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6A8A20E6-D67C-4411-B766-82CFD65061AA}" xr6:coauthVersionLast="47" xr6:coauthVersionMax="47" xr10:uidLastSave="{00000000-0000-0000-0000-000000000000}"/>
  <bookViews>
    <workbookView xWindow="6555" yWindow="135" windowWidth="15585" windowHeight="10545" tabRatio="542" activeTab="1" xr2:uid="{71F8D830-F6C5-40B1-A31A-E16DC2967F88}"/>
  </bookViews>
  <sheets>
    <sheet name="Hoja3" sheetId="94" r:id="rId1"/>
    <sheet name="CASOS1" sheetId="88" r:id="rId2"/>
    <sheet name="LOCALIDADES" sheetId="89" r:id="rId3"/>
    <sheet name="ALTAS" sheetId="4" r:id="rId4"/>
    <sheet name="FALLE" sheetId="15" r:id="rId5"/>
    <sheet name="ER" sheetId="5" r:id="rId6"/>
    <sheet name="TOTALES" sheetId="69" r:id="rId7"/>
    <sheet name="UTI" sheetId="48" r:id="rId8"/>
    <sheet name="Hoja2" sheetId="93" r:id="rId9"/>
    <sheet name="CdelU" sheetId="72" r:id="rId10"/>
    <sheet name="Basavilbaso" sheetId="92" r:id="rId11"/>
    <sheet name="COLON" sheetId="79" r:id="rId12"/>
    <sheet name="CASOS1_ant" sheetId="31" r:id="rId13"/>
    <sheet name="ER (2)" sheetId="76" r:id="rId14"/>
    <sheet name="LOC" sheetId="33" r:id="rId15"/>
    <sheet name="DIA" sheetId="46" r:id="rId16"/>
    <sheet name="TERAPISTAS" sheetId="66" r:id="rId17"/>
    <sheet name="Hoja12" sheetId="49" r:id="rId18"/>
    <sheet name="Hoja1" sheetId="85" r:id="rId19"/>
  </sheets>
  <externalReferences>
    <externalReference r:id="rId20"/>
  </externalReferences>
  <definedNames>
    <definedName name="_xlnm._FilterDatabase" localSheetId="10" hidden="1">Basavilbaso!$B$1:$D$210</definedName>
    <definedName name="_xlnm._FilterDatabase" localSheetId="1" hidden="1">CASOS1!$A$1:$D$12944</definedName>
    <definedName name="_xlnm._FilterDatabase" localSheetId="12" hidden="1">CASOS1_ant!$A$1:$D$12835</definedName>
    <definedName name="_xlnm._FilterDatabase" localSheetId="9" hidden="1">CdelU!$A$1:$Z$283</definedName>
    <definedName name="_xlnm._FilterDatabase" localSheetId="15" hidden="1">DIA!$A$1:$BU$188</definedName>
    <definedName name="_xlnm._FilterDatabase" localSheetId="4" hidden="1">FALLE!$A$1:$F$1351</definedName>
    <definedName name="_xlnm._FilterDatabase" localSheetId="14" hidden="1">LOC!$A$1:$G$191</definedName>
    <definedName name="_xlnm._FilterDatabase" localSheetId="2" hidden="1">LOCALIDADES!$A$1:$G$666</definedName>
    <definedName name="_xlnm._FilterDatabase" localSheetId="16" hidden="1">TERAPISTAS!$A$1:$H$41</definedName>
    <definedName name="_xlnm._FilterDatabase" localSheetId="7" hidden="1">UTI!$A$1:$G$27</definedName>
  </definedNames>
  <calcPr calcId="181029"/>
  <pivotCaches>
    <pivotCache cacheId="1" r:id="rId21"/>
    <pivotCache cacheId="4" r:id="rId22"/>
    <pivotCache cacheId="9" r:id="rId23"/>
    <pivotCache cacheId="11" r:id="rId24"/>
    <pivotCache cacheId="18" r:id="rId25"/>
  </pivotCaches>
  <fileRecoveryPr repairLoad="1"/>
</workbook>
</file>

<file path=xl/calcChain.xml><?xml version="1.0" encoding="utf-8"?>
<calcChain xmlns="http://schemas.openxmlformats.org/spreadsheetml/2006/main">
  <c r="Q388" i="69" l="1"/>
  <c r="Q389" i="69"/>
  <c r="Q390" i="69"/>
  <c r="Q391" i="69"/>
  <c r="Q392" i="69"/>
  <c r="P392" i="69"/>
  <c r="Q393" i="69"/>
  <c r="M393" i="69"/>
  <c r="S393" i="69" s="1"/>
  <c r="C393" i="69"/>
  <c r="E393" i="69" s="1"/>
  <c r="D393" i="69"/>
  <c r="F393" i="69"/>
  <c r="G393" i="69"/>
  <c r="H393" i="69"/>
  <c r="I393" i="69"/>
  <c r="J393" i="69" s="1"/>
  <c r="K393" i="69"/>
  <c r="N393" i="69"/>
  <c r="P393" i="69"/>
  <c r="P7" i="48"/>
  <c r="P8" i="48"/>
  <c r="P9" i="48"/>
  <c r="P10" i="48"/>
  <c r="P11" i="48"/>
  <c r="O7" i="48"/>
  <c r="O8" i="48"/>
  <c r="O9" i="48"/>
  <c r="O10" i="48"/>
  <c r="O11" i="48"/>
  <c r="Q2" i="48"/>
  <c r="Q3" i="48"/>
  <c r="Q4" i="48"/>
  <c r="Q5" i="48"/>
  <c r="Q6" i="48"/>
  <c r="P3" i="48"/>
  <c r="P4" i="48"/>
  <c r="P5" i="48"/>
  <c r="P6" i="48"/>
  <c r="P2" i="48"/>
  <c r="O3" i="48"/>
  <c r="O4" i="48"/>
  <c r="O5" i="48"/>
  <c r="O6" i="48"/>
  <c r="O2" i="48"/>
  <c r="Q11" i="48"/>
  <c r="H13526" i="88"/>
  <c r="H13527" i="88"/>
  <c r="H13579" i="88"/>
  <c r="V21" i="5"/>
  <c r="AF3" i="5"/>
  <c r="C392" i="69"/>
  <c r="D392" i="69"/>
  <c r="E392" i="69"/>
  <c r="F392" i="69"/>
  <c r="G392" i="69"/>
  <c r="H392" i="69"/>
  <c r="I392" i="69"/>
  <c r="J392" i="69"/>
  <c r="K392" i="69"/>
  <c r="M392" i="69"/>
  <c r="N392" i="69"/>
  <c r="O392" i="69"/>
  <c r="S392" i="69"/>
  <c r="M267" i="72"/>
  <c r="M268" i="72"/>
  <c r="M269" i="72"/>
  <c r="M270" i="72"/>
  <c r="M271" i="72"/>
  <c r="M272" i="72"/>
  <c r="M273" i="72"/>
  <c r="M274" i="72"/>
  <c r="M275" i="72"/>
  <c r="M276" i="72"/>
  <c r="M277" i="72"/>
  <c r="M278" i="72"/>
  <c r="M279" i="72"/>
  <c r="M280" i="72"/>
  <c r="M281" i="72"/>
  <c r="M282" i="72"/>
  <c r="M283" i="72"/>
  <c r="M284" i="72"/>
  <c r="M285" i="72"/>
  <c r="M286" i="72"/>
  <c r="M287" i="72"/>
  <c r="M288" i="72"/>
  <c r="M289" i="72"/>
  <c r="M290" i="72"/>
  <c r="M291" i="72"/>
  <c r="U291" i="72"/>
  <c r="D289" i="72"/>
  <c r="E289" i="72" s="1"/>
  <c r="L289" i="72"/>
  <c r="U289" i="72" s="1"/>
  <c r="Q289" i="72"/>
  <c r="R289" i="72"/>
  <c r="S289" i="72"/>
  <c r="D290" i="72"/>
  <c r="E290" i="72"/>
  <c r="L290" i="72"/>
  <c r="U290" i="72" s="1"/>
  <c r="Q290" i="72"/>
  <c r="R290" i="72"/>
  <c r="S290" i="72"/>
  <c r="D291" i="72"/>
  <c r="E291" i="72"/>
  <c r="L291" i="72"/>
  <c r="Q291" i="72"/>
  <c r="R291" i="72"/>
  <c r="S291" i="72"/>
  <c r="A289" i="72"/>
  <c r="A290" i="72"/>
  <c r="A291" i="72" s="1"/>
  <c r="C21" i="5"/>
  <c r="G28" i="5" s="1"/>
  <c r="G29" i="5" s="1"/>
  <c r="F391" i="69"/>
  <c r="C391" i="69"/>
  <c r="E391" i="69" s="1"/>
  <c r="D391" i="69"/>
  <c r="G391" i="69"/>
  <c r="H391" i="69"/>
  <c r="K391" i="69" s="1"/>
  <c r="I391" i="69"/>
  <c r="J391" i="69"/>
  <c r="M391" i="69"/>
  <c r="S391" i="69" s="1"/>
  <c r="N391" i="69"/>
  <c r="P391" i="69"/>
  <c r="O393" i="69" l="1"/>
  <c r="Q7" i="48"/>
  <c r="Q8" i="48"/>
  <c r="Q10" i="48"/>
  <c r="Q9" i="48"/>
  <c r="F291" i="72"/>
  <c r="G291" i="72" s="1"/>
  <c r="F289" i="72"/>
  <c r="G289" i="72" s="1"/>
  <c r="F290" i="72"/>
  <c r="G290" i="72" s="1"/>
  <c r="O391" i="69"/>
  <c r="N289" i="72" l="1"/>
  <c r="N290" i="72"/>
  <c r="N291" i="72"/>
  <c r="B33" i="5" l="1"/>
  <c r="S390" i="69"/>
  <c r="S389" i="69"/>
  <c r="M390" i="69"/>
  <c r="M389" i="69"/>
  <c r="O389" i="69" s="1"/>
  <c r="N389" i="69"/>
  <c r="P389" i="69"/>
  <c r="O390" i="69"/>
  <c r="N390" i="69"/>
  <c r="P390" i="69"/>
  <c r="C390" i="69"/>
  <c r="D390" i="69"/>
  <c r="F390" i="69"/>
  <c r="G390" i="69"/>
  <c r="C389" i="69" l="1"/>
  <c r="E390" i="69" s="1"/>
  <c r="D389" i="69"/>
  <c r="E389" i="69"/>
  <c r="F389" i="69"/>
  <c r="G389" i="69"/>
  <c r="H389" i="69"/>
  <c r="H390" i="69" s="1"/>
  <c r="I389" i="69"/>
  <c r="J389" i="69" s="1"/>
  <c r="I390" i="69" l="1"/>
  <c r="J390" i="69" s="1"/>
  <c r="K390" i="69"/>
  <c r="K389" i="69"/>
  <c r="L288" i="72"/>
  <c r="U288" i="72" s="1"/>
  <c r="Q288" i="72"/>
  <c r="R288" i="72"/>
  <c r="S288" i="72"/>
  <c r="D288" i="72"/>
  <c r="E288" i="72" s="1"/>
  <c r="F288" i="72" s="1"/>
  <c r="G288" i="72" s="1"/>
  <c r="A288" i="72"/>
  <c r="S388" i="69"/>
  <c r="H388" i="69"/>
  <c r="G388" i="69"/>
  <c r="C388" i="69"/>
  <c r="E388" i="69" s="1"/>
  <c r="D388" i="69"/>
  <c r="F388" i="69"/>
  <c r="I388" i="69"/>
  <c r="J388" i="69"/>
  <c r="K388" i="69"/>
  <c r="M388" i="69"/>
  <c r="N388" i="69"/>
  <c r="O388" i="69"/>
  <c r="P388" i="69"/>
  <c r="L287" i="72"/>
  <c r="Q287" i="72"/>
  <c r="R287" i="72"/>
  <c r="S287" i="72"/>
  <c r="U287" i="72"/>
  <c r="D287" i="72"/>
  <c r="E287" i="72" s="1"/>
  <c r="F287" i="72" s="1"/>
  <c r="G287" i="72" s="1"/>
  <c r="N287" i="72" s="1"/>
  <c r="I287" i="72"/>
  <c r="I288" i="72" s="1"/>
  <c r="I289" i="72" s="1"/>
  <c r="A287" i="72"/>
  <c r="U285" i="72"/>
  <c r="R286" i="72"/>
  <c r="L279" i="72"/>
  <c r="P340" i="69"/>
  <c r="P341" i="69"/>
  <c r="P342" i="69"/>
  <c r="P343" i="69"/>
  <c r="P344" i="69"/>
  <c r="P345" i="69"/>
  <c r="P346" i="69"/>
  <c r="P347" i="69"/>
  <c r="P348" i="69"/>
  <c r="P349" i="69"/>
  <c r="P350" i="69"/>
  <c r="P351" i="69"/>
  <c r="P352" i="69"/>
  <c r="P353" i="69"/>
  <c r="P354" i="69"/>
  <c r="P355" i="69"/>
  <c r="P356" i="69"/>
  <c r="P357" i="69"/>
  <c r="P358" i="69"/>
  <c r="P359" i="69"/>
  <c r="P360" i="69"/>
  <c r="P361" i="69"/>
  <c r="P362" i="69"/>
  <c r="P363" i="69"/>
  <c r="P364" i="69"/>
  <c r="P365" i="69"/>
  <c r="P366" i="69"/>
  <c r="P367" i="69"/>
  <c r="P368" i="69"/>
  <c r="P369" i="69"/>
  <c r="P370" i="69"/>
  <c r="P371" i="69"/>
  <c r="P372" i="69"/>
  <c r="P373" i="69"/>
  <c r="P374" i="69"/>
  <c r="P375" i="69"/>
  <c r="P376" i="69"/>
  <c r="P377" i="69"/>
  <c r="P378" i="69"/>
  <c r="P379" i="69"/>
  <c r="P380" i="69"/>
  <c r="P381" i="69"/>
  <c r="P382" i="69"/>
  <c r="P383" i="69"/>
  <c r="P384" i="69"/>
  <c r="P385" i="69"/>
  <c r="P386" i="69"/>
  <c r="P387" i="69"/>
  <c r="AK21" i="5"/>
  <c r="C387" i="69"/>
  <c r="E387" i="69" s="1"/>
  <c r="D387" i="69"/>
  <c r="F387" i="69"/>
  <c r="G387" i="69"/>
  <c r="H387" i="69"/>
  <c r="I387" i="69"/>
  <c r="J387" i="69"/>
  <c r="K387" i="69"/>
  <c r="M387" i="69"/>
  <c r="N387" i="69"/>
  <c r="O387" i="69"/>
  <c r="U268" i="72"/>
  <c r="U269" i="72"/>
  <c r="U270" i="72"/>
  <c r="U271" i="72"/>
  <c r="U272" i="72"/>
  <c r="U273" i="72"/>
  <c r="U274" i="72"/>
  <c r="U275" i="72"/>
  <c r="U276" i="72"/>
  <c r="U277" i="72"/>
  <c r="U278" i="72"/>
  <c r="U279" i="72"/>
  <c r="U280" i="72"/>
  <c r="U281" i="72"/>
  <c r="U282" i="72"/>
  <c r="U283" i="72"/>
  <c r="U284" i="72"/>
  <c r="U286" i="72"/>
  <c r="Q286" i="72"/>
  <c r="L120" i="72"/>
  <c r="L138" i="72"/>
  <c r="L127" i="72"/>
  <c r="L286" i="72"/>
  <c r="I286" i="72"/>
  <c r="J286" i="72" s="1"/>
  <c r="N286" i="72"/>
  <c r="S286" i="72"/>
  <c r="D286" i="72"/>
  <c r="E286" i="72" s="1"/>
  <c r="F286" i="72" s="1"/>
  <c r="G286" i="72" s="1"/>
  <c r="A286" i="72"/>
  <c r="C386" i="69"/>
  <c r="E386" i="69" s="1"/>
  <c r="D386" i="69"/>
  <c r="F386" i="69"/>
  <c r="G386" i="69"/>
  <c r="H386" i="69"/>
  <c r="I386" i="69" s="1"/>
  <c r="J386" i="69" s="1"/>
  <c r="M386" i="69"/>
  <c r="N386" i="69"/>
  <c r="O386" i="69"/>
  <c r="L285" i="72"/>
  <c r="L284" i="72"/>
  <c r="Q284" i="72"/>
  <c r="R284" i="72"/>
  <c r="S284" i="72"/>
  <c r="Q285" i="72"/>
  <c r="R285" i="72"/>
  <c r="S285" i="72"/>
  <c r="D284" i="72"/>
  <c r="E284" i="72" s="1"/>
  <c r="D285" i="72"/>
  <c r="E285" i="72" s="1"/>
  <c r="A284" i="72"/>
  <c r="A285" i="72" s="1"/>
  <c r="I290" i="72" l="1"/>
  <c r="N288" i="72"/>
  <c r="K386" i="69"/>
  <c r="F284" i="72"/>
  <c r="G284" i="72" s="1"/>
  <c r="F285" i="72"/>
  <c r="G285" i="72" s="1"/>
  <c r="AJ21" i="5"/>
  <c r="AM19" i="5"/>
  <c r="AM18" i="5"/>
  <c r="AM17" i="5"/>
  <c r="AM16" i="5"/>
  <c r="AM15" i="5"/>
  <c r="AM14" i="5"/>
  <c r="AM13" i="5"/>
  <c r="AM12" i="5"/>
  <c r="AM11" i="5"/>
  <c r="AM10" i="5"/>
  <c r="AM9" i="5"/>
  <c r="AM8" i="5"/>
  <c r="AM7" i="5"/>
  <c r="AM6" i="5"/>
  <c r="AM5" i="5"/>
  <c r="AM4" i="5"/>
  <c r="AM3" i="5"/>
  <c r="M384" i="69"/>
  <c r="N384" i="69"/>
  <c r="O384" i="69"/>
  <c r="N385" i="69"/>
  <c r="C385" i="69"/>
  <c r="M385" i="69" s="1"/>
  <c r="O385" i="69" s="1"/>
  <c r="D385" i="69"/>
  <c r="F385" i="69"/>
  <c r="G385" i="69"/>
  <c r="H385" i="69"/>
  <c r="K385" i="69" s="1"/>
  <c r="I385" i="69"/>
  <c r="J385" i="69" s="1"/>
  <c r="C384" i="69"/>
  <c r="C383" i="69"/>
  <c r="C382" i="69"/>
  <c r="C381" i="69"/>
  <c r="D384" i="69"/>
  <c r="F384" i="69"/>
  <c r="G384" i="69"/>
  <c r="I291" i="72" l="1"/>
  <c r="J291" i="72" s="1"/>
  <c r="N285" i="72"/>
  <c r="N284" i="72"/>
  <c r="E385" i="69"/>
  <c r="J235" i="92"/>
  <c r="I235" i="92"/>
  <c r="H235" i="92"/>
  <c r="D235" i="92"/>
  <c r="J234" i="92"/>
  <c r="I234" i="92"/>
  <c r="H234" i="92"/>
  <c r="D234" i="92"/>
  <c r="J233" i="92"/>
  <c r="I233" i="92"/>
  <c r="H233" i="92"/>
  <c r="D233" i="92"/>
  <c r="J232" i="92"/>
  <c r="I232" i="92"/>
  <c r="H232" i="92"/>
  <c r="D232" i="92"/>
  <c r="J231" i="92"/>
  <c r="I231" i="92"/>
  <c r="H231" i="92"/>
  <c r="D231" i="92"/>
  <c r="J230" i="92"/>
  <c r="I230" i="92"/>
  <c r="H230" i="92"/>
  <c r="D230" i="92"/>
  <c r="J229" i="92"/>
  <c r="I229" i="92"/>
  <c r="H229" i="92"/>
  <c r="D229" i="92"/>
  <c r="J228" i="92"/>
  <c r="I228" i="92"/>
  <c r="H228" i="92"/>
  <c r="D228" i="92"/>
  <c r="J227" i="92"/>
  <c r="I227" i="92"/>
  <c r="H227" i="92"/>
  <c r="D227" i="92"/>
  <c r="J226" i="92"/>
  <c r="I226" i="92"/>
  <c r="H226" i="92"/>
  <c r="D226" i="92"/>
  <c r="J225" i="92"/>
  <c r="I225" i="92"/>
  <c r="H225" i="92"/>
  <c r="D225" i="92"/>
  <c r="J224" i="92"/>
  <c r="I224" i="92"/>
  <c r="H224" i="92"/>
  <c r="D224" i="92"/>
  <c r="J223" i="92"/>
  <c r="I223" i="92"/>
  <c r="H223" i="92"/>
  <c r="D223" i="92"/>
  <c r="J222" i="92"/>
  <c r="I222" i="92"/>
  <c r="H222" i="92"/>
  <c r="D222" i="92"/>
  <c r="J221" i="92"/>
  <c r="I221" i="92"/>
  <c r="H221" i="92"/>
  <c r="D221" i="92"/>
  <c r="J220" i="92"/>
  <c r="I220" i="92"/>
  <c r="H220" i="92"/>
  <c r="D220" i="92"/>
  <c r="J219" i="92"/>
  <c r="I219" i="92"/>
  <c r="H219" i="92"/>
  <c r="D219" i="92"/>
  <c r="J218" i="92"/>
  <c r="I218" i="92"/>
  <c r="H218" i="92"/>
  <c r="D218" i="92"/>
  <c r="J217" i="92"/>
  <c r="I217" i="92"/>
  <c r="H217" i="92"/>
  <c r="D217" i="92"/>
  <c r="J216" i="92"/>
  <c r="I216" i="92"/>
  <c r="H216" i="92"/>
  <c r="D216" i="92"/>
  <c r="J215" i="92"/>
  <c r="I215" i="92"/>
  <c r="H215" i="92"/>
  <c r="D215" i="92"/>
  <c r="J214" i="92"/>
  <c r="I214" i="92"/>
  <c r="H214" i="92"/>
  <c r="D214" i="92"/>
  <c r="J213" i="92"/>
  <c r="I213" i="92"/>
  <c r="H213" i="92"/>
  <c r="D213" i="92"/>
  <c r="J212" i="92"/>
  <c r="I212" i="92"/>
  <c r="H212" i="92"/>
  <c r="D212" i="92"/>
  <c r="J211" i="92"/>
  <c r="I211" i="92"/>
  <c r="H211" i="92"/>
  <c r="D211" i="92"/>
  <c r="J210" i="92"/>
  <c r="I210" i="92"/>
  <c r="H210" i="92"/>
  <c r="D210" i="92"/>
  <c r="J209" i="92"/>
  <c r="I209" i="92"/>
  <c r="H209" i="92"/>
  <c r="D209" i="92"/>
  <c r="J208" i="92"/>
  <c r="I208" i="92"/>
  <c r="H208" i="92"/>
  <c r="D208" i="92"/>
  <c r="J207" i="92"/>
  <c r="I207" i="92"/>
  <c r="H207" i="92"/>
  <c r="D207" i="92"/>
  <c r="J206" i="92"/>
  <c r="I206" i="92"/>
  <c r="H206" i="92"/>
  <c r="D206" i="92"/>
  <c r="J205" i="92"/>
  <c r="I205" i="92"/>
  <c r="H205" i="92"/>
  <c r="D205" i="92"/>
  <c r="J204" i="92"/>
  <c r="I204" i="92"/>
  <c r="H204" i="92"/>
  <c r="D204" i="92"/>
  <c r="J203" i="92"/>
  <c r="I203" i="92"/>
  <c r="H203" i="92"/>
  <c r="D203" i="92"/>
  <c r="J202" i="92"/>
  <c r="I202" i="92"/>
  <c r="H202" i="92"/>
  <c r="D202" i="92"/>
  <c r="J201" i="92"/>
  <c r="I201" i="92"/>
  <c r="H201" i="92"/>
  <c r="D201" i="92"/>
  <c r="J200" i="92"/>
  <c r="I200" i="92"/>
  <c r="H200" i="92"/>
  <c r="D200" i="92"/>
  <c r="J199" i="92"/>
  <c r="I199" i="92"/>
  <c r="H199" i="92"/>
  <c r="D199" i="92"/>
  <c r="J198" i="92"/>
  <c r="I198" i="92"/>
  <c r="H198" i="92"/>
  <c r="D198" i="92"/>
  <c r="J197" i="92"/>
  <c r="I197" i="92"/>
  <c r="H197" i="92"/>
  <c r="D197" i="92"/>
  <c r="J196" i="92"/>
  <c r="I196" i="92"/>
  <c r="H196" i="92"/>
  <c r="D196" i="92"/>
  <c r="J195" i="92"/>
  <c r="I195" i="92"/>
  <c r="H195" i="92"/>
  <c r="D195" i="92"/>
  <c r="J194" i="92"/>
  <c r="I194" i="92"/>
  <c r="H194" i="92"/>
  <c r="D194" i="92"/>
  <c r="J193" i="92"/>
  <c r="I193" i="92"/>
  <c r="H193" i="92"/>
  <c r="D193" i="92"/>
  <c r="J192" i="92"/>
  <c r="I192" i="92"/>
  <c r="H192" i="92"/>
  <c r="D192" i="92"/>
  <c r="J191" i="92"/>
  <c r="I191" i="92"/>
  <c r="H191" i="92"/>
  <c r="D191" i="92"/>
  <c r="J190" i="92"/>
  <c r="I190" i="92"/>
  <c r="H190" i="92"/>
  <c r="D190" i="92"/>
  <c r="J189" i="92"/>
  <c r="I189" i="92"/>
  <c r="H189" i="92"/>
  <c r="D189" i="92"/>
  <c r="J188" i="92"/>
  <c r="I188" i="92"/>
  <c r="H188" i="92"/>
  <c r="D188" i="92"/>
  <c r="J187" i="92"/>
  <c r="I187" i="92"/>
  <c r="H187" i="92"/>
  <c r="D187" i="92"/>
  <c r="J186" i="92"/>
  <c r="I186" i="92"/>
  <c r="H186" i="92"/>
  <c r="D186" i="92"/>
  <c r="J185" i="92"/>
  <c r="I185" i="92"/>
  <c r="H185" i="92"/>
  <c r="D185" i="92"/>
  <c r="J184" i="92"/>
  <c r="I184" i="92"/>
  <c r="H184" i="92"/>
  <c r="D184" i="92"/>
  <c r="J183" i="92"/>
  <c r="I183" i="92"/>
  <c r="H183" i="92"/>
  <c r="D183" i="92"/>
  <c r="J182" i="92"/>
  <c r="I182" i="92"/>
  <c r="H182" i="92"/>
  <c r="D182" i="92"/>
  <c r="J181" i="92"/>
  <c r="I181" i="92"/>
  <c r="H181" i="92"/>
  <c r="D181" i="92"/>
  <c r="J180" i="92"/>
  <c r="I180" i="92"/>
  <c r="H180" i="92"/>
  <c r="D180" i="92"/>
  <c r="J179" i="92"/>
  <c r="I179" i="92"/>
  <c r="H179" i="92"/>
  <c r="D179" i="92"/>
  <c r="J178" i="92"/>
  <c r="I178" i="92"/>
  <c r="H178" i="92"/>
  <c r="D178" i="92"/>
  <c r="J177" i="92"/>
  <c r="I177" i="92"/>
  <c r="H177" i="92"/>
  <c r="D177" i="92"/>
  <c r="J176" i="92"/>
  <c r="I176" i="92"/>
  <c r="H176" i="92"/>
  <c r="D176" i="92"/>
  <c r="J175" i="92"/>
  <c r="I175" i="92"/>
  <c r="H175" i="92"/>
  <c r="D175" i="92"/>
  <c r="J174" i="92"/>
  <c r="I174" i="92"/>
  <c r="H174" i="92"/>
  <c r="D174" i="92"/>
  <c r="J173" i="92"/>
  <c r="I173" i="92"/>
  <c r="H173" i="92"/>
  <c r="D173" i="92"/>
  <c r="J172" i="92"/>
  <c r="I172" i="92"/>
  <c r="H172" i="92"/>
  <c r="D172" i="92"/>
  <c r="J171" i="92"/>
  <c r="I171" i="92"/>
  <c r="H171" i="92"/>
  <c r="D171" i="92"/>
  <c r="J170" i="92"/>
  <c r="I170" i="92"/>
  <c r="H170" i="92"/>
  <c r="D170" i="92"/>
  <c r="J169" i="92"/>
  <c r="I169" i="92"/>
  <c r="H169" i="92"/>
  <c r="D169" i="92"/>
  <c r="D168" i="92"/>
  <c r="D167" i="92"/>
  <c r="D166" i="92"/>
  <c r="D165" i="92"/>
  <c r="D164" i="92"/>
  <c r="D163" i="92"/>
  <c r="D162" i="92"/>
  <c r="D161" i="92"/>
  <c r="D160" i="92"/>
  <c r="D159" i="92"/>
  <c r="D158" i="92"/>
  <c r="D157" i="92"/>
  <c r="D156" i="92"/>
  <c r="D155" i="92"/>
  <c r="D154" i="92"/>
  <c r="D153" i="92"/>
  <c r="D152" i="92"/>
  <c r="D151" i="92"/>
  <c r="D150" i="92"/>
  <c r="D149" i="92"/>
  <c r="D148" i="92"/>
  <c r="D147" i="92"/>
  <c r="D146" i="92"/>
  <c r="D145" i="92"/>
  <c r="D144" i="92"/>
  <c r="D143" i="92"/>
  <c r="D142" i="92"/>
  <c r="D141" i="92"/>
  <c r="D140" i="92"/>
  <c r="D139" i="92"/>
  <c r="D138" i="92"/>
  <c r="D137" i="92"/>
  <c r="D136" i="92"/>
  <c r="D135" i="92"/>
  <c r="D134" i="92"/>
  <c r="D133" i="92"/>
  <c r="D132" i="92"/>
  <c r="D131" i="92"/>
  <c r="D130" i="92"/>
  <c r="D129" i="92"/>
  <c r="D128" i="92"/>
  <c r="D127" i="92"/>
  <c r="D126" i="92"/>
  <c r="E7" i="92"/>
  <c r="E8" i="92" s="1"/>
  <c r="E9" i="92" s="1"/>
  <c r="E10" i="92" s="1"/>
  <c r="E11" i="92" s="1"/>
  <c r="E12" i="92" s="1"/>
  <c r="E13" i="92" s="1"/>
  <c r="E14" i="92" s="1"/>
  <c r="E15" i="92" s="1"/>
  <c r="E16" i="92" s="1"/>
  <c r="E17" i="92" s="1"/>
  <c r="E18" i="92" s="1"/>
  <c r="E19" i="92" s="1"/>
  <c r="E20" i="92" s="1"/>
  <c r="E21" i="92" s="1"/>
  <c r="E22" i="92" s="1"/>
  <c r="E23" i="92" s="1"/>
  <c r="E24" i="92" s="1"/>
  <c r="E25" i="92" s="1"/>
  <c r="E26" i="92" s="1"/>
  <c r="E27" i="92" s="1"/>
  <c r="E28" i="92" s="1"/>
  <c r="E29" i="92" s="1"/>
  <c r="E30" i="92" s="1"/>
  <c r="E31" i="92" s="1"/>
  <c r="E32" i="92" s="1"/>
  <c r="E33" i="92" s="1"/>
  <c r="E34" i="92" s="1"/>
  <c r="E4" i="92"/>
  <c r="E5" i="92" s="1"/>
  <c r="E6" i="92" s="1"/>
  <c r="E35" i="92" l="1"/>
  <c r="F34" i="92"/>
  <c r="E36" i="92" l="1"/>
  <c r="F35" i="92"/>
  <c r="E37" i="92" l="1"/>
  <c r="F36" i="92"/>
  <c r="E38" i="92" l="1"/>
  <c r="F37" i="92"/>
  <c r="F38" i="92" l="1"/>
  <c r="E39" i="92"/>
  <c r="E40" i="92" l="1"/>
  <c r="F39" i="92"/>
  <c r="E41" i="92" l="1"/>
  <c r="F40" i="92"/>
  <c r="E42" i="92" l="1"/>
  <c r="F41" i="92"/>
  <c r="F42" i="92" l="1"/>
  <c r="E43" i="92"/>
  <c r="E44" i="92" l="1"/>
  <c r="F43" i="92"/>
  <c r="E45" i="92" l="1"/>
  <c r="F44" i="92"/>
  <c r="E46" i="92" l="1"/>
  <c r="F45" i="92"/>
  <c r="E47" i="92" l="1"/>
  <c r="F46" i="92"/>
  <c r="E48" i="92" l="1"/>
  <c r="F47" i="92"/>
  <c r="E49" i="92" l="1"/>
  <c r="F48" i="92"/>
  <c r="E50" i="92" l="1"/>
  <c r="F49" i="92"/>
  <c r="F50" i="92" l="1"/>
  <c r="E51" i="92"/>
  <c r="E52" i="92" l="1"/>
  <c r="F51" i="92"/>
  <c r="E53" i="92" l="1"/>
  <c r="F52" i="92"/>
  <c r="E54" i="92" l="1"/>
  <c r="F53" i="92"/>
  <c r="F54" i="92" l="1"/>
  <c r="E55" i="92"/>
  <c r="E56" i="92" l="1"/>
  <c r="F55" i="92"/>
  <c r="E57" i="92" l="1"/>
  <c r="F56" i="92"/>
  <c r="E58" i="92" l="1"/>
  <c r="F57" i="92"/>
  <c r="F58" i="92" l="1"/>
  <c r="E59" i="92"/>
  <c r="E60" i="92" l="1"/>
  <c r="F59" i="92"/>
  <c r="E61" i="92" l="1"/>
  <c r="F60" i="92"/>
  <c r="E62" i="92" l="1"/>
  <c r="F61" i="92"/>
  <c r="F62" i="92" l="1"/>
  <c r="E63" i="92"/>
  <c r="E64" i="92" l="1"/>
  <c r="F63" i="92"/>
  <c r="E65" i="92" l="1"/>
  <c r="F64" i="92"/>
  <c r="F65" i="92" l="1"/>
  <c r="E66" i="92"/>
  <c r="F66" i="92" l="1"/>
  <c r="E67" i="92"/>
  <c r="F67" i="92" l="1"/>
  <c r="E68" i="92"/>
  <c r="E69" i="92" l="1"/>
  <c r="F68" i="92"/>
  <c r="F69" i="92" l="1"/>
  <c r="E70" i="92"/>
  <c r="E71" i="92" l="1"/>
  <c r="F70" i="92"/>
  <c r="F71" i="92" l="1"/>
  <c r="E72" i="92"/>
  <c r="F72" i="92" l="1"/>
  <c r="E73" i="92"/>
  <c r="F73" i="92" l="1"/>
  <c r="E74" i="92"/>
  <c r="F74" i="92" l="1"/>
  <c r="E75" i="92"/>
  <c r="F75" i="92" l="1"/>
  <c r="E76" i="92"/>
  <c r="E77" i="92" l="1"/>
  <c r="F76" i="92"/>
  <c r="F77" i="92" l="1"/>
  <c r="E78" i="92"/>
  <c r="E79" i="92" l="1"/>
  <c r="F78" i="92"/>
  <c r="F79" i="92" l="1"/>
  <c r="E80" i="92"/>
  <c r="E81" i="92" l="1"/>
  <c r="F80" i="92"/>
  <c r="F81" i="92" l="1"/>
  <c r="E82" i="92"/>
  <c r="F82" i="92" l="1"/>
  <c r="E83" i="92"/>
  <c r="F83" i="92" l="1"/>
  <c r="E84" i="92"/>
  <c r="E85" i="92" l="1"/>
  <c r="F84" i="92"/>
  <c r="F85" i="92" l="1"/>
  <c r="E86" i="92"/>
  <c r="E87" i="92" l="1"/>
  <c r="F86" i="92"/>
  <c r="F87" i="92" l="1"/>
  <c r="E88" i="92"/>
  <c r="F88" i="92" l="1"/>
  <c r="E89" i="92"/>
  <c r="F89" i="92" l="1"/>
  <c r="E90" i="92"/>
  <c r="F90" i="92" l="1"/>
  <c r="E91" i="92"/>
  <c r="F91" i="92" l="1"/>
  <c r="E92" i="92"/>
  <c r="E93" i="92" l="1"/>
  <c r="F92" i="92"/>
  <c r="F93" i="92" l="1"/>
  <c r="E94" i="92"/>
  <c r="E95" i="92" l="1"/>
  <c r="F94" i="92"/>
  <c r="F95" i="92" l="1"/>
  <c r="E96" i="92"/>
  <c r="E97" i="92" l="1"/>
  <c r="F96" i="92"/>
  <c r="F97" i="92" l="1"/>
  <c r="E98" i="92"/>
  <c r="F98" i="92" l="1"/>
  <c r="E99" i="92"/>
  <c r="F99" i="92" l="1"/>
  <c r="E100" i="92"/>
  <c r="E101" i="92" l="1"/>
  <c r="F100" i="92"/>
  <c r="F101" i="92" l="1"/>
  <c r="E102" i="92"/>
  <c r="F102" i="92" l="1"/>
  <c r="E103" i="92"/>
  <c r="F103" i="92" l="1"/>
  <c r="E104" i="92"/>
  <c r="E105" i="92" l="1"/>
  <c r="F104" i="92"/>
  <c r="F105" i="92" l="1"/>
  <c r="E106" i="92"/>
  <c r="F106" i="92" l="1"/>
  <c r="E107" i="92"/>
  <c r="F107" i="92" l="1"/>
  <c r="E108" i="92"/>
  <c r="E109" i="92" l="1"/>
  <c r="F108" i="92"/>
  <c r="F109" i="92" l="1"/>
  <c r="E110" i="92"/>
  <c r="G109" i="92" l="1"/>
  <c r="E111" i="92"/>
  <c r="F110" i="92"/>
  <c r="G110" i="92" l="1"/>
  <c r="E112" i="92"/>
  <c r="F111" i="92"/>
  <c r="G111" i="92"/>
  <c r="F112" i="92" l="1"/>
  <c r="E113" i="92"/>
  <c r="G112" i="92" l="1"/>
  <c r="F113" i="92"/>
  <c r="E114" i="92"/>
  <c r="F114" i="92" l="1"/>
  <c r="E115" i="92"/>
  <c r="G113" i="92"/>
  <c r="E116" i="92" l="1"/>
  <c r="F115" i="92"/>
  <c r="G114" i="92"/>
  <c r="G115" i="92"/>
  <c r="F116" i="92" l="1"/>
  <c r="G116" i="92" s="1"/>
  <c r="E117" i="92"/>
  <c r="F117" i="92" l="1"/>
  <c r="E118" i="92"/>
  <c r="G117" i="92" l="1"/>
  <c r="E119" i="92"/>
  <c r="F118" i="92"/>
  <c r="G118" i="92" s="1"/>
  <c r="E120" i="92" l="1"/>
  <c r="F119" i="92"/>
  <c r="F120" i="92" l="1"/>
  <c r="E121" i="92"/>
  <c r="G119" i="92"/>
  <c r="F121" i="92" l="1"/>
  <c r="E122" i="92"/>
  <c r="G120" i="92"/>
  <c r="E123" i="92" l="1"/>
  <c r="F122" i="92"/>
  <c r="G121" i="92"/>
  <c r="G122" i="92" l="1"/>
  <c r="E124" i="92"/>
  <c r="F123" i="92"/>
  <c r="G123" i="92" l="1"/>
  <c r="F124" i="92"/>
  <c r="E125" i="92"/>
  <c r="F125" i="92" l="1"/>
  <c r="E126" i="92"/>
  <c r="G124" i="92"/>
  <c r="F126" i="92" l="1"/>
  <c r="E127" i="92"/>
  <c r="G125" i="92"/>
  <c r="G126" i="92"/>
  <c r="F127" i="92" l="1"/>
  <c r="E128" i="92"/>
  <c r="F128" i="92" l="1"/>
  <c r="E129" i="92"/>
  <c r="G127" i="92"/>
  <c r="F129" i="92" l="1"/>
  <c r="E130" i="92"/>
  <c r="G129" i="92"/>
  <c r="G128" i="92"/>
  <c r="F130" i="92" l="1"/>
  <c r="E131" i="92"/>
  <c r="F131" i="92" l="1"/>
  <c r="E132" i="92"/>
  <c r="G130" i="92"/>
  <c r="F132" i="92" l="1"/>
  <c r="E133" i="92"/>
  <c r="G131" i="92"/>
  <c r="E134" i="92" l="1"/>
  <c r="F133" i="92"/>
  <c r="G132" i="92"/>
  <c r="G133" i="92" l="1"/>
  <c r="E135" i="92"/>
  <c r="F134" i="92"/>
  <c r="G135" i="92" l="1"/>
  <c r="E136" i="92"/>
  <c r="F135" i="92"/>
  <c r="G134" i="92"/>
  <c r="G136" i="92" l="1"/>
  <c r="E137" i="92"/>
  <c r="F136" i="92"/>
  <c r="E138" i="92" l="1"/>
  <c r="F137" i="92"/>
  <c r="G137" i="92" l="1"/>
  <c r="E139" i="92"/>
  <c r="F138" i="92"/>
  <c r="E140" i="92" l="1"/>
  <c r="F139" i="92"/>
  <c r="G138" i="92"/>
  <c r="G139" i="92"/>
  <c r="E141" i="92" l="1"/>
  <c r="F140" i="92"/>
  <c r="G140" i="92" l="1"/>
  <c r="E142" i="92"/>
  <c r="F141" i="92"/>
  <c r="G141" i="92" l="1"/>
  <c r="E143" i="92"/>
  <c r="F142" i="92"/>
  <c r="E144" i="92" l="1"/>
  <c r="F143" i="92"/>
  <c r="G143" i="92"/>
  <c r="G142" i="92"/>
  <c r="E145" i="92" l="1"/>
  <c r="F144" i="92"/>
  <c r="G144" i="92" l="1"/>
  <c r="E146" i="92"/>
  <c r="F145" i="92"/>
  <c r="E147" i="92" l="1"/>
  <c r="F146" i="92"/>
  <c r="G145" i="92"/>
  <c r="E148" i="92" l="1"/>
  <c r="F147" i="92"/>
  <c r="G146" i="92"/>
  <c r="E149" i="92" l="1"/>
  <c r="F148" i="92"/>
  <c r="G147" i="92"/>
  <c r="E150" i="92" l="1"/>
  <c r="F149" i="92"/>
  <c r="G148" i="92"/>
  <c r="G149" i="92" l="1"/>
  <c r="E151" i="92"/>
  <c r="F150" i="92"/>
  <c r="E152" i="92" l="1"/>
  <c r="F151" i="92"/>
  <c r="G150" i="92"/>
  <c r="G151" i="92" l="1"/>
  <c r="E153" i="92"/>
  <c r="F152" i="92"/>
  <c r="G152" i="92" l="1"/>
  <c r="E154" i="92"/>
  <c r="F153" i="92"/>
  <c r="G153" i="92" l="1"/>
  <c r="G154" i="92"/>
  <c r="E155" i="92"/>
  <c r="F154" i="92"/>
  <c r="E156" i="92" l="1"/>
  <c r="F155" i="92"/>
  <c r="G155" i="92"/>
  <c r="E157" i="92" l="1"/>
  <c r="F156" i="92"/>
  <c r="E158" i="92" l="1"/>
  <c r="F157" i="92"/>
  <c r="G156" i="92"/>
  <c r="G157" i="92"/>
  <c r="E159" i="92" l="1"/>
  <c r="F158" i="92"/>
  <c r="G158" i="92" l="1"/>
  <c r="E160" i="92"/>
  <c r="F159" i="92"/>
  <c r="E161" i="92" l="1"/>
  <c r="F160" i="92"/>
  <c r="G159" i="92"/>
  <c r="G160" i="92"/>
  <c r="E162" i="92" l="1"/>
  <c r="F161" i="92"/>
  <c r="E163" i="92" l="1"/>
  <c r="F162" i="92"/>
  <c r="G161" i="92"/>
  <c r="E164" i="92" l="1"/>
  <c r="F163" i="92"/>
  <c r="G162" i="92"/>
  <c r="G163" i="92" l="1"/>
  <c r="E165" i="92"/>
  <c r="F164" i="92"/>
  <c r="G164" i="92" s="1"/>
  <c r="E166" i="92" l="1"/>
  <c r="F165" i="92"/>
  <c r="G165" i="92" s="1"/>
  <c r="E167" i="92" l="1"/>
  <c r="F166" i="92"/>
  <c r="E168" i="92" l="1"/>
  <c r="F167" i="92"/>
  <c r="G166" i="92"/>
  <c r="E169" i="92" l="1"/>
  <c r="F168" i="92"/>
  <c r="G167" i="92"/>
  <c r="G168" i="92" l="1"/>
  <c r="E170" i="92"/>
  <c r="F169" i="92"/>
  <c r="F170" i="92" l="1"/>
  <c r="E171" i="92"/>
  <c r="G169" i="92"/>
  <c r="E172" i="92" l="1"/>
  <c r="F171" i="92"/>
  <c r="G170" i="92"/>
  <c r="E173" i="92" l="1"/>
  <c r="F172" i="92"/>
  <c r="F173" i="92" l="1"/>
  <c r="E174" i="92"/>
  <c r="G173" i="92"/>
  <c r="E175" i="92" l="1"/>
  <c r="F174" i="92"/>
  <c r="G174" i="92" l="1"/>
  <c r="E176" i="92"/>
  <c r="F175" i="92"/>
  <c r="G175" i="92"/>
  <c r="F176" i="92" l="1"/>
  <c r="E177" i="92"/>
  <c r="F177" i="92" l="1"/>
  <c r="E178" i="92"/>
  <c r="G176" i="92"/>
  <c r="E179" i="92" l="1"/>
  <c r="F178" i="92"/>
  <c r="G177" i="92"/>
  <c r="G178" i="92" l="1"/>
  <c r="E180" i="92"/>
  <c r="F179" i="92"/>
  <c r="G180" i="92" l="1"/>
  <c r="G179" i="92"/>
  <c r="F180" i="92"/>
  <c r="E181" i="92"/>
  <c r="F181" i="92" l="1"/>
  <c r="E182" i="92"/>
  <c r="E183" i="92" l="1"/>
  <c r="F182" i="92"/>
  <c r="G181" i="92"/>
  <c r="G182" i="92" l="1"/>
  <c r="G183" i="92"/>
  <c r="E184" i="92"/>
  <c r="F183" i="92"/>
  <c r="F184" i="92" l="1"/>
  <c r="E185" i="92"/>
  <c r="G184" i="92" l="1"/>
  <c r="F185" i="92"/>
  <c r="E186" i="92"/>
  <c r="G185" i="92" l="1"/>
  <c r="E187" i="92"/>
  <c r="F186" i="92"/>
  <c r="G186" i="92" l="1"/>
  <c r="E188" i="92"/>
  <c r="F187" i="92"/>
  <c r="G187" i="92" l="1"/>
  <c r="F188" i="92"/>
  <c r="E189" i="92"/>
  <c r="F189" i="92" l="1"/>
  <c r="E190" i="92"/>
  <c r="G188" i="92"/>
  <c r="E191" i="92" l="1"/>
  <c r="F190" i="92"/>
  <c r="G189" i="92"/>
  <c r="G190" i="92" l="1"/>
  <c r="E192" i="92"/>
  <c r="F191" i="92"/>
  <c r="G192" i="92" l="1"/>
  <c r="G191" i="92"/>
  <c r="F192" i="92"/>
  <c r="E193" i="92"/>
  <c r="F193" i="92" l="1"/>
  <c r="E194" i="92"/>
  <c r="G193" i="92" l="1"/>
  <c r="E195" i="92"/>
  <c r="F194" i="92"/>
  <c r="G194" i="92" l="1"/>
  <c r="E196" i="92"/>
  <c r="F195" i="92"/>
  <c r="F196" i="92" l="1"/>
  <c r="E197" i="92"/>
  <c r="G195" i="92"/>
  <c r="G196" i="92" l="1"/>
  <c r="F197" i="92"/>
  <c r="E198" i="92"/>
  <c r="G197" i="92" l="1"/>
  <c r="E199" i="92"/>
  <c r="F198" i="92"/>
  <c r="G198" i="92" l="1"/>
  <c r="G199" i="92"/>
  <c r="E200" i="92"/>
  <c r="F199" i="92"/>
  <c r="F200" i="92" l="1"/>
  <c r="E201" i="92"/>
  <c r="F201" i="92" l="1"/>
  <c r="E202" i="92"/>
  <c r="G201" i="92"/>
  <c r="G200" i="92"/>
  <c r="E203" i="92" l="1"/>
  <c r="F202" i="92"/>
  <c r="G202" i="92" l="1"/>
  <c r="E204" i="92"/>
  <c r="F203" i="92"/>
  <c r="G203" i="92" s="1"/>
  <c r="F204" i="92" l="1"/>
  <c r="E205" i="92"/>
  <c r="F205" i="92" l="1"/>
  <c r="E206" i="92"/>
  <c r="G204" i="92"/>
  <c r="E207" i="92" l="1"/>
  <c r="F206" i="92"/>
  <c r="G205" i="92"/>
  <c r="G207" i="92" l="1"/>
  <c r="G206" i="92"/>
  <c r="E208" i="92"/>
  <c r="F207" i="92"/>
  <c r="G208" i="92" l="1"/>
  <c r="F208" i="92"/>
  <c r="E209" i="92"/>
  <c r="F209" i="92" l="1"/>
  <c r="E210" i="92"/>
  <c r="G209" i="92"/>
  <c r="AK248" i="72"/>
  <c r="AJ248" i="72"/>
  <c r="O340" i="69"/>
  <c r="N383" i="69"/>
  <c r="M213" i="72"/>
  <c r="M214" i="72"/>
  <c r="M215" i="72"/>
  <c r="M216" i="72"/>
  <c r="M217" i="72"/>
  <c r="M218" i="72"/>
  <c r="M219" i="72"/>
  <c r="M220" i="72"/>
  <c r="M221" i="72"/>
  <c r="M222" i="72"/>
  <c r="M223" i="72"/>
  <c r="M224" i="72"/>
  <c r="M225" i="72"/>
  <c r="M226" i="72"/>
  <c r="M227" i="72"/>
  <c r="M228" i="72"/>
  <c r="M229" i="72"/>
  <c r="M230" i="72"/>
  <c r="M231" i="72"/>
  <c r="M232" i="72"/>
  <c r="M233" i="72"/>
  <c r="M234" i="72"/>
  <c r="M235" i="72"/>
  <c r="M236" i="72"/>
  <c r="M237" i="72"/>
  <c r="M238" i="72"/>
  <c r="M239" i="72"/>
  <c r="M240" i="72"/>
  <c r="M241" i="72"/>
  <c r="M242" i="72"/>
  <c r="M243" i="72"/>
  <c r="M244" i="72"/>
  <c r="M245" i="72"/>
  <c r="M246" i="72"/>
  <c r="M247" i="72"/>
  <c r="M248" i="72"/>
  <c r="M249" i="72"/>
  <c r="M250" i="72"/>
  <c r="M251" i="72"/>
  <c r="M252" i="72"/>
  <c r="M253" i="72"/>
  <c r="M254" i="72"/>
  <c r="M255" i="72"/>
  <c r="M256" i="72"/>
  <c r="M257" i="72"/>
  <c r="M258" i="72"/>
  <c r="M259" i="72"/>
  <c r="M260" i="72"/>
  <c r="M261" i="72"/>
  <c r="M262" i="72"/>
  <c r="M263" i="72"/>
  <c r="M264" i="72"/>
  <c r="M265" i="72"/>
  <c r="M266" i="72"/>
  <c r="P117" i="72"/>
  <c r="O118" i="72"/>
  <c r="P119" i="72"/>
  <c r="P130" i="72"/>
  <c r="O144" i="72"/>
  <c r="S273" i="72"/>
  <c r="S274" i="72"/>
  <c r="S275" i="72"/>
  <c r="S276" i="72"/>
  <c r="S277" i="72"/>
  <c r="S278" i="72"/>
  <c r="S279" i="72"/>
  <c r="S280" i="72"/>
  <c r="S281" i="72"/>
  <c r="S282" i="72"/>
  <c r="S283" i="72"/>
  <c r="L283" i="72"/>
  <c r="AF11" i="5"/>
  <c r="W21" i="5"/>
  <c r="X21" i="5"/>
  <c r="Y21" i="5"/>
  <c r="Z21" i="5"/>
  <c r="AB21" i="5"/>
  <c r="AC21" i="5"/>
  <c r="AD21" i="5"/>
  <c r="AG21" i="5"/>
  <c r="AM21" i="5"/>
  <c r="Q283" i="72"/>
  <c r="R283" i="72"/>
  <c r="D2130" i="88"/>
  <c r="D383" i="69"/>
  <c r="F383" i="69"/>
  <c r="G383" i="69"/>
  <c r="L281" i="72"/>
  <c r="Q281" i="72"/>
  <c r="R281" i="72"/>
  <c r="L282" i="72"/>
  <c r="Q282" i="72"/>
  <c r="R282" i="72"/>
  <c r="D382" i="69"/>
  <c r="F382" i="69"/>
  <c r="G382" i="69"/>
  <c r="N382" i="69"/>
  <c r="N381" i="69"/>
  <c r="D381" i="69"/>
  <c r="F381" i="69"/>
  <c r="G381" i="69"/>
  <c r="Q279" i="72"/>
  <c r="R279" i="72"/>
  <c r="L280" i="72"/>
  <c r="Q280" i="72"/>
  <c r="R280" i="72"/>
  <c r="C380" i="69"/>
  <c r="D380" i="69"/>
  <c r="F380" i="69"/>
  <c r="G380" i="69"/>
  <c r="N380" i="69"/>
  <c r="N377" i="69"/>
  <c r="N378" i="69"/>
  <c r="N379" i="69"/>
  <c r="C379" i="69"/>
  <c r="D379" i="69"/>
  <c r="F379" i="69"/>
  <c r="G379" i="69"/>
  <c r="J279" i="69"/>
  <c r="I261" i="69"/>
  <c r="I262" i="69"/>
  <c r="I263" i="69"/>
  <c r="I264" i="69"/>
  <c r="I265" i="69"/>
  <c r="I266" i="69"/>
  <c r="I267" i="69"/>
  <c r="I268" i="69"/>
  <c r="I269" i="69"/>
  <c r="I270" i="69"/>
  <c r="I271" i="69"/>
  <c r="I272" i="69"/>
  <c r="I273" i="69"/>
  <c r="I274" i="69"/>
  <c r="I275" i="69"/>
  <c r="I276" i="69"/>
  <c r="I277" i="69"/>
  <c r="I278" i="69"/>
  <c r="I279" i="69"/>
  <c r="I280" i="69"/>
  <c r="I281" i="69"/>
  <c r="I282" i="69"/>
  <c r="I283" i="69"/>
  <c r="I284" i="69"/>
  <c r="I285" i="69"/>
  <c r="I286" i="69"/>
  <c r="I287" i="69"/>
  <c r="I288" i="69"/>
  <c r="I289" i="69"/>
  <c r="I290" i="69"/>
  <c r="I291" i="69"/>
  <c r="I292" i="69"/>
  <c r="I293" i="69"/>
  <c r="I294" i="69"/>
  <c r="I295" i="69"/>
  <c r="I296" i="69"/>
  <c r="I297" i="69"/>
  <c r="I298" i="69"/>
  <c r="I299" i="69"/>
  <c r="I300" i="69"/>
  <c r="I301" i="69"/>
  <c r="I302" i="69"/>
  <c r="I303" i="69"/>
  <c r="I304" i="69"/>
  <c r="I305" i="69"/>
  <c r="I306" i="69"/>
  <c r="I307" i="69"/>
  <c r="I308" i="69"/>
  <c r="I309" i="69"/>
  <c r="L278" i="72"/>
  <c r="Q278" i="72"/>
  <c r="R278" i="72"/>
  <c r="L274" i="72"/>
  <c r="Q274" i="72"/>
  <c r="R274" i="72"/>
  <c r="L275" i="72"/>
  <c r="Q275" i="72"/>
  <c r="R275" i="72"/>
  <c r="L276" i="72"/>
  <c r="Q276" i="72"/>
  <c r="R276" i="72"/>
  <c r="L277" i="72"/>
  <c r="Q277" i="72"/>
  <c r="R277" i="72"/>
  <c r="C377" i="69"/>
  <c r="M382" i="69" s="1"/>
  <c r="O382" i="69" s="1"/>
  <c r="D377" i="69"/>
  <c r="F377" i="69"/>
  <c r="G377" i="69"/>
  <c r="H377" i="69"/>
  <c r="I377" i="69" s="1"/>
  <c r="J377" i="69" s="1"/>
  <c r="K377" i="69"/>
  <c r="C378" i="69"/>
  <c r="E378" i="69" s="1"/>
  <c r="D378" i="69"/>
  <c r="F378" i="69"/>
  <c r="G378" i="69"/>
  <c r="G21" i="5"/>
  <c r="C376" i="69"/>
  <c r="E376" i="69" s="1"/>
  <c r="D376" i="69"/>
  <c r="F376" i="69"/>
  <c r="G376" i="69"/>
  <c r="H376" i="69"/>
  <c r="I376" i="69" s="1"/>
  <c r="J376" i="69" s="1"/>
  <c r="K376" i="69"/>
  <c r="M376" i="69"/>
  <c r="O376" i="69" s="1"/>
  <c r="N376" i="69"/>
  <c r="C375" i="69"/>
  <c r="E375" i="69" s="1"/>
  <c r="D375" i="69"/>
  <c r="F375" i="69"/>
  <c r="G375" i="69"/>
  <c r="H375" i="69"/>
  <c r="I375" i="69" s="1"/>
  <c r="J375" i="69" s="1"/>
  <c r="K375" i="69"/>
  <c r="M375" i="69"/>
  <c r="N375" i="69"/>
  <c r="O375" i="69"/>
  <c r="D374" i="69"/>
  <c r="E374" i="69"/>
  <c r="F374" i="69"/>
  <c r="G374" i="69"/>
  <c r="H374" i="69"/>
  <c r="I374" i="69" s="1"/>
  <c r="J374" i="69" s="1"/>
  <c r="K374" i="69"/>
  <c r="M374" i="69"/>
  <c r="N374" i="69"/>
  <c r="O374" i="69"/>
  <c r="C374" i="69"/>
  <c r="L273" i="72"/>
  <c r="Q273" i="72"/>
  <c r="R273" i="72"/>
  <c r="E379" i="69" l="1"/>
  <c r="M380" i="69"/>
  <c r="O380" i="69" s="1"/>
  <c r="E381" i="69"/>
  <c r="M378" i="69"/>
  <c r="O378" i="69" s="1"/>
  <c r="E377" i="69"/>
  <c r="E384" i="69"/>
  <c r="M379" i="69"/>
  <c r="O379" i="69" s="1"/>
  <c r="M377" i="69"/>
  <c r="O377" i="69" s="1"/>
  <c r="E382" i="69"/>
  <c r="E380" i="69"/>
  <c r="M381" i="69"/>
  <c r="O381" i="69" s="1"/>
  <c r="M383" i="69"/>
  <c r="O383" i="69" s="1"/>
  <c r="E211" i="92"/>
  <c r="F210" i="92"/>
  <c r="E383" i="69"/>
  <c r="H378" i="69"/>
  <c r="H379" i="69" s="1"/>
  <c r="K379" i="69" l="1"/>
  <c r="H380" i="69"/>
  <c r="I379" i="69"/>
  <c r="J379" i="69" s="1"/>
  <c r="G210" i="92"/>
  <c r="E212" i="92"/>
  <c r="F211" i="92"/>
  <c r="K378" i="69"/>
  <c r="I378" i="69"/>
  <c r="J378" i="69" s="1"/>
  <c r="C373" i="69"/>
  <c r="M373" i="69" s="1"/>
  <c r="O373" i="69" s="1"/>
  <c r="D373" i="69"/>
  <c r="F373" i="69"/>
  <c r="G373" i="69"/>
  <c r="H373" i="69"/>
  <c r="I373" i="69" s="1"/>
  <c r="J373" i="69" s="1"/>
  <c r="N373" i="69"/>
  <c r="Q270" i="72"/>
  <c r="R270" i="72"/>
  <c r="S270" i="72"/>
  <c r="Q271" i="72"/>
  <c r="R271" i="72"/>
  <c r="S271" i="72"/>
  <c r="Q272" i="72"/>
  <c r="R272" i="72"/>
  <c r="S272" i="72"/>
  <c r="L270" i="72"/>
  <c r="L271" i="72"/>
  <c r="L272" i="72"/>
  <c r="C372" i="69"/>
  <c r="M372" i="69" s="1"/>
  <c r="O372" i="69" s="1"/>
  <c r="D372" i="69"/>
  <c r="F372" i="69"/>
  <c r="G372" i="69"/>
  <c r="H372" i="69"/>
  <c r="I372" i="69" s="1"/>
  <c r="J372" i="69" s="1"/>
  <c r="N372" i="69"/>
  <c r="E21" i="4"/>
  <c r="C25" i="5"/>
  <c r="C370" i="69"/>
  <c r="E370" i="69" s="1"/>
  <c r="D370" i="69"/>
  <c r="F370" i="69"/>
  <c r="G370" i="69"/>
  <c r="H370" i="69"/>
  <c r="I370" i="69" s="1"/>
  <c r="J370" i="69" s="1"/>
  <c r="K370" i="69"/>
  <c r="M370" i="69"/>
  <c r="O370" i="69" s="1"/>
  <c r="N370" i="69"/>
  <c r="C371" i="69"/>
  <c r="M371" i="69" s="1"/>
  <c r="O371" i="69" s="1"/>
  <c r="D371" i="69"/>
  <c r="F371" i="69"/>
  <c r="G371" i="69"/>
  <c r="H371" i="69"/>
  <c r="I371" i="69" s="1"/>
  <c r="J371" i="69" s="1"/>
  <c r="N371" i="69"/>
  <c r="S258" i="72"/>
  <c r="S269" i="72"/>
  <c r="L269" i="72"/>
  <c r="L265" i="72"/>
  <c r="Q265" i="72"/>
  <c r="R265" i="72"/>
  <c r="S265" i="72"/>
  <c r="L266" i="72"/>
  <c r="Q266" i="72"/>
  <c r="R266" i="72"/>
  <c r="S266" i="72"/>
  <c r="L267" i="72"/>
  <c r="Q267" i="72"/>
  <c r="R267" i="72"/>
  <c r="S267" i="72"/>
  <c r="L268" i="72"/>
  <c r="Q268" i="72"/>
  <c r="R268" i="72"/>
  <c r="S268" i="72"/>
  <c r="Q269" i="72"/>
  <c r="R269" i="72"/>
  <c r="C28" i="5"/>
  <c r="H356" i="69"/>
  <c r="H357" i="69" s="1"/>
  <c r="H358" i="69" s="1"/>
  <c r="H359" i="69" s="1"/>
  <c r="H360" i="69" s="1"/>
  <c r="H361" i="69" s="1"/>
  <c r="H362" i="69" s="1"/>
  <c r="H363" i="69" s="1"/>
  <c r="H364" i="69" s="1"/>
  <c r="H365" i="69" s="1"/>
  <c r="H366" i="69" s="1"/>
  <c r="H367" i="69" s="1"/>
  <c r="N369" i="69"/>
  <c r="C369" i="69"/>
  <c r="D369" i="69"/>
  <c r="F369" i="69"/>
  <c r="G369" i="69"/>
  <c r="G368" i="69"/>
  <c r="C368" i="69"/>
  <c r="E368" i="69" s="1"/>
  <c r="D368" i="69"/>
  <c r="F368" i="69"/>
  <c r="N368" i="69"/>
  <c r="C367" i="69"/>
  <c r="M367" i="69" s="1"/>
  <c r="O367" i="69" s="1"/>
  <c r="D367" i="69"/>
  <c r="F367" i="69"/>
  <c r="G367" i="69"/>
  <c r="N367" i="69"/>
  <c r="C366" i="69"/>
  <c r="E366" i="69" s="1"/>
  <c r="D366" i="69"/>
  <c r="F366" i="69"/>
  <c r="G366" i="69"/>
  <c r="M366" i="69"/>
  <c r="O366" i="69" s="1"/>
  <c r="N366" i="69"/>
  <c r="I380" i="69" l="1"/>
  <c r="J380" i="69" s="1"/>
  <c r="K380" i="69"/>
  <c r="H381" i="69"/>
  <c r="G211" i="92"/>
  <c r="F212" i="92"/>
  <c r="E213" i="92"/>
  <c r="G212" i="92"/>
  <c r="K373" i="69"/>
  <c r="E373" i="69"/>
  <c r="K372" i="69"/>
  <c r="E372" i="69"/>
  <c r="K371" i="69"/>
  <c r="E371" i="69"/>
  <c r="I366" i="69"/>
  <c r="J366" i="69" s="1"/>
  <c r="E369" i="69"/>
  <c r="M369" i="69"/>
  <c r="O369" i="69" s="1"/>
  <c r="M368" i="69"/>
  <c r="O368" i="69" s="1"/>
  <c r="E367" i="69"/>
  <c r="K366" i="69"/>
  <c r="K381" i="69" l="1"/>
  <c r="H382" i="69"/>
  <c r="I381" i="69"/>
  <c r="J381" i="69" s="1"/>
  <c r="F213" i="92"/>
  <c r="E214" i="92"/>
  <c r="I367" i="69"/>
  <c r="J367" i="69" s="1"/>
  <c r="K367" i="69"/>
  <c r="H369" i="69"/>
  <c r="I382" i="69" l="1"/>
  <c r="J382" i="69" s="1"/>
  <c r="K382" i="69"/>
  <c r="H383" i="69"/>
  <c r="E215" i="92"/>
  <c r="F214" i="92"/>
  <c r="G213" i="92"/>
  <c r="K368" i="69"/>
  <c r="I368" i="69"/>
  <c r="J368" i="69" s="1"/>
  <c r="I383" i="69" l="1"/>
  <c r="J383" i="69" s="1"/>
  <c r="H384" i="69"/>
  <c r="K383" i="69"/>
  <c r="G214" i="92"/>
  <c r="E216" i="92"/>
  <c r="F215" i="92"/>
  <c r="I369" i="69"/>
  <c r="J369" i="69" s="1"/>
  <c r="K369" i="69"/>
  <c r="K384" i="69" l="1"/>
  <c r="I384" i="69"/>
  <c r="J384" i="69" s="1"/>
  <c r="G215" i="92"/>
  <c r="G216" i="92"/>
  <c r="F216" i="92"/>
  <c r="E217" i="92"/>
  <c r="C365" i="69"/>
  <c r="M365" i="69" s="1"/>
  <c r="O365" i="69" s="1"/>
  <c r="D365" i="69"/>
  <c r="F365" i="69"/>
  <c r="G365" i="69"/>
  <c r="N365" i="69"/>
  <c r="L264" i="72"/>
  <c r="Q264" i="72"/>
  <c r="R264" i="72"/>
  <c r="S264" i="72"/>
  <c r="L261" i="72"/>
  <c r="Q261" i="72"/>
  <c r="R261" i="72"/>
  <c r="S261" i="72"/>
  <c r="L262" i="72"/>
  <c r="Q262" i="72"/>
  <c r="R262" i="72"/>
  <c r="S262" i="72"/>
  <c r="L263" i="72"/>
  <c r="Q263" i="72"/>
  <c r="R263" i="72"/>
  <c r="S263" i="72"/>
  <c r="C364" i="69"/>
  <c r="E364" i="69" s="1"/>
  <c r="D364" i="69"/>
  <c r="F364" i="69"/>
  <c r="G364" i="69"/>
  <c r="M364" i="69"/>
  <c r="O364" i="69" s="1"/>
  <c r="N364" i="69"/>
  <c r="AI4" i="5"/>
  <c r="AI5" i="5"/>
  <c r="AI6" i="5"/>
  <c r="AI7" i="5"/>
  <c r="AI8" i="5"/>
  <c r="AI9" i="5"/>
  <c r="AI10" i="5"/>
  <c r="AL11" i="5"/>
  <c r="AI12" i="5"/>
  <c r="AI13" i="5"/>
  <c r="AF13" i="5" s="1"/>
  <c r="AI14" i="5"/>
  <c r="AI15" i="5"/>
  <c r="AI16" i="5"/>
  <c r="AI17" i="5"/>
  <c r="AI18" i="5"/>
  <c r="AI19" i="5"/>
  <c r="AI3" i="5"/>
  <c r="D363" i="69"/>
  <c r="C363" i="69"/>
  <c r="M363" i="69" s="1"/>
  <c r="O363" i="69" s="1"/>
  <c r="F363" i="69"/>
  <c r="G363" i="69"/>
  <c r="N363" i="69"/>
  <c r="M360" i="69"/>
  <c r="N360" i="69"/>
  <c r="O360" i="69"/>
  <c r="M361" i="69"/>
  <c r="O361" i="69" s="1"/>
  <c r="N361" i="69"/>
  <c r="M362" i="69"/>
  <c r="O362" i="69" s="1"/>
  <c r="N362" i="69"/>
  <c r="Q23" i="5"/>
  <c r="G360" i="69"/>
  <c r="G361" i="69"/>
  <c r="G362" i="69"/>
  <c r="D2130" i="31"/>
  <c r="L260" i="72"/>
  <c r="L259" i="72"/>
  <c r="Q259" i="72"/>
  <c r="R259" i="72"/>
  <c r="S259" i="72"/>
  <c r="Q260" i="72"/>
  <c r="R260" i="72"/>
  <c r="S260" i="72"/>
  <c r="C361" i="69"/>
  <c r="E361" i="69" s="1"/>
  <c r="D361" i="69"/>
  <c r="F361" i="69"/>
  <c r="C362" i="69"/>
  <c r="D362" i="69"/>
  <c r="F362" i="69"/>
  <c r="AL13" i="5" l="1"/>
  <c r="AL16" i="5"/>
  <c r="AF16" i="5"/>
  <c r="AL12" i="5"/>
  <c r="AF12" i="5"/>
  <c r="AL8" i="5"/>
  <c r="AF8" i="5"/>
  <c r="AL4" i="5"/>
  <c r="AF4" i="5"/>
  <c r="AL19" i="5"/>
  <c r="AF19" i="5"/>
  <c r="AL15" i="5"/>
  <c r="AF15" i="5"/>
  <c r="AL7" i="5"/>
  <c r="AF7" i="5"/>
  <c r="AL18" i="5"/>
  <c r="AF18" i="5"/>
  <c r="AL14" i="5"/>
  <c r="AF14" i="5"/>
  <c r="AL10" i="5"/>
  <c r="AF10" i="5"/>
  <c r="AL6" i="5"/>
  <c r="AF6" i="5"/>
  <c r="AL3" i="5"/>
  <c r="AL17" i="5"/>
  <c r="AF17" i="5"/>
  <c r="AL9" i="5"/>
  <c r="AF9" i="5"/>
  <c r="AL5" i="5"/>
  <c r="AF5" i="5"/>
  <c r="F217" i="92"/>
  <c r="E218" i="92"/>
  <c r="G217" i="92"/>
  <c r="K360" i="69"/>
  <c r="I360" i="69"/>
  <c r="J360" i="69" s="1"/>
  <c r="E365" i="69"/>
  <c r="E363" i="69"/>
  <c r="E362" i="69"/>
  <c r="E219" i="92" l="1"/>
  <c r="F218" i="92"/>
  <c r="K361" i="69"/>
  <c r="I361" i="69"/>
  <c r="J361" i="69" s="1"/>
  <c r="G218" i="92" l="1"/>
  <c r="E220" i="92"/>
  <c r="F219" i="92"/>
  <c r="I362" i="69"/>
  <c r="J362" i="69" s="1"/>
  <c r="K362" i="69"/>
  <c r="F220" i="92" l="1"/>
  <c r="E221" i="92"/>
  <c r="G219" i="92"/>
  <c r="I363" i="69"/>
  <c r="J363" i="69" s="1"/>
  <c r="K363" i="69"/>
  <c r="G220" i="92" l="1"/>
  <c r="F221" i="92"/>
  <c r="E222" i="92"/>
  <c r="K364" i="69"/>
  <c r="I364" i="69"/>
  <c r="J364" i="69" s="1"/>
  <c r="E223" i="92" l="1"/>
  <c r="F222" i="92"/>
  <c r="G221" i="92"/>
  <c r="K365" i="69"/>
  <c r="I365" i="69"/>
  <c r="J365" i="69" s="1"/>
  <c r="G222" i="92" l="1"/>
  <c r="E224" i="92"/>
  <c r="F223" i="92"/>
  <c r="C360" i="69"/>
  <c r="D360" i="69"/>
  <c r="E360" i="69"/>
  <c r="F360" i="69"/>
  <c r="I359" i="69"/>
  <c r="J359" i="69" s="1"/>
  <c r="K359" i="69"/>
  <c r="M359" i="69"/>
  <c r="O359" i="69" s="1"/>
  <c r="N359" i="69"/>
  <c r="G359" i="69"/>
  <c r="E112" i="46"/>
  <c r="D112" i="46"/>
  <c r="NF295" i="79"/>
  <c r="NF296" i="79"/>
  <c r="NF297" i="79"/>
  <c r="NF298" i="79"/>
  <c r="NF299" i="79"/>
  <c r="NF300" i="79"/>
  <c r="NF301" i="79"/>
  <c r="NF302" i="79"/>
  <c r="NF303" i="79"/>
  <c r="NF304" i="79"/>
  <c r="NF305" i="79"/>
  <c r="NF306" i="79"/>
  <c r="NF307" i="79"/>
  <c r="NF308" i="79"/>
  <c r="NF309" i="79"/>
  <c r="NF310" i="79"/>
  <c r="NF311" i="79"/>
  <c r="NF312" i="79"/>
  <c r="NF313" i="79"/>
  <c r="NF314" i="79"/>
  <c r="NF315" i="79"/>
  <c r="NF316" i="79"/>
  <c r="NF317" i="79"/>
  <c r="NF318" i="79"/>
  <c r="NF319" i="79"/>
  <c r="NF320" i="79"/>
  <c r="NF321" i="79"/>
  <c r="NF322" i="79"/>
  <c r="NF323" i="79"/>
  <c r="NF324" i="79"/>
  <c r="NF325" i="79"/>
  <c r="NF326" i="79"/>
  <c r="NF327" i="79"/>
  <c r="NF328" i="79"/>
  <c r="NF329" i="79"/>
  <c r="NF330" i="79"/>
  <c r="NF331" i="79"/>
  <c r="NF332" i="79"/>
  <c r="NF333" i="79"/>
  <c r="NF334" i="79"/>
  <c r="NF335" i="79"/>
  <c r="NF336" i="79"/>
  <c r="NF337" i="79"/>
  <c r="NF338" i="79"/>
  <c r="NF339" i="79"/>
  <c r="NF340" i="79"/>
  <c r="NF341" i="79"/>
  <c r="NF342" i="79"/>
  <c r="NF343" i="79"/>
  <c r="NF344" i="79"/>
  <c r="NF345" i="79"/>
  <c r="NF346" i="79"/>
  <c r="NF347" i="79"/>
  <c r="NF348" i="79"/>
  <c r="NF349" i="79"/>
  <c r="NF350" i="79"/>
  <c r="NF351" i="79"/>
  <c r="NF352" i="79"/>
  <c r="NF353" i="79"/>
  <c r="NF354" i="79"/>
  <c r="NF355" i="79"/>
  <c r="NF356" i="79"/>
  <c r="NF357" i="79"/>
  <c r="NF358" i="79"/>
  <c r="NF359" i="79"/>
  <c r="NF294" i="79"/>
  <c r="NE294" i="79"/>
  <c r="NE295" i="79"/>
  <c r="NE296" i="79"/>
  <c r="NE297" i="79"/>
  <c r="NE298" i="79"/>
  <c r="NE299" i="79"/>
  <c r="NE300" i="79"/>
  <c r="NE301" i="79"/>
  <c r="NE302" i="79"/>
  <c r="NE303" i="79"/>
  <c r="NE304" i="79"/>
  <c r="NE305" i="79"/>
  <c r="NE306" i="79"/>
  <c r="NE307" i="79"/>
  <c r="NE308" i="79"/>
  <c r="NE309" i="79"/>
  <c r="NE310" i="79"/>
  <c r="NE311" i="79"/>
  <c r="NE312" i="79"/>
  <c r="NE313" i="79"/>
  <c r="NE314" i="79"/>
  <c r="NE315" i="79"/>
  <c r="NE316" i="79"/>
  <c r="NE317" i="79"/>
  <c r="NE318" i="79"/>
  <c r="NE319" i="79"/>
  <c r="NE320" i="79"/>
  <c r="NE321" i="79"/>
  <c r="NE322" i="79"/>
  <c r="NE323" i="79"/>
  <c r="NE324" i="79"/>
  <c r="NE325" i="79"/>
  <c r="NE326" i="79"/>
  <c r="NE327" i="79"/>
  <c r="NE328" i="79"/>
  <c r="NE329" i="79"/>
  <c r="NE330" i="79"/>
  <c r="NE331" i="79"/>
  <c r="NE332" i="79"/>
  <c r="NE333" i="79"/>
  <c r="NE334" i="79"/>
  <c r="NE335" i="79"/>
  <c r="NE336" i="79"/>
  <c r="NE337" i="79"/>
  <c r="NE338" i="79"/>
  <c r="NE339" i="79"/>
  <c r="NE340" i="79"/>
  <c r="NE341" i="79"/>
  <c r="NE342" i="79"/>
  <c r="NE343" i="79"/>
  <c r="NE344" i="79"/>
  <c r="NE345" i="79"/>
  <c r="NE346" i="79"/>
  <c r="NE347" i="79"/>
  <c r="NE348" i="79"/>
  <c r="NE349" i="79"/>
  <c r="NE350" i="79"/>
  <c r="NE351" i="79"/>
  <c r="NE352" i="79"/>
  <c r="NE353" i="79"/>
  <c r="NE354" i="79"/>
  <c r="NE355" i="79"/>
  <c r="NE356" i="79"/>
  <c r="NE357" i="79"/>
  <c r="NE358" i="79"/>
  <c r="NE359" i="79"/>
  <c r="C359" i="69"/>
  <c r="D359" i="69"/>
  <c r="F359" i="69"/>
  <c r="L257" i="72"/>
  <c r="Q257" i="72"/>
  <c r="R257" i="72"/>
  <c r="S257" i="72"/>
  <c r="L258" i="72"/>
  <c r="Q258" i="72"/>
  <c r="R258" i="72"/>
  <c r="D358" i="69"/>
  <c r="N357" i="69"/>
  <c r="N358" i="69"/>
  <c r="C358" i="69"/>
  <c r="F358" i="69"/>
  <c r="G358" i="69"/>
  <c r="G357" i="69"/>
  <c r="C357" i="69"/>
  <c r="D357" i="69"/>
  <c r="F357" i="69"/>
  <c r="S255" i="72"/>
  <c r="S256" i="72"/>
  <c r="F356" i="69"/>
  <c r="S254" i="72"/>
  <c r="L254" i="72"/>
  <c r="Q254" i="72"/>
  <c r="R254" i="72"/>
  <c r="L255" i="72"/>
  <c r="Q255" i="72"/>
  <c r="R255" i="72"/>
  <c r="L256" i="72"/>
  <c r="Q256" i="72"/>
  <c r="R256" i="72"/>
  <c r="C356" i="69"/>
  <c r="D356" i="69"/>
  <c r="G356" i="69"/>
  <c r="N356" i="69"/>
  <c r="G354" i="69"/>
  <c r="N354" i="69"/>
  <c r="G355" i="69"/>
  <c r="N355" i="69"/>
  <c r="C355" i="69"/>
  <c r="D355" i="69"/>
  <c r="F355" i="69"/>
  <c r="C354" i="69"/>
  <c r="D354" i="69"/>
  <c r="F354" i="69"/>
  <c r="X253" i="72"/>
  <c r="D353" i="69"/>
  <c r="V25" i="5"/>
  <c r="W27" i="5" s="1"/>
  <c r="S253" i="72"/>
  <c r="S252" i="72"/>
  <c r="O344" i="69"/>
  <c r="O345" i="69"/>
  <c r="O346" i="69"/>
  <c r="O347" i="69"/>
  <c r="O348" i="69"/>
  <c r="O349" i="69"/>
  <c r="O350" i="69"/>
  <c r="O351" i="69"/>
  <c r="O352" i="69"/>
  <c r="O343" i="69"/>
  <c r="M352" i="69"/>
  <c r="N352" i="69"/>
  <c r="N353" i="69"/>
  <c r="C353" i="69"/>
  <c r="E354" i="69" s="1"/>
  <c r="F353" i="69"/>
  <c r="G353" i="69"/>
  <c r="H353" i="69"/>
  <c r="I353" i="69" s="1"/>
  <c r="J353" i="69" s="1"/>
  <c r="L253" i="72"/>
  <c r="Q253" i="72"/>
  <c r="R253" i="72"/>
  <c r="L252" i="72"/>
  <c r="Q252" i="72"/>
  <c r="R252" i="72"/>
  <c r="G223" i="92" l="1"/>
  <c r="F224" i="92"/>
  <c r="G224" i="92" s="1"/>
  <c r="E225" i="92"/>
  <c r="K353" i="69"/>
  <c r="M354" i="69"/>
  <c r="O354" i="69" s="1"/>
  <c r="M353" i="69"/>
  <c r="O353" i="69" s="1"/>
  <c r="M355" i="69"/>
  <c r="O355" i="69" s="1"/>
  <c r="H354" i="69"/>
  <c r="K354" i="69" s="1"/>
  <c r="E359" i="69"/>
  <c r="E353" i="69"/>
  <c r="H355" i="69"/>
  <c r="K355" i="69" s="1"/>
  <c r="I354" i="69"/>
  <c r="J354" i="69" s="1"/>
  <c r="E355" i="69"/>
  <c r="M358" i="69"/>
  <c r="O358" i="69" s="1"/>
  <c r="E358" i="69"/>
  <c r="M357" i="69"/>
  <c r="O357" i="69" s="1"/>
  <c r="M356" i="69"/>
  <c r="O356" i="69" s="1"/>
  <c r="E356" i="69"/>
  <c r="I355" i="69"/>
  <c r="J355" i="69" s="1"/>
  <c r="E357" i="69"/>
  <c r="F225" i="92" l="1"/>
  <c r="E226" i="92"/>
  <c r="G225" i="92"/>
  <c r="I356" i="69"/>
  <c r="J356" i="69" s="1"/>
  <c r="K356" i="69"/>
  <c r="Q356" i="69"/>
  <c r="I352" i="69"/>
  <c r="J352" i="69"/>
  <c r="K352" i="69"/>
  <c r="H352" i="69"/>
  <c r="G352" i="69"/>
  <c r="G338" i="69"/>
  <c r="G339" i="69"/>
  <c r="G340" i="69"/>
  <c r="G341" i="69"/>
  <c r="G342" i="69"/>
  <c r="G343" i="69"/>
  <c r="G344" i="69"/>
  <c r="G345" i="69"/>
  <c r="G346" i="69"/>
  <c r="G347" i="69"/>
  <c r="G348" i="69"/>
  <c r="G349" i="69"/>
  <c r="G350" i="69"/>
  <c r="G351" i="69"/>
  <c r="C352" i="69"/>
  <c r="E352" i="69" s="1"/>
  <c r="D352" i="69"/>
  <c r="F352" i="69"/>
  <c r="L248" i="72"/>
  <c r="Q248" i="72"/>
  <c r="R248" i="72"/>
  <c r="S248" i="72"/>
  <c r="L249" i="72"/>
  <c r="Q249" i="72"/>
  <c r="R249" i="72"/>
  <c r="S249" i="72"/>
  <c r="L250" i="72"/>
  <c r="Q250" i="72"/>
  <c r="R250" i="72"/>
  <c r="S250" i="72"/>
  <c r="L251" i="72"/>
  <c r="Q251" i="72"/>
  <c r="R251" i="72"/>
  <c r="S251" i="72"/>
  <c r="M351" i="69"/>
  <c r="N351" i="69"/>
  <c r="C351" i="69"/>
  <c r="E351" i="69" s="1"/>
  <c r="D351" i="69"/>
  <c r="F351" i="69"/>
  <c r="E227" i="92" l="1"/>
  <c r="F226" i="92"/>
  <c r="K357" i="69"/>
  <c r="I357" i="69"/>
  <c r="J357" i="69" s="1"/>
  <c r="G226" i="92" l="1"/>
  <c r="E228" i="92"/>
  <c r="F227" i="92"/>
  <c r="K358" i="69"/>
  <c r="I358" i="69"/>
  <c r="J358" i="69" s="1"/>
  <c r="G227" i="92" l="1"/>
  <c r="F228" i="92"/>
  <c r="G228" i="92" s="1"/>
  <c r="E229" i="92"/>
  <c r="D350" i="69"/>
  <c r="M344" i="69"/>
  <c r="N344" i="69"/>
  <c r="M345" i="69"/>
  <c r="N345" i="69"/>
  <c r="M346" i="69"/>
  <c r="N346" i="69"/>
  <c r="M347" i="69"/>
  <c r="N347" i="69"/>
  <c r="M348" i="69"/>
  <c r="N348" i="69"/>
  <c r="M349" i="69"/>
  <c r="N349" i="69"/>
  <c r="M350" i="69"/>
  <c r="N350" i="69"/>
  <c r="N343" i="69"/>
  <c r="M343" i="69"/>
  <c r="I350" i="69"/>
  <c r="H350" i="69"/>
  <c r="H347" i="69"/>
  <c r="I347" i="69" s="1"/>
  <c r="J347" i="69" s="1"/>
  <c r="K347" i="69"/>
  <c r="H348" i="69"/>
  <c r="I348" i="69" s="1"/>
  <c r="J348" i="69" s="1"/>
  <c r="K348" i="69"/>
  <c r="H349" i="69"/>
  <c r="I349" i="69" s="1"/>
  <c r="J349" i="69" s="1"/>
  <c r="K349" i="69"/>
  <c r="J350" i="69"/>
  <c r="K350" i="69"/>
  <c r="H351" i="69"/>
  <c r="I351" i="69" s="1"/>
  <c r="J351" i="69" s="1"/>
  <c r="K351" i="69"/>
  <c r="C350" i="69"/>
  <c r="E350" i="69"/>
  <c r="F350" i="69"/>
  <c r="T32" i="5"/>
  <c r="U31" i="5"/>
  <c r="C349" i="69"/>
  <c r="E349" i="69" s="1"/>
  <c r="D349" i="69"/>
  <c r="F349" i="69"/>
  <c r="F229" i="92" l="1"/>
  <c r="E230" i="92"/>
  <c r="C347" i="69"/>
  <c r="E347" i="69" s="1"/>
  <c r="D347" i="69"/>
  <c r="F347" i="69"/>
  <c r="C348" i="69"/>
  <c r="D348" i="69"/>
  <c r="F348" i="69"/>
  <c r="T217" i="72"/>
  <c r="V217" i="72" s="1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L231" i="72"/>
  <c r="L232" i="72"/>
  <c r="L233" i="72"/>
  <c r="L234" i="72"/>
  <c r="L235" i="72"/>
  <c r="L236" i="72"/>
  <c r="L237" i="72"/>
  <c r="L238" i="72"/>
  <c r="L239" i="72"/>
  <c r="L240" i="72"/>
  <c r="L241" i="72"/>
  <c r="L242" i="72"/>
  <c r="L243" i="72"/>
  <c r="L244" i="72"/>
  <c r="L245" i="72"/>
  <c r="L246" i="72"/>
  <c r="L247" i="72"/>
  <c r="S247" i="72"/>
  <c r="S245" i="72"/>
  <c r="S246" i="72"/>
  <c r="S244" i="72"/>
  <c r="Q244" i="72"/>
  <c r="R244" i="72"/>
  <c r="Q245" i="72"/>
  <c r="R245" i="72"/>
  <c r="Q246" i="72"/>
  <c r="R246" i="72"/>
  <c r="Q247" i="72"/>
  <c r="R247" i="72"/>
  <c r="E231" i="92" l="1"/>
  <c r="F230" i="92"/>
  <c r="G229" i="92"/>
  <c r="U217" i="72"/>
  <c r="E348" i="69"/>
  <c r="G230" i="92" l="1"/>
  <c r="E232" i="92"/>
  <c r="F231" i="92"/>
  <c r="C346" i="69"/>
  <c r="D346" i="69"/>
  <c r="F346" i="69"/>
  <c r="F232" i="92" l="1"/>
  <c r="E233" i="92"/>
  <c r="G231" i="92"/>
  <c r="G232" i="92"/>
  <c r="C345" i="69"/>
  <c r="D345" i="69"/>
  <c r="F345" i="69"/>
  <c r="C344" i="69"/>
  <c r="D344" i="69"/>
  <c r="F344" i="69"/>
  <c r="F233" i="92" l="1"/>
  <c r="E234" i="92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3" i="5"/>
  <c r="C342" i="69"/>
  <c r="C343" i="69"/>
  <c r="D343" i="69"/>
  <c r="F343" i="69"/>
  <c r="Q243" i="72"/>
  <c r="R243" i="72"/>
  <c r="S243" i="72"/>
  <c r="AE3" i="5"/>
  <c r="MY325" i="79"/>
  <c r="Q242" i="72"/>
  <c r="R242" i="72"/>
  <c r="S242" i="72"/>
  <c r="MV325" i="79"/>
  <c r="MX325" i="79" s="1"/>
  <c r="MW325" i="79"/>
  <c r="D342" i="69"/>
  <c r="F342" i="69"/>
  <c r="MY156" i="79"/>
  <c r="MY157" i="79"/>
  <c r="MY158" i="79"/>
  <c r="MY159" i="79"/>
  <c r="MY160" i="79"/>
  <c r="MY161" i="79"/>
  <c r="MY162" i="79"/>
  <c r="MY163" i="79"/>
  <c r="MY164" i="79"/>
  <c r="MY165" i="79"/>
  <c r="MY166" i="79"/>
  <c r="MY167" i="79"/>
  <c r="MY168" i="79"/>
  <c r="MY169" i="79"/>
  <c r="MY170" i="79"/>
  <c r="MY171" i="79"/>
  <c r="MY172" i="79"/>
  <c r="MY173" i="79"/>
  <c r="MY174" i="79"/>
  <c r="MY175" i="79"/>
  <c r="MY176" i="79"/>
  <c r="MY177" i="79"/>
  <c r="MY178" i="79"/>
  <c r="MY179" i="79"/>
  <c r="MY180" i="79"/>
  <c r="MY181" i="79"/>
  <c r="MY182" i="79"/>
  <c r="MY183" i="79"/>
  <c r="MY184" i="79"/>
  <c r="MY185" i="79"/>
  <c r="MY186" i="79"/>
  <c r="MY187" i="79"/>
  <c r="MY188" i="79"/>
  <c r="MY189" i="79"/>
  <c r="MY190" i="79"/>
  <c r="MY191" i="79"/>
  <c r="MY192" i="79"/>
  <c r="MY193" i="79"/>
  <c r="MY194" i="79"/>
  <c r="MY195" i="79"/>
  <c r="MY196" i="79"/>
  <c r="MY197" i="79"/>
  <c r="MY198" i="79"/>
  <c r="MY199" i="79"/>
  <c r="MY200" i="79"/>
  <c r="MY201" i="79"/>
  <c r="MY202" i="79"/>
  <c r="MY203" i="79"/>
  <c r="MY204" i="79"/>
  <c r="MY205" i="79"/>
  <c r="MY206" i="79"/>
  <c r="MY207" i="79"/>
  <c r="MY208" i="79"/>
  <c r="MY209" i="79"/>
  <c r="MY210" i="79"/>
  <c r="MY211" i="79"/>
  <c r="MY212" i="79"/>
  <c r="MY213" i="79"/>
  <c r="MY214" i="79"/>
  <c r="MY215" i="79"/>
  <c r="MY216" i="79"/>
  <c r="MY217" i="79"/>
  <c r="MY218" i="79"/>
  <c r="MY219" i="79"/>
  <c r="MY220" i="79"/>
  <c r="MY221" i="79"/>
  <c r="MY222" i="79"/>
  <c r="MY223" i="79"/>
  <c r="MY224" i="79"/>
  <c r="MY225" i="79"/>
  <c r="MY226" i="79"/>
  <c r="MY227" i="79"/>
  <c r="MY228" i="79"/>
  <c r="MY229" i="79"/>
  <c r="MY230" i="79"/>
  <c r="MY231" i="79"/>
  <c r="MY232" i="79"/>
  <c r="MY233" i="79"/>
  <c r="MY234" i="79"/>
  <c r="MY235" i="79"/>
  <c r="MY236" i="79"/>
  <c r="MY237" i="79"/>
  <c r="MY238" i="79"/>
  <c r="MY239" i="79"/>
  <c r="MY240" i="79"/>
  <c r="MY241" i="79"/>
  <c r="MY242" i="79"/>
  <c r="MY243" i="79"/>
  <c r="MY244" i="79"/>
  <c r="MY245" i="79"/>
  <c r="MY246" i="79"/>
  <c r="MY247" i="79"/>
  <c r="MY248" i="79"/>
  <c r="MY249" i="79"/>
  <c r="MY250" i="79"/>
  <c r="MY251" i="79"/>
  <c r="MY252" i="79"/>
  <c r="MY253" i="79"/>
  <c r="MY254" i="79"/>
  <c r="MY255" i="79"/>
  <c r="MY256" i="79"/>
  <c r="MY257" i="79"/>
  <c r="MY258" i="79"/>
  <c r="MY259" i="79"/>
  <c r="MY260" i="79"/>
  <c r="MY261" i="79"/>
  <c r="MY262" i="79"/>
  <c r="MY263" i="79"/>
  <c r="MY264" i="79"/>
  <c r="MY265" i="79"/>
  <c r="MY266" i="79"/>
  <c r="MY267" i="79"/>
  <c r="MY268" i="79"/>
  <c r="MY269" i="79"/>
  <c r="MY270" i="79"/>
  <c r="MY271" i="79"/>
  <c r="MY272" i="79"/>
  <c r="MY273" i="79"/>
  <c r="MY274" i="79"/>
  <c r="MY275" i="79"/>
  <c r="MY276" i="79"/>
  <c r="MY277" i="79"/>
  <c r="MY278" i="79"/>
  <c r="MY279" i="79"/>
  <c r="MY280" i="79"/>
  <c r="MY281" i="79"/>
  <c r="MY282" i="79"/>
  <c r="MY283" i="79"/>
  <c r="MY284" i="79"/>
  <c r="MY285" i="79"/>
  <c r="MY286" i="79"/>
  <c r="MY287" i="79"/>
  <c r="MY288" i="79"/>
  <c r="MY289" i="79"/>
  <c r="MY290" i="79"/>
  <c r="MY291" i="79"/>
  <c r="MY292" i="79"/>
  <c r="MY293" i="79"/>
  <c r="MY294" i="79"/>
  <c r="MY295" i="79"/>
  <c r="MY296" i="79"/>
  <c r="MY297" i="79"/>
  <c r="MY298" i="79"/>
  <c r="MY299" i="79"/>
  <c r="MY300" i="79"/>
  <c r="MY301" i="79"/>
  <c r="MY302" i="79"/>
  <c r="MY303" i="79"/>
  <c r="MY304" i="79"/>
  <c r="MY305" i="79"/>
  <c r="MY306" i="79"/>
  <c r="MY307" i="79"/>
  <c r="MY308" i="79"/>
  <c r="MY309" i="79"/>
  <c r="MY310" i="79"/>
  <c r="MY311" i="79"/>
  <c r="MY312" i="79"/>
  <c r="MY313" i="79"/>
  <c r="MY314" i="79"/>
  <c r="MY315" i="79"/>
  <c r="MY316" i="79"/>
  <c r="MY317" i="79"/>
  <c r="MY318" i="79"/>
  <c r="MY319" i="79"/>
  <c r="MY320" i="79"/>
  <c r="MY321" i="79"/>
  <c r="MY322" i="79"/>
  <c r="MY323" i="79"/>
  <c r="MY324" i="79"/>
  <c r="MX324" i="79"/>
  <c r="MX12" i="79"/>
  <c r="MX13" i="79"/>
  <c r="MX14" i="79"/>
  <c r="MX15" i="79"/>
  <c r="MX16" i="79"/>
  <c r="MX17" i="79"/>
  <c r="MX18" i="79"/>
  <c r="MX19" i="79"/>
  <c r="MX20" i="79"/>
  <c r="MX21" i="79"/>
  <c r="MX22" i="79"/>
  <c r="MX23" i="79"/>
  <c r="MX24" i="79"/>
  <c r="MX25" i="79"/>
  <c r="MX26" i="79"/>
  <c r="MX27" i="79"/>
  <c r="MX28" i="79"/>
  <c r="MX29" i="79"/>
  <c r="MX30" i="79"/>
  <c r="MX31" i="79"/>
  <c r="MX32" i="79"/>
  <c r="MX33" i="79"/>
  <c r="MX34" i="79"/>
  <c r="MX35" i="79"/>
  <c r="MX36" i="79"/>
  <c r="MX37" i="79"/>
  <c r="MX38" i="79"/>
  <c r="MX39" i="79"/>
  <c r="MX40" i="79"/>
  <c r="MX41" i="79"/>
  <c r="MX42" i="79"/>
  <c r="MX43" i="79"/>
  <c r="MX44" i="79"/>
  <c r="MX45" i="79"/>
  <c r="MX46" i="79"/>
  <c r="MX47" i="79"/>
  <c r="MX48" i="79"/>
  <c r="MX49" i="79"/>
  <c r="MX50" i="79"/>
  <c r="MX51" i="79"/>
  <c r="MX52" i="79"/>
  <c r="MX53" i="79"/>
  <c r="MX54" i="79"/>
  <c r="MX55" i="79"/>
  <c r="MX56" i="79"/>
  <c r="MX57" i="79"/>
  <c r="MX58" i="79"/>
  <c r="MX59" i="79"/>
  <c r="MX60" i="79"/>
  <c r="MX61" i="79"/>
  <c r="MX62" i="79"/>
  <c r="MX63" i="79"/>
  <c r="MX64" i="79"/>
  <c r="MX65" i="79"/>
  <c r="MX66" i="79"/>
  <c r="MX67" i="79"/>
  <c r="MX68" i="79"/>
  <c r="MX69" i="79"/>
  <c r="MX70" i="79"/>
  <c r="MX71" i="79"/>
  <c r="MX72" i="79"/>
  <c r="MX73" i="79"/>
  <c r="MX74" i="79"/>
  <c r="MX75" i="79"/>
  <c r="MX76" i="79"/>
  <c r="MX77" i="79"/>
  <c r="MX78" i="79"/>
  <c r="MX79" i="79"/>
  <c r="MX80" i="79"/>
  <c r="MX81" i="79"/>
  <c r="MX82" i="79"/>
  <c r="MX83" i="79"/>
  <c r="MX84" i="79"/>
  <c r="MX85" i="79"/>
  <c r="MX86" i="79"/>
  <c r="MX87" i="79"/>
  <c r="MX88" i="79"/>
  <c r="MX89" i="79"/>
  <c r="MX90" i="79"/>
  <c r="MX91" i="79"/>
  <c r="MX92" i="79"/>
  <c r="MX93" i="79"/>
  <c r="MX94" i="79"/>
  <c r="MX95" i="79"/>
  <c r="MX96" i="79"/>
  <c r="MX97" i="79"/>
  <c r="MX98" i="79"/>
  <c r="MX99" i="79"/>
  <c r="MX100" i="79"/>
  <c r="MX101" i="79"/>
  <c r="MX102" i="79"/>
  <c r="MX103" i="79"/>
  <c r="MX104" i="79"/>
  <c r="MX105" i="79"/>
  <c r="MX106" i="79"/>
  <c r="MX107" i="79"/>
  <c r="MX108" i="79"/>
  <c r="MX109" i="79"/>
  <c r="MX110" i="79"/>
  <c r="MX111" i="79"/>
  <c r="MX112" i="79"/>
  <c r="MX113" i="79"/>
  <c r="MX114" i="79"/>
  <c r="MX115" i="79"/>
  <c r="MX116" i="79"/>
  <c r="MX117" i="79"/>
  <c r="MX118" i="79"/>
  <c r="MX119" i="79"/>
  <c r="MX120" i="79"/>
  <c r="MX121" i="79"/>
  <c r="MX122" i="79"/>
  <c r="MX123" i="79"/>
  <c r="MX124" i="79"/>
  <c r="MX125" i="79"/>
  <c r="MX126" i="79"/>
  <c r="MX127" i="79"/>
  <c r="MX128" i="79"/>
  <c r="MX129" i="79"/>
  <c r="MX130" i="79"/>
  <c r="MX131" i="79"/>
  <c r="MX132" i="79"/>
  <c r="MX133" i="79"/>
  <c r="MX134" i="79"/>
  <c r="MX135" i="79"/>
  <c r="MX136" i="79"/>
  <c r="MX137" i="79"/>
  <c r="MX138" i="79"/>
  <c r="MX139" i="79"/>
  <c r="MX140" i="79"/>
  <c r="MX141" i="79"/>
  <c r="MX142" i="79"/>
  <c r="MX143" i="79"/>
  <c r="MX144" i="79"/>
  <c r="MX145" i="79"/>
  <c r="MX146" i="79"/>
  <c r="MX147" i="79"/>
  <c r="MX148" i="79"/>
  <c r="MX149" i="79"/>
  <c r="MX150" i="79"/>
  <c r="MX151" i="79"/>
  <c r="MX152" i="79"/>
  <c r="MX153" i="79"/>
  <c r="MX154" i="79"/>
  <c r="MX155" i="79"/>
  <c r="MX156" i="79"/>
  <c r="MX157" i="79"/>
  <c r="MX158" i="79"/>
  <c r="MX159" i="79"/>
  <c r="MX160" i="79"/>
  <c r="MX161" i="79"/>
  <c r="MX162" i="79"/>
  <c r="MX163" i="79"/>
  <c r="MX164" i="79"/>
  <c r="MX165" i="79"/>
  <c r="MX166" i="79"/>
  <c r="MX167" i="79"/>
  <c r="MX168" i="79"/>
  <c r="MX169" i="79"/>
  <c r="MX170" i="79"/>
  <c r="MX171" i="79"/>
  <c r="MX172" i="79"/>
  <c r="MX173" i="79"/>
  <c r="MX174" i="79"/>
  <c r="MX175" i="79"/>
  <c r="MX176" i="79"/>
  <c r="MX177" i="79"/>
  <c r="MX178" i="79"/>
  <c r="MX179" i="79"/>
  <c r="MX180" i="79"/>
  <c r="MX181" i="79"/>
  <c r="MX182" i="79"/>
  <c r="MX183" i="79"/>
  <c r="MX184" i="79"/>
  <c r="MX185" i="79"/>
  <c r="MX186" i="79"/>
  <c r="MX187" i="79"/>
  <c r="MX188" i="79"/>
  <c r="MX189" i="79"/>
  <c r="MX190" i="79"/>
  <c r="MX191" i="79"/>
  <c r="MX192" i="79"/>
  <c r="MX193" i="79"/>
  <c r="MX194" i="79"/>
  <c r="MX195" i="79"/>
  <c r="MX196" i="79"/>
  <c r="MX197" i="79"/>
  <c r="MX198" i="79"/>
  <c r="MX199" i="79"/>
  <c r="MX200" i="79"/>
  <c r="MX201" i="79"/>
  <c r="MX202" i="79"/>
  <c r="MX203" i="79"/>
  <c r="MX204" i="79"/>
  <c r="MX205" i="79"/>
  <c r="MX206" i="79"/>
  <c r="MX207" i="79"/>
  <c r="MX208" i="79"/>
  <c r="MX209" i="79"/>
  <c r="MX210" i="79"/>
  <c r="MX211" i="79"/>
  <c r="MX212" i="79"/>
  <c r="MX213" i="79"/>
  <c r="MX214" i="79"/>
  <c r="MX215" i="79"/>
  <c r="MX216" i="79"/>
  <c r="MX217" i="79"/>
  <c r="MX218" i="79"/>
  <c r="MX219" i="79"/>
  <c r="MX220" i="79"/>
  <c r="MX221" i="79"/>
  <c r="MX222" i="79"/>
  <c r="MX223" i="79"/>
  <c r="MX224" i="79"/>
  <c r="MX225" i="79"/>
  <c r="MX226" i="79"/>
  <c r="MX227" i="79"/>
  <c r="MX228" i="79"/>
  <c r="MX229" i="79"/>
  <c r="MX230" i="79"/>
  <c r="MX231" i="79"/>
  <c r="MX232" i="79"/>
  <c r="MX233" i="79"/>
  <c r="MX234" i="79"/>
  <c r="MX235" i="79"/>
  <c r="MX236" i="79"/>
  <c r="MX237" i="79"/>
  <c r="MX238" i="79"/>
  <c r="MX239" i="79"/>
  <c r="MX240" i="79"/>
  <c r="MX241" i="79"/>
  <c r="MX242" i="79"/>
  <c r="MX243" i="79"/>
  <c r="MX244" i="79"/>
  <c r="MX245" i="79"/>
  <c r="MX246" i="79"/>
  <c r="MX247" i="79"/>
  <c r="MX248" i="79"/>
  <c r="MX249" i="79"/>
  <c r="MX250" i="79"/>
  <c r="MX251" i="79"/>
  <c r="MX252" i="79"/>
  <c r="MX253" i="79"/>
  <c r="MX254" i="79"/>
  <c r="MX255" i="79"/>
  <c r="MX256" i="79"/>
  <c r="MX257" i="79"/>
  <c r="MX258" i="79"/>
  <c r="MX259" i="79"/>
  <c r="MX260" i="79"/>
  <c r="MX261" i="79"/>
  <c r="MX262" i="79"/>
  <c r="MX263" i="79"/>
  <c r="MX264" i="79"/>
  <c r="MX265" i="79"/>
  <c r="MX266" i="79"/>
  <c r="MX267" i="79"/>
  <c r="MX268" i="79"/>
  <c r="MX269" i="79"/>
  <c r="MX270" i="79"/>
  <c r="MX271" i="79"/>
  <c r="MX272" i="79"/>
  <c r="MX273" i="79"/>
  <c r="MX274" i="79"/>
  <c r="MX275" i="79"/>
  <c r="MX276" i="79"/>
  <c r="MX277" i="79"/>
  <c r="MX278" i="79"/>
  <c r="MX279" i="79"/>
  <c r="MX280" i="79"/>
  <c r="MX281" i="79"/>
  <c r="MX282" i="79"/>
  <c r="MX283" i="79"/>
  <c r="MX284" i="79"/>
  <c r="MX285" i="79"/>
  <c r="MX286" i="79"/>
  <c r="MX287" i="79"/>
  <c r="MX288" i="79"/>
  <c r="MX289" i="79"/>
  <c r="MX290" i="79"/>
  <c r="MX291" i="79"/>
  <c r="MX292" i="79"/>
  <c r="MX293" i="79"/>
  <c r="MX294" i="79"/>
  <c r="MX295" i="79"/>
  <c r="MX296" i="79"/>
  <c r="MX297" i="79"/>
  <c r="MX298" i="79"/>
  <c r="MX299" i="79"/>
  <c r="MX300" i="79"/>
  <c r="MX301" i="79"/>
  <c r="MX302" i="79"/>
  <c r="MX303" i="79"/>
  <c r="MX304" i="79"/>
  <c r="MX305" i="79"/>
  <c r="MX306" i="79"/>
  <c r="MX307" i="79"/>
  <c r="MX308" i="79"/>
  <c r="MX309" i="79"/>
  <c r="MX310" i="79"/>
  <c r="MX311" i="79"/>
  <c r="MX312" i="79"/>
  <c r="MX313" i="79"/>
  <c r="MX314" i="79"/>
  <c r="MX315" i="79"/>
  <c r="MX316" i="79"/>
  <c r="MX317" i="79"/>
  <c r="MX318" i="79"/>
  <c r="MX319" i="79"/>
  <c r="MX320" i="79"/>
  <c r="MX321" i="79"/>
  <c r="MX322" i="79"/>
  <c r="MX323" i="79"/>
  <c r="MX11" i="79"/>
  <c r="MW7" i="79"/>
  <c r="MW8" i="79" s="1"/>
  <c r="MW9" i="79" s="1"/>
  <c r="MW10" i="79" s="1"/>
  <c r="MW11" i="79" s="1"/>
  <c r="MW12" i="79" s="1"/>
  <c r="MW13" i="79" s="1"/>
  <c r="MW14" i="79" s="1"/>
  <c r="MW15" i="79" s="1"/>
  <c r="MW16" i="79" s="1"/>
  <c r="MW17" i="79" s="1"/>
  <c r="MW18" i="79" s="1"/>
  <c r="MW19" i="79" s="1"/>
  <c r="MW20" i="79" s="1"/>
  <c r="MW21" i="79" s="1"/>
  <c r="MW22" i="79" s="1"/>
  <c r="MW23" i="79" s="1"/>
  <c r="MW24" i="79" s="1"/>
  <c r="MW25" i="79" s="1"/>
  <c r="MW26" i="79" s="1"/>
  <c r="MW27" i="79" s="1"/>
  <c r="MW28" i="79" s="1"/>
  <c r="MW29" i="79" s="1"/>
  <c r="MW30" i="79" s="1"/>
  <c r="MW31" i="79" s="1"/>
  <c r="MW32" i="79" s="1"/>
  <c r="MW33" i="79" s="1"/>
  <c r="MW34" i="79" s="1"/>
  <c r="MW35" i="79" s="1"/>
  <c r="MW36" i="79" s="1"/>
  <c r="MW37" i="79" s="1"/>
  <c r="MW38" i="79" s="1"/>
  <c r="MW39" i="79" s="1"/>
  <c r="MW40" i="79" s="1"/>
  <c r="MW41" i="79" s="1"/>
  <c r="MW42" i="79" s="1"/>
  <c r="MW43" i="79" s="1"/>
  <c r="MW44" i="79" s="1"/>
  <c r="MW45" i="79" s="1"/>
  <c r="MW46" i="79" s="1"/>
  <c r="MW47" i="79" s="1"/>
  <c r="MW48" i="79" s="1"/>
  <c r="MW49" i="79" s="1"/>
  <c r="MW50" i="79" s="1"/>
  <c r="MW51" i="79" s="1"/>
  <c r="MW52" i="79" s="1"/>
  <c r="MW53" i="79" s="1"/>
  <c r="MW54" i="79" s="1"/>
  <c r="MW55" i="79" s="1"/>
  <c r="MW56" i="79" s="1"/>
  <c r="MW57" i="79" s="1"/>
  <c r="MW58" i="79" s="1"/>
  <c r="MW59" i="79" s="1"/>
  <c r="MW60" i="79" s="1"/>
  <c r="MW61" i="79" s="1"/>
  <c r="MW62" i="79" s="1"/>
  <c r="MW63" i="79" s="1"/>
  <c r="MW64" i="79" s="1"/>
  <c r="MW65" i="79" s="1"/>
  <c r="MW66" i="79" s="1"/>
  <c r="MW67" i="79" s="1"/>
  <c r="MW68" i="79" s="1"/>
  <c r="MW69" i="79" s="1"/>
  <c r="MW70" i="79" s="1"/>
  <c r="MW71" i="79" s="1"/>
  <c r="MW72" i="79" s="1"/>
  <c r="MW73" i="79" s="1"/>
  <c r="MW74" i="79" s="1"/>
  <c r="MW75" i="79" s="1"/>
  <c r="MW76" i="79" s="1"/>
  <c r="MW77" i="79" s="1"/>
  <c r="MW78" i="79" s="1"/>
  <c r="MW79" i="79" s="1"/>
  <c r="MW80" i="79" s="1"/>
  <c r="MW81" i="79" s="1"/>
  <c r="MW82" i="79" s="1"/>
  <c r="MW83" i="79" s="1"/>
  <c r="MW84" i="79" s="1"/>
  <c r="MW85" i="79" s="1"/>
  <c r="MW86" i="79" s="1"/>
  <c r="MW87" i="79" s="1"/>
  <c r="MW88" i="79" s="1"/>
  <c r="MW89" i="79" s="1"/>
  <c r="MW90" i="79" s="1"/>
  <c r="MW91" i="79" s="1"/>
  <c r="MW92" i="79" s="1"/>
  <c r="MW93" i="79" s="1"/>
  <c r="MW94" i="79" s="1"/>
  <c r="MW95" i="79" s="1"/>
  <c r="MW96" i="79" s="1"/>
  <c r="MW97" i="79" s="1"/>
  <c r="MW98" i="79" s="1"/>
  <c r="MW99" i="79" s="1"/>
  <c r="MW100" i="79" s="1"/>
  <c r="MW101" i="79" s="1"/>
  <c r="MW102" i="79" s="1"/>
  <c r="MW103" i="79" s="1"/>
  <c r="MW104" i="79" s="1"/>
  <c r="MW105" i="79" s="1"/>
  <c r="MW106" i="79" s="1"/>
  <c r="MW107" i="79" s="1"/>
  <c r="MW108" i="79" s="1"/>
  <c r="MW109" i="79" s="1"/>
  <c r="MW110" i="79" s="1"/>
  <c r="MW111" i="79" s="1"/>
  <c r="MW112" i="79" s="1"/>
  <c r="MW113" i="79" s="1"/>
  <c r="MW114" i="79" s="1"/>
  <c r="MW115" i="79" s="1"/>
  <c r="MW116" i="79" s="1"/>
  <c r="MW117" i="79" s="1"/>
  <c r="MW118" i="79" s="1"/>
  <c r="MW119" i="79" s="1"/>
  <c r="MW120" i="79" s="1"/>
  <c r="MW121" i="79" s="1"/>
  <c r="MW122" i="79" s="1"/>
  <c r="MW123" i="79" s="1"/>
  <c r="MW124" i="79" s="1"/>
  <c r="MW125" i="79" s="1"/>
  <c r="MW126" i="79" s="1"/>
  <c r="MW127" i="79" s="1"/>
  <c r="MW128" i="79" s="1"/>
  <c r="MW129" i="79" s="1"/>
  <c r="MW130" i="79" s="1"/>
  <c r="MW131" i="79" s="1"/>
  <c r="MW132" i="79" s="1"/>
  <c r="MW133" i="79" s="1"/>
  <c r="MW134" i="79" s="1"/>
  <c r="MW135" i="79" s="1"/>
  <c r="MW136" i="79" s="1"/>
  <c r="MW137" i="79" s="1"/>
  <c r="MW138" i="79" s="1"/>
  <c r="MW139" i="79" s="1"/>
  <c r="MW140" i="79" s="1"/>
  <c r="MW141" i="79" s="1"/>
  <c r="MW142" i="79" s="1"/>
  <c r="MW143" i="79" s="1"/>
  <c r="MW144" i="79" s="1"/>
  <c r="MW145" i="79" s="1"/>
  <c r="MW146" i="79" s="1"/>
  <c r="MW147" i="79" s="1"/>
  <c r="MW148" i="79" s="1"/>
  <c r="MW149" i="79" s="1"/>
  <c r="MW150" i="79" s="1"/>
  <c r="MW151" i="79" s="1"/>
  <c r="MW152" i="79" s="1"/>
  <c r="MW153" i="79" s="1"/>
  <c r="MW154" i="79" s="1"/>
  <c r="MW155" i="79" s="1"/>
  <c r="MW156" i="79" s="1"/>
  <c r="MW157" i="79" s="1"/>
  <c r="MW158" i="79" s="1"/>
  <c r="MW159" i="79" s="1"/>
  <c r="MW160" i="79" s="1"/>
  <c r="MW161" i="79" s="1"/>
  <c r="MW162" i="79" s="1"/>
  <c r="MW163" i="79" s="1"/>
  <c r="MW164" i="79" s="1"/>
  <c r="MW165" i="79" s="1"/>
  <c r="MW166" i="79" s="1"/>
  <c r="MW167" i="79" s="1"/>
  <c r="MW168" i="79" s="1"/>
  <c r="MW169" i="79" s="1"/>
  <c r="MW170" i="79" s="1"/>
  <c r="MW171" i="79" s="1"/>
  <c r="MW172" i="79" s="1"/>
  <c r="MW173" i="79" s="1"/>
  <c r="MW174" i="79" s="1"/>
  <c r="MW175" i="79" s="1"/>
  <c r="MW176" i="79" s="1"/>
  <c r="MW177" i="79" s="1"/>
  <c r="MW178" i="79" s="1"/>
  <c r="MW179" i="79" s="1"/>
  <c r="MW180" i="79" s="1"/>
  <c r="MW181" i="79" s="1"/>
  <c r="MW182" i="79" s="1"/>
  <c r="MW183" i="79" s="1"/>
  <c r="MW184" i="79" s="1"/>
  <c r="MW185" i="79" s="1"/>
  <c r="MW186" i="79" s="1"/>
  <c r="MW187" i="79" s="1"/>
  <c r="MW188" i="79" s="1"/>
  <c r="MW189" i="79" s="1"/>
  <c r="MW190" i="79" s="1"/>
  <c r="MW191" i="79" s="1"/>
  <c r="MW192" i="79" s="1"/>
  <c r="MW193" i="79" s="1"/>
  <c r="MW194" i="79" s="1"/>
  <c r="MW195" i="79" s="1"/>
  <c r="MW196" i="79" s="1"/>
  <c r="MW197" i="79" s="1"/>
  <c r="MW198" i="79" s="1"/>
  <c r="MW199" i="79" s="1"/>
  <c r="MW200" i="79" s="1"/>
  <c r="MW201" i="79" s="1"/>
  <c r="MW202" i="79" s="1"/>
  <c r="MW203" i="79" s="1"/>
  <c r="MW204" i="79" s="1"/>
  <c r="MW205" i="79" s="1"/>
  <c r="MW206" i="79" s="1"/>
  <c r="MW207" i="79" s="1"/>
  <c r="MW208" i="79" s="1"/>
  <c r="MW209" i="79" s="1"/>
  <c r="MW210" i="79" s="1"/>
  <c r="MW211" i="79" s="1"/>
  <c r="MW212" i="79" s="1"/>
  <c r="MW213" i="79" s="1"/>
  <c r="MW214" i="79" s="1"/>
  <c r="MW215" i="79" s="1"/>
  <c r="MW216" i="79" s="1"/>
  <c r="MW217" i="79" s="1"/>
  <c r="MW218" i="79" s="1"/>
  <c r="MW219" i="79" s="1"/>
  <c r="MW220" i="79" s="1"/>
  <c r="MW221" i="79" s="1"/>
  <c r="MW222" i="79" s="1"/>
  <c r="MW223" i="79" s="1"/>
  <c r="MW224" i="79" s="1"/>
  <c r="MW225" i="79" s="1"/>
  <c r="MW226" i="79" s="1"/>
  <c r="MW227" i="79" s="1"/>
  <c r="MW228" i="79" s="1"/>
  <c r="MW229" i="79" s="1"/>
  <c r="MW230" i="79" s="1"/>
  <c r="MW231" i="79" s="1"/>
  <c r="MW232" i="79" s="1"/>
  <c r="MW233" i="79" s="1"/>
  <c r="MW234" i="79" s="1"/>
  <c r="MW235" i="79" s="1"/>
  <c r="MW236" i="79" s="1"/>
  <c r="MW237" i="79" s="1"/>
  <c r="MW238" i="79" s="1"/>
  <c r="MW239" i="79" s="1"/>
  <c r="MW240" i="79" s="1"/>
  <c r="MW241" i="79" s="1"/>
  <c r="MW242" i="79" s="1"/>
  <c r="MW243" i="79" s="1"/>
  <c r="MW244" i="79" s="1"/>
  <c r="MW245" i="79" s="1"/>
  <c r="MW246" i="79" s="1"/>
  <c r="MW247" i="79" s="1"/>
  <c r="MW248" i="79" s="1"/>
  <c r="MW249" i="79" s="1"/>
  <c r="MW250" i="79" s="1"/>
  <c r="MW251" i="79" s="1"/>
  <c r="MW252" i="79" s="1"/>
  <c r="MW253" i="79" s="1"/>
  <c r="MW254" i="79" s="1"/>
  <c r="MW255" i="79" s="1"/>
  <c r="MW256" i="79" s="1"/>
  <c r="MW257" i="79" s="1"/>
  <c r="MW258" i="79" s="1"/>
  <c r="MW259" i="79" s="1"/>
  <c r="MW260" i="79" s="1"/>
  <c r="MW261" i="79" s="1"/>
  <c r="MW262" i="79" s="1"/>
  <c r="MW263" i="79" s="1"/>
  <c r="MW264" i="79" s="1"/>
  <c r="MW265" i="79" s="1"/>
  <c r="MW266" i="79" s="1"/>
  <c r="MW267" i="79" s="1"/>
  <c r="MW268" i="79" s="1"/>
  <c r="MW269" i="79" s="1"/>
  <c r="MW270" i="79" s="1"/>
  <c r="MW271" i="79" s="1"/>
  <c r="MW272" i="79" s="1"/>
  <c r="MW273" i="79" s="1"/>
  <c r="MW274" i="79" s="1"/>
  <c r="MW275" i="79" s="1"/>
  <c r="MW276" i="79" s="1"/>
  <c r="MW277" i="79" s="1"/>
  <c r="MW278" i="79" s="1"/>
  <c r="MW279" i="79" s="1"/>
  <c r="MW280" i="79" s="1"/>
  <c r="MW281" i="79" s="1"/>
  <c r="MW282" i="79" s="1"/>
  <c r="MW283" i="79" s="1"/>
  <c r="MW284" i="79" s="1"/>
  <c r="MW285" i="79" s="1"/>
  <c r="MW286" i="79" s="1"/>
  <c r="MW287" i="79" s="1"/>
  <c r="MW288" i="79" s="1"/>
  <c r="MW289" i="79" s="1"/>
  <c r="MW290" i="79" s="1"/>
  <c r="MW291" i="79" s="1"/>
  <c r="MW292" i="79" s="1"/>
  <c r="MW293" i="79" s="1"/>
  <c r="MW294" i="79" s="1"/>
  <c r="MW295" i="79" s="1"/>
  <c r="MW296" i="79" s="1"/>
  <c r="MW297" i="79" s="1"/>
  <c r="MW298" i="79" s="1"/>
  <c r="MW299" i="79" s="1"/>
  <c r="MW300" i="79" s="1"/>
  <c r="MW301" i="79" s="1"/>
  <c r="MW302" i="79" s="1"/>
  <c r="MW303" i="79" s="1"/>
  <c r="MW304" i="79" s="1"/>
  <c r="MW305" i="79" s="1"/>
  <c r="MW306" i="79" s="1"/>
  <c r="MW307" i="79" s="1"/>
  <c r="MW308" i="79" s="1"/>
  <c r="MW309" i="79" s="1"/>
  <c r="MW310" i="79" s="1"/>
  <c r="MW311" i="79" s="1"/>
  <c r="MW312" i="79" s="1"/>
  <c r="MW313" i="79" s="1"/>
  <c r="MW314" i="79" s="1"/>
  <c r="MW315" i="79" s="1"/>
  <c r="MW316" i="79" s="1"/>
  <c r="MW317" i="79" s="1"/>
  <c r="MW318" i="79" s="1"/>
  <c r="MW319" i="79" s="1"/>
  <c r="MW320" i="79" s="1"/>
  <c r="MW321" i="79" s="1"/>
  <c r="MW322" i="79" s="1"/>
  <c r="MW323" i="79" s="1"/>
  <c r="MW324" i="79" s="1"/>
  <c r="MW6" i="79"/>
  <c r="MV12" i="79"/>
  <c r="MV13" i="79"/>
  <c r="MV14" i="79"/>
  <c r="MV15" i="79"/>
  <c r="MV16" i="79"/>
  <c r="MV17" i="79"/>
  <c r="MV18" i="79"/>
  <c r="MV19" i="79"/>
  <c r="MV20" i="79"/>
  <c r="MV21" i="79"/>
  <c r="MV22" i="79"/>
  <c r="MV23" i="79"/>
  <c r="MV24" i="79"/>
  <c r="MV25" i="79"/>
  <c r="MV26" i="79"/>
  <c r="MV27" i="79"/>
  <c r="MV28" i="79"/>
  <c r="MV29" i="79"/>
  <c r="MV30" i="79"/>
  <c r="MV31" i="79"/>
  <c r="MV32" i="79"/>
  <c r="MV33" i="79"/>
  <c r="MV34" i="79"/>
  <c r="MV35" i="79"/>
  <c r="MV36" i="79"/>
  <c r="MV37" i="79"/>
  <c r="MV38" i="79"/>
  <c r="MV39" i="79"/>
  <c r="MV40" i="79"/>
  <c r="MV41" i="79"/>
  <c r="MV42" i="79"/>
  <c r="MV43" i="79"/>
  <c r="MV44" i="79"/>
  <c r="MV45" i="79"/>
  <c r="MV46" i="79"/>
  <c r="MV47" i="79"/>
  <c r="MV48" i="79"/>
  <c r="MV49" i="79"/>
  <c r="MV50" i="79"/>
  <c r="MV51" i="79"/>
  <c r="MV52" i="79"/>
  <c r="MV53" i="79"/>
  <c r="MV54" i="79"/>
  <c r="MV55" i="79"/>
  <c r="MV56" i="79"/>
  <c r="MV57" i="79"/>
  <c r="MV58" i="79"/>
  <c r="MV59" i="79"/>
  <c r="MV60" i="79"/>
  <c r="MV61" i="79"/>
  <c r="MV62" i="79"/>
  <c r="MV63" i="79"/>
  <c r="MV64" i="79"/>
  <c r="MV65" i="79"/>
  <c r="MV66" i="79"/>
  <c r="MV67" i="79"/>
  <c r="MV68" i="79"/>
  <c r="MV69" i="79"/>
  <c r="MV70" i="79"/>
  <c r="MV71" i="79"/>
  <c r="MV72" i="79"/>
  <c r="MV73" i="79"/>
  <c r="MV74" i="79"/>
  <c r="MV75" i="79"/>
  <c r="MV76" i="79"/>
  <c r="MV77" i="79"/>
  <c r="MV78" i="79"/>
  <c r="MV79" i="79"/>
  <c r="MV80" i="79"/>
  <c r="MV81" i="79"/>
  <c r="MV82" i="79"/>
  <c r="MV83" i="79"/>
  <c r="MV84" i="79"/>
  <c r="MV85" i="79"/>
  <c r="MV86" i="79"/>
  <c r="MV87" i="79"/>
  <c r="MV88" i="79"/>
  <c r="MV89" i="79"/>
  <c r="MV90" i="79"/>
  <c r="MV91" i="79"/>
  <c r="MV92" i="79"/>
  <c r="MV93" i="79"/>
  <c r="MV94" i="79"/>
  <c r="MV95" i="79"/>
  <c r="MV96" i="79"/>
  <c r="MV97" i="79"/>
  <c r="MV98" i="79"/>
  <c r="MV99" i="79"/>
  <c r="MV100" i="79"/>
  <c r="MV101" i="79"/>
  <c r="MV102" i="79"/>
  <c r="MV103" i="79"/>
  <c r="MV104" i="79"/>
  <c r="MV105" i="79"/>
  <c r="MV106" i="79"/>
  <c r="MV107" i="79"/>
  <c r="MV108" i="79"/>
  <c r="MV109" i="79"/>
  <c r="MV110" i="79"/>
  <c r="MV111" i="79"/>
  <c r="MV112" i="79"/>
  <c r="MV113" i="79"/>
  <c r="MV114" i="79"/>
  <c r="MV115" i="79"/>
  <c r="MV116" i="79"/>
  <c r="MV117" i="79"/>
  <c r="MV118" i="79"/>
  <c r="MV119" i="79"/>
  <c r="MV120" i="79"/>
  <c r="MV121" i="79"/>
  <c r="MV122" i="79"/>
  <c r="MV123" i="79"/>
  <c r="MV124" i="79"/>
  <c r="MV125" i="79"/>
  <c r="MV126" i="79"/>
  <c r="MV127" i="79"/>
  <c r="MV128" i="79"/>
  <c r="MV129" i="79"/>
  <c r="MV130" i="79"/>
  <c r="MV131" i="79"/>
  <c r="MV132" i="79"/>
  <c r="MV133" i="79"/>
  <c r="MV134" i="79"/>
  <c r="MV135" i="79"/>
  <c r="MV136" i="79"/>
  <c r="MV137" i="79"/>
  <c r="MV138" i="79"/>
  <c r="MV139" i="79"/>
  <c r="MV140" i="79"/>
  <c r="MV141" i="79"/>
  <c r="MV142" i="79"/>
  <c r="MV143" i="79"/>
  <c r="MV144" i="79"/>
  <c r="MV145" i="79"/>
  <c r="MV146" i="79"/>
  <c r="MV147" i="79"/>
  <c r="MV148" i="79"/>
  <c r="MV149" i="79"/>
  <c r="MV150" i="79"/>
  <c r="MV151" i="79"/>
  <c r="MV152" i="79"/>
  <c r="MV153" i="79"/>
  <c r="MV154" i="79"/>
  <c r="MV155" i="79"/>
  <c r="MV156" i="79"/>
  <c r="MV157" i="79"/>
  <c r="MV158" i="79"/>
  <c r="MV159" i="79"/>
  <c r="MV160" i="79"/>
  <c r="MV161" i="79"/>
  <c r="MV162" i="79"/>
  <c r="MV163" i="79"/>
  <c r="MV164" i="79"/>
  <c r="MV165" i="79"/>
  <c r="MV166" i="79"/>
  <c r="MV167" i="79"/>
  <c r="MV168" i="79"/>
  <c r="MV169" i="79"/>
  <c r="MV170" i="79"/>
  <c r="MV171" i="79"/>
  <c r="MV172" i="79"/>
  <c r="MV173" i="79"/>
  <c r="MV174" i="79"/>
  <c r="MV175" i="79"/>
  <c r="MV176" i="79"/>
  <c r="MV177" i="79"/>
  <c r="MV178" i="79"/>
  <c r="MV179" i="79"/>
  <c r="MV180" i="79"/>
  <c r="MV181" i="79"/>
  <c r="MV182" i="79"/>
  <c r="MV183" i="79"/>
  <c r="MV184" i="79"/>
  <c r="MV185" i="79"/>
  <c r="MV186" i="79"/>
  <c r="MV187" i="79"/>
  <c r="MV188" i="79"/>
  <c r="MV189" i="79"/>
  <c r="MV190" i="79"/>
  <c r="MV191" i="79"/>
  <c r="MV192" i="79"/>
  <c r="MV193" i="79"/>
  <c r="MV194" i="79"/>
  <c r="MV195" i="79"/>
  <c r="MV196" i="79"/>
  <c r="MV197" i="79"/>
  <c r="MV198" i="79"/>
  <c r="MV199" i="79"/>
  <c r="MV200" i="79"/>
  <c r="MV201" i="79"/>
  <c r="MV202" i="79"/>
  <c r="MV203" i="79"/>
  <c r="MV204" i="79"/>
  <c r="MV205" i="79"/>
  <c r="MV206" i="79"/>
  <c r="MV207" i="79"/>
  <c r="MV208" i="79"/>
  <c r="MV209" i="79"/>
  <c r="MV210" i="79"/>
  <c r="MV211" i="79"/>
  <c r="MV212" i="79"/>
  <c r="MV213" i="79"/>
  <c r="MV214" i="79"/>
  <c r="MV215" i="79"/>
  <c r="MV216" i="79"/>
  <c r="MV217" i="79"/>
  <c r="MV218" i="79"/>
  <c r="MV219" i="79"/>
  <c r="MV220" i="79"/>
  <c r="MV221" i="79"/>
  <c r="MV222" i="79"/>
  <c r="MV223" i="79"/>
  <c r="MV224" i="79"/>
  <c r="MV225" i="79"/>
  <c r="MV226" i="79"/>
  <c r="MV227" i="79"/>
  <c r="MV228" i="79"/>
  <c r="MV229" i="79"/>
  <c r="MV230" i="79"/>
  <c r="MV231" i="79"/>
  <c r="MV232" i="79"/>
  <c r="MV233" i="79"/>
  <c r="MV234" i="79"/>
  <c r="MV235" i="79"/>
  <c r="MV236" i="79"/>
  <c r="MV237" i="79"/>
  <c r="MV238" i="79"/>
  <c r="MV239" i="79"/>
  <c r="MV240" i="79"/>
  <c r="MV241" i="79"/>
  <c r="MV242" i="79"/>
  <c r="MV243" i="79"/>
  <c r="MV244" i="79"/>
  <c r="MV245" i="79"/>
  <c r="MV246" i="79"/>
  <c r="MV247" i="79"/>
  <c r="MV248" i="79"/>
  <c r="MV249" i="79"/>
  <c r="MV250" i="79"/>
  <c r="MV251" i="79"/>
  <c r="MV252" i="79"/>
  <c r="MV253" i="79"/>
  <c r="MV254" i="79"/>
  <c r="MV255" i="79"/>
  <c r="MV256" i="79"/>
  <c r="MV257" i="79"/>
  <c r="MV258" i="79"/>
  <c r="MV259" i="79"/>
  <c r="MV260" i="79"/>
  <c r="MV261" i="79"/>
  <c r="MV262" i="79"/>
  <c r="MV263" i="79"/>
  <c r="MV264" i="79"/>
  <c r="MV265" i="79"/>
  <c r="MV266" i="79"/>
  <c r="MV267" i="79"/>
  <c r="MV268" i="79"/>
  <c r="MV269" i="79"/>
  <c r="MV270" i="79"/>
  <c r="MV271" i="79"/>
  <c r="MV272" i="79"/>
  <c r="MV273" i="79"/>
  <c r="MV274" i="79"/>
  <c r="MV275" i="79"/>
  <c r="MV276" i="79"/>
  <c r="MV277" i="79"/>
  <c r="MV278" i="79"/>
  <c r="MV279" i="79"/>
  <c r="MV280" i="79"/>
  <c r="MV281" i="79"/>
  <c r="MV282" i="79"/>
  <c r="MV283" i="79"/>
  <c r="MV284" i="79"/>
  <c r="MV285" i="79"/>
  <c r="MV286" i="79"/>
  <c r="MV287" i="79"/>
  <c r="MV288" i="79"/>
  <c r="MV289" i="79"/>
  <c r="MV290" i="79"/>
  <c r="MV291" i="79"/>
  <c r="MV292" i="79"/>
  <c r="MV293" i="79"/>
  <c r="MV294" i="79"/>
  <c r="MV295" i="79"/>
  <c r="MV296" i="79"/>
  <c r="MV297" i="79"/>
  <c r="MV298" i="79"/>
  <c r="MV299" i="79"/>
  <c r="MV300" i="79"/>
  <c r="MV301" i="79"/>
  <c r="MV302" i="79"/>
  <c r="MV303" i="79"/>
  <c r="MV304" i="79"/>
  <c r="MV305" i="79"/>
  <c r="MV306" i="79"/>
  <c r="MV307" i="79"/>
  <c r="MV308" i="79"/>
  <c r="MV309" i="79"/>
  <c r="MV310" i="79"/>
  <c r="MV311" i="79"/>
  <c r="MV312" i="79"/>
  <c r="MV313" i="79"/>
  <c r="MV314" i="79"/>
  <c r="MV315" i="79"/>
  <c r="MV316" i="79"/>
  <c r="MV317" i="79"/>
  <c r="MV318" i="79"/>
  <c r="MV319" i="79"/>
  <c r="MV320" i="79"/>
  <c r="MV321" i="79"/>
  <c r="MV322" i="79"/>
  <c r="MV323" i="79"/>
  <c r="MV324" i="79"/>
  <c r="MV11" i="79"/>
  <c r="MQ22" i="79"/>
  <c r="MO6" i="79"/>
  <c r="MO7" i="79"/>
  <c r="MO8" i="79"/>
  <c r="MO9" i="79"/>
  <c r="MO10" i="79"/>
  <c r="MO11" i="79"/>
  <c r="MO12" i="79"/>
  <c r="MO13" i="79"/>
  <c r="MO14" i="79"/>
  <c r="MO15" i="79"/>
  <c r="MO16" i="79"/>
  <c r="MO17" i="79"/>
  <c r="MO18" i="79"/>
  <c r="MO19" i="79"/>
  <c r="MO20" i="79"/>
  <c r="MO21" i="79"/>
  <c r="MO22" i="79"/>
  <c r="MO5" i="79"/>
  <c r="MM6" i="79"/>
  <c r="MM7" i="79"/>
  <c r="MM8" i="79"/>
  <c r="MM9" i="79"/>
  <c r="MM10" i="79"/>
  <c r="MM11" i="79"/>
  <c r="MM12" i="79"/>
  <c r="MM13" i="79"/>
  <c r="MM14" i="79"/>
  <c r="MM15" i="79"/>
  <c r="MM16" i="79"/>
  <c r="MM17" i="79"/>
  <c r="MM18" i="79"/>
  <c r="MM19" i="79"/>
  <c r="MM20" i="79"/>
  <c r="MM21" i="79"/>
  <c r="MM5" i="79"/>
  <c r="MN22" i="79"/>
  <c r="MK22" i="79" s="1"/>
  <c r="MK6" i="79"/>
  <c r="MK7" i="79"/>
  <c r="MK8" i="79"/>
  <c r="MK9" i="79"/>
  <c r="MK10" i="79"/>
  <c r="MK11" i="79"/>
  <c r="MK12" i="79"/>
  <c r="MK13" i="79"/>
  <c r="MK14" i="79"/>
  <c r="MK15" i="79"/>
  <c r="MK16" i="79"/>
  <c r="MK17" i="79"/>
  <c r="MK18" i="79"/>
  <c r="MK19" i="79"/>
  <c r="MK20" i="79"/>
  <c r="MK21" i="79"/>
  <c r="MK5" i="79"/>
  <c r="ME5" i="79"/>
  <c r="MF6" i="79"/>
  <c r="ME6" i="79"/>
  <c r="MF7" i="79"/>
  <c r="ME7" i="79"/>
  <c r="MF8" i="79"/>
  <c r="ME8" i="79"/>
  <c r="MF9" i="79"/>
  <c r="ME9" i="79"/>
  <c r="MF10" i="79"/>
  <c r="ME10" i="79"/>
  <c r="MF11" i="79"/>
  <c r="ME11" i="79"/>
  <c r="MF12" i="79"/>
  <c r="ME12" i="79"/>
  <c r="MF13" i="79"/>
  <c r="ME13" i="79"/>
  <c r="MF14" i="79"/>
  <c r="ME14" i="79"/>
  <c r="MF15" i="79"/>
  <c r="ME15" i="79"/>
  <c r="MF16" i="79"/>
  <c r="ME16" i="79"/>
  <c r="MF17" i="79"/>
  <c r="ME17" i="79"/>
  <c r="MF18" i="79"/>
  <c r="ME18" i="79"/>
  <c r="MF19" i="79"/>
  <c r="ME19" i="79"/>
  <c r="MF20" i="79"/>
  <c r="ME20" i="79"/>
  <c r="MF21" i="79"/>
  <c r="ME21" i="79"/>
  <c r="MF22" i="79"/>
  <c r="ME22" i="79"/>
  <c r="MF23" i="79"/>
  <c r="ME23" i="79"/>
  <c r="MF5" i="79"/>
  <c r="C341" i="69"/>
  <c r="D341" i="69"/>
  <c r="F341" i="69"/>
  <c r="R241" i="72"/>
  <c r="S241" i="72"/>
  <c r="Q240" i="72"/>
  <c r="R240" i="72"/>
  <c r="S240" i="72"/>
  <c r="Q241" i="72"/>
  <c r="D340" i="69"/>
  <c r="X3" i="5"/>
  <c r="C339" i="69"/>
  <c r="D339" i="69"/>
  <c r="F339" i="69"/>
  <c r="C340" i="69"/>
  <c r="F340" i="69"/>
  <c r="Q239" i="72"/>
  <c r="R239" i="72"/>
  <c r="S239" i="72"/>
  <c r="Q233" i="72"/>
  <c r="R233" i="72"/>
  <c r="S233" i="72"/>
  <c r="Q234" i="72"/>
  <c r="R234" i="72"/>
  <c r="S234" i="72"/>
  <c r="Q235" i="72"/>
  <c r="R235" i="72"/>
  <c r="S235" i="72"/>
  <c r="Q236" i="72"/>
  <c r="R236" i="72"/>
  <c r="S236" i="72"/>
  <c r="Q237" i="72"/>
  <c r="R237" i="72"/>
  <c r="S237" i="72"/>
  <c r="Q238" i="72"/>
  <c r="R238" i="72"/>
  <c r="S238" i="72"/>
  <c r="D338" i="69"/>
  <c r="C338" i="69"/>
  <c r="F338" i="69"/>
  <c r="D337" i="69"/>
  <c r="N337" i="69"/>
  <c r="M337" i="69"/>
  <c r="M335" i="69"/>
  <c r="N335" i="69"/>
  <c r="M336" i="69"/>
  <c r="N336" i="69"/>
  <c r="C335" i="69"/>
  <c r="D335" i="69"/>
  <c r="F335" i="69"/>
  <c r="C336" i="69"/>
  <c r="D336" i="69"/>
  <c r="F336" i="69"/>
  <c r="C337" i="69"/>
  <c r="F337" i="69"/>
  <c r="E235" i="92" l="1"/>
  <c r="F235" i="92" s="1"/>
  <c r="F234" i="92"/>
  <c r="G234" i="92"/>
  <c r="G235" i="92"/>
  <c r="G233" i="92"/>
  <c r="MM22" i="79"/>
  <c r="MG5" i="79"/>
  <c r="MH22" i="79"/>
  <c r="MG20" i="79"/>
  <c r="MH18" i="79"/>
  <c r="MG16" i="79"/>
  <c r="MH23" i="79"/>
  <c r="MG21" i="79"/>
  <c r="MG19" i="79"/>
  <c r="MG17" i="79"/>
  <c r="MH15" i="79"/>
  <c r="MH13" i="79"/>
  <c r="MH11" i="79"/>
  <c r="MG9" i="79"/>
  <c r="MG7" i="79"/>
  <c r="MH5" i="79"/>
  <c r="MH14" i="79"/>
  <c r="MG12" i="79"/>
  <c r="MH10" i="79"/>
  <c r="MG8" i="79"/>
  <c r="MH6" i="79"/>
  <c r="MH21" i="79"/>
  <c r="MH9" i="79"/>
  <c r="MG15" i="79"/>
  <c r="MH20" i="79"/>
  <c r="MH16" i="79"/>
  <c r="MH12" i="79"/>
  <c r="MH8" i="79"/>
  <c r="MG22" i="79"/>
  <c r="MG18" i="79"/>
  <c r="MG14" i="79"/>
  <c r="MG10" i="79"/>
  <c r="MG6" i="79"/>
  <c r="MH17" i="79"/>
  <c r="MG23" i="79"/>
  <c r="MG11" i="79"/>
  <c r="MH19" i="79"/>
  <c r="MH7" i="79"/>
  <c r="MG13" i="79"/>
  <c r="D276" i="69" l="1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M325" i="69"/>
  <c r="N325" i="69"/>
  <c r="M326" i="69"/>
  <c r="N326" i="69"/>
  <c r="M327" i="69"/>
  <c r="N327" i="69"/>
  <c r="M328" i="69"/>
  <c r="N328" i="69"/>
  <c r="M329" i="69"/>
  <c r="N329" i="69"/>
  <c r="M330" i="69"/>
  <c r="N330" i="69"/>
  <c r="M331" i="69"/>
  <c r="N331" i="69"/>
  <c r="M332" i="69"/>
  <c r="N332" i="69"/>
  <c r="M333" i="69"/>
  <c r="N333" i="69"/>
  <c r="N334" i="69"/>
  <c r="M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C333" i="69"/>
  <c r="F333" i="69"/>
  <c r="C334" i="69"/>
  <c r="F334" i="69"/>
  <c r="S232" i="72"/>
  <c r="R231" i="72"/>
  <c r="R232" i="72"/>
  <c r="Q232" i="72"/>
  <c r="Q231" i="72"/>
  <c r="C332" i="69"/>
  <c r="F332" i="69"/>
  <c r="H311" i="69" l="1"/>
  <c r="I310" i="69"/>
  <c r="H312" i="69" l="1"/>
  <c r="I311" i="69"/>
  <c r="H313" i="69" l="1"/>
  <c r="I312" i="69"/>
  <c r="C331" i="69"/>
  <c r="F331" i="69"/>
  <c r="H314" i="69" l="1"/>
  <c r="I313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9" i="72"/>
  <c r="L140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F330" i="69"/>
  <c r="C323" i="69"/>
  <c r="C324" i="69"/>
  <c r="C325" i="69"/>
  <c r="C326" i="69"/>
  <c r="C327" i="69"/>
  <c r="C328" i="69"/>
  <c r="C329" i="69"/>
  <c r="C330" i="69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Q24" i="5"/>
  <c r="M342" i="69" l="1"/>
  <c r="M341" i="69"/>
  <c r="M340" i="69"/>
  <c r="H315" i="69"/>
  <c r="I314" i="69"/>
  <c r="V21" i="76"/>
  <c r="W21" i="76"/>
  <c r="X21" i="76"/>
  <c r="Z21" i="76"/>
  <c r="U21" i="76"/>
  <c r="D23" i="76"/>
  <c r="P21" i="76"/>
  <c r="R21" i="76"/>
  <c r="H316" i="69" l="1"/>
  <c r="I315" i="69"/>
  <c r="H317" i="69" l="1"/>
  <c r="I316" i="69"/>
  <c r="H318" i="69" l="1"/>
  <c r="I317" i="69"/>
  <c r="H319" i="69" l="1"/>
  <c r="I318" i="69"/>
  <c r="H320" i="69" l="1"/>
  <c r="I319" i="69"/>
  <c r="H321" i="69" l="1"/>
  <c r="I320" i="69"/>
  <c r="H322" i="69" l="1"/>
  <c r="I321" i="69"/>
  <c r="H323" i="69" l="1"/>
  <c r="I322" i="69"/>
  <c r="H324" i="69" l="1"/>
  <c r="I323" i="69"/>
  <c r="C322" i="69"/>
  <c r="Q222" i="72"/>
  <c r="R222" i="72"/>
  <c r="C314" i="69"/>
  <c r="C315" i="69"/>
  <c r="C316" i="69"/>
  <c r="C317" i="69"/>
  <c r="C318" i="69"/>
  <c r="C319" i="69"/>
  <c r="C320" i="69"/>
  <c r="C321" i="69"/>
  <c r="R221" i="72"/>
  <c r="S221" i="72" s="1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C147" i="72"/>
  <c r="C146" i="72"/>
  <c r="L152" i="72" s="1"/>
  <c r="C145" i="72"/>
  <c r="C143" i="72"/>
  <c r="C142" i="72"/>
  <c r="C141" i="72"/>
  <c r="Q141" i="72" s="1"/>
  <c r="L128" i="72"/>
  <c r="L126" i="72"/>
  <c r="L125" i="72"/>
  <c r="S123" i="72"/>
  <c r="S122" i="72"/>
  <c r="S120" i="72"/>
  <c r="R120" i="72"/>
  <c r="S119" i="72"/>
  <c r="S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69" i="72" s="1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I55" i="72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I222" i="72" s="1"/>
  <c r="I223" i="72" s="1"/>
  <c r="I224" i="72" s="1"/>
  <c r="I225" i="72" s="1"/>
  <c r="I226" i="72" s="1"/>
  <c r="I227" i="72" s="1"/>
  <c r="I228" i="72" s="1"/>
  <c r="I229" i="72" s="1"/>
  <c r="I230" i="72" s="1"/>
  <c r="I231" i="72" s="1"/>
  <c r="I232" i="72" s="1"/>
  <c r="I233" i="72" s="1"/>
  <c r="I234" i="72" s="1"/>
  <c r="I235" i="72" s="1"/>
  <c r="L54" i="72"/>
  <c r="J54" i="72"/>
  <c r="J55" i="72" s="1"/>
  <c r="J56" i="72" s="1"/>
  <c r="J57" i="72" s="1"/>
  <c r="J58" i="72" s="1"/>
  <c r="J59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V11" i="72"/>
  <c r="U11" i="72"/>
  <c r="R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V6" i="72"/>
  <c r="U6" i="72"/>
  <c r="R6" i="72"/>
  <c r="V5" i="72"/>
  <c r="U5" i="72"/>
  <c r="R5" i="72"/>
  <c r="V4" i="72"/>
  <c r="U4" i="72"/>
  <c r="R4" i="72"/>
  <c r="V3" i="72"/>
  <c r="U3" i="72"/>
  <c r="R3" i="72"/>
  <c r="D3" i="72"/>
  <c r="E3" i="72" s="1"/>
  <c r="A3" i="72"/>
  <c r="A4" i="72" s="1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E2" i="72"/>
  <c r="P62" i="72" l="1"/>
  <c r="P76" i="72"/>
  <c r="Q158" i="72"/>
  <c r="L150" i="72"/>
  <c r="L151" i="72"/>
  <c r="R155" i="72"/>
  <c r="L148" i="72"/>
  <c r="L149" i="72"/>
  <c r="L153" i="72"/>
  <c r="Q153" i="72"/>
  <c r="L144" i="72"/>
  <c r="L141" i="72"/>
  <c r="L145" i="72"/>
  <c r="L142" i="72"/>
  <c r="L146" i="72"/>
  <c r="L143" i="72"/>
  <c r="L147" i="72"/>
  <c r="R176" i="72"/>
  <c r="L156" i="72"/>
  <c r="L157" i="72"/>
  <c r="L154" i="72"/>
  <c r="L155" i="72"/>
  <c r="E344" i="69"/>
  <c r="E343" i="69"/>
  <c r="E346" i="69"/>
  <c r="N342" i="69"/>
  <c r="O342" i="69" s="1"/>
  <c r="E342" i="69"/>
  <c r="E345" i="69"/>
  <c r="N341" i="69"/>
  <c r="O341" i="69" s="1"/>
  <c r="E341" i="69"/>
  <c r="H325" i="69"/>
  <c r="I324" i="69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Q145" i="72"/>
  <c r="R152" i="72"/>
  <c r="Q142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Q144" i="72"/>
  <c r="R173" i="72"/>
  <c r="R159" i="72"/>
  <c r="R147" i="72"/>
  <c r="R149" i="72"/>
  <c r="Q152" i="72"/>
  <c r="Q154" i="72"/>
  <c r="R168" i="72"/>
  <c r="R145" i="72" l="1"/>
  <c r="R144" i="72"/>
  <c r="R143" i="72"/>
  <c r="R142" i="72"/>
  <c r="R141" i="72"/>
  <c r="H326" i="69"/>
  <c r="K325" i="69"/>
  <c r="I325" i="69"/>
  <c r="J325" i="69" s="1"/>
  <c r="D5" i="72"/>
  <c r="E4" i="72"/>
  <c r="L122" i="72"/>
  <c r="L123" i="72"/>
  <c r="L124" i="72"/>
  <c r="L121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H327" i="69" l="1"/>
  <c r="K326" i="69"/>
  <c r="I326" i="69"/>
  <c r="J326" i="69" s="1"/>
  <c r="A38" i="72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222" i="72" s="1"/>
  <c r="A223" i="72" s="1"/>
  <c r="A224" i="72" s="1"/>
  <c r="A225" i="72" s="1"/>
  <c r="A226" i="72" s="1"/>
  <c r="A227" i="72" s="1"/>
  <c r="A228" i="72" s="1"/>
  <c r="A229" i="72" s="1"/>
  <c r="A230" i="72" s="1"/>
  <c r="A231" i="72" s="1"/>
  <c r="A232" i="72" s="1"/>
  <c r="A233" i="72" s="1"/>
  <c r="A234" i="72" s="1"/>
  <c r="A235" i="72" s="1"/>
  <c r="A236" i="72" s="1"/>
  <c r="A237" i="72" s="1"/>
  <c r="A238" i="72" s="1"/>
  <c r="A239" i="72" s="1"/>
  <c r="A240" i="72" s="1"/>
  <c r="A241" i="72" s="1"/>
  <c r="A242" i="72" s="1"/>
  <c r="A243" i="72" s="1"/>
  <c r="A244" i="72" s="1"/>
  <c r="A245" i="72" s="1"/>
  <c r="A246" i="72" s="1"/>
  <c r="A247" i="72" s="1"/>
  <c r="A248" i="72" s="1"/>
  <c r="A249" i="72" s="1"/>
  <c r="A250" i="72" s="1"/>
  <c r="A251" i="72" s="1"/>
  <c r="A252" i="72" s="1"/>
  <c r="A253" i="72" s="1"/>
  <c r="A254" i="72" s="1"/>
  <c r="A255" i="72" s="1"/>
  <c r="A256" i="72" s="1"/>
  <c r="A257" i="72" s="1"/>
  <c r="A258" i="72" s="1"/>
  <c r="A259" i="72" s="1"/>
  <c r="A260" i="72" s="1"/>
  <c r="A261" i="72" s="1"/>
  <c r="A262" i="72" s="1"/>
  <c r="A263" i="72" s="1"/>
  <c r="A264" i="72" s="1"/>
  <c r="A265" i="72" s="1"/>
  <c r="A266" i="72" s="1"/>
  <c r="A267" i="72" s="1"/>
  <c r="A268" i="72" s="1"/>
  <c r="A269" i="72" s="1"/>
  <c r="A270" i="72" s="1"/>
  <c r="A271" i="72" s="1"/>
  <c r="A272" i="72" s="1"/>
  <c r="A273" i="72" s="1"/>
  <c r="A274" i="72" s="1"/>
  <c r="A275" i="72" s="1"/>
  <c r="A276" i="72" s="1"/>
  <c r="A277" i="72" s="1"/>
  <c r="A278" i="72" s="1"/>
  <c r="A279" i="72" s="1"/>
  <c r="A280" i="72" s="1"/>
  <c r="A281" i="72" s="1"/>
  <c r="A282" i="72" s="1"/>
  <c r="A283" i="72" s="1"/>
  <c r="A37" i="72"/>
  <c r="D6" i="72"/>
  <c r="E5" i="72"/>
  <c r="H328" i="69" l="1"/>
  <c r="I327" i="69"/>
  <c r="J327" i="69" s="1"/>
  <c r="K327" i="69"/>
  <c r="D7" i="72"/>
  <c r="E6" i="72"/>
  <c r="H329" i="69" l="1"/>
  <c r="I328" i="69"/>
  <c r="J328" i="69" s="1"/>
  <c r="K328" i="69"/>
  <c r="E7" i="72"/>
  <c r="D8" i="72"/>
  <c r="H330" i="69" l="1"/>
  <c r="K329" i="69"/>
  <c r="I329" i="69"/>
  <c r="J329" i="69" s="1"/>
  <c r="D9" i="72"/>
  <c r="E8" i="72"/>
  <c r="H331" i="69" l="1"/>
  <c r="K330" i="69"/>
  <c r="I330" i="69"/>
  <c r="J330" i="69" s="1"/>
  <c r="D10" i="72"/>
  <c r="E9" i="72"/>
  <c r="H332" i="69" l="1"/>
  <c r="I331" i="69"/>
  <c r="J331" i="69" s="1"/>
  <c r="K331" i="69"/>
  <c r="E10" i="72"/>
  <c r="D11" i="72"/>
  <c r="H333" i="69" l="1"/>
  <c r="K332" i="69"/>
  <c r="I332" i="69"/>
  <c r="J332" i="69" s="1"/>
  <c r="D12" i="72"/>
  <c r="E11" i="72"/>
  <c r="H334" i="69" l="1"/>
  <c r="K333" i="69"/>
  <c r="I333" i="69"/>
  <c r="J333" i="69" s="1"/>
  <c r="D13" i="72"/>
  <c r="E12" i="72"/>
  <c r="H335" i="69" l="1"/>
  <c r="K334" i="69"/>
  <c r="I334" i="69"/>
  <c r="J334" i="69" s="1"/>
  <c r="E13" i="72"/>
  <c r="D14" i="72"/>
  <c r="I335" i="69" l="1"/>
  <c r="J335" i="69" s="1"/>
  <c r="K335" i="69"/>
  <c r="H336" i="69"/>
  <c r="E14" i="72"/>
  <c r="D15" i="72"/>
  <c r="K336" i="69" l="1"/>
  <c r="I336" i="69"/>
  <c r="J336" i="69" s="1"/>
  <c r="H337" i="69"/>
  <c r="E15" i="72"/>
  <c r="D16" i="72"/>
  <c r="H338" i="69" l="1"/>
  <c r="I337" i="69"/>
  <c r="J337" i="69" s="1"/>
  <c r="K337" i="69"/>
  <c r="E16" i="72"/>
  <c r="D17" i="72"/>
  <c r="H339" i="69" l="1"/>
  <c r="I338" i="69"/>
  <c r="J338" i="69" s="1"/>
  <c r="K338" i="69"/>
  <c r="E17" i="72"/>
  <c r="D18" i="72"/>
  <c r="H340" i="69" l="1"/>
  <c r="I339" i="69"/>
  <c r="J339" i="69" s="1"/>
  <c r="K339" i="69"/>
  <c r="E18" i="72"/>
  <c r="D20" i="72"/>
  <c r="D19" i="72"/>
  <c r="E19" i="72" s="1"/>
  <c r="H341" i="69" l="1"/>
  <c r="I340" i="69"/>
  <c r="J340" i="69" s="1"/>
  <c r="K340" i="69"/>
  <c r="D21" i="72"/>
  <c r="E20" i="72"/>
  <c r="H342" i="69" l="1"/>
  <c r="I341" i="69"/>
  <c r="J341" i="69" s="1"/>
  <c r="K341" i="69"/>
  <c r="D22" i="72"/>
  <c r="E21" i="72"/>
  <c r="C303" i="69"/>
  <c r="C304" i="69"/>
  <c r="C305" i="69"/>
  <c r="C306" i="69"/>
  <c r="C307" i="69"/>
  <c r="C308" i="69"/>
  <c r="C309" i="69"/>
  <c r="C310" i="69"/>
  <c r="C311" i="69"/>
  <c r="C312" i="69"/>
  <c r="C313" i="69"/>
  <c r="E339" i="69" l="1"/>
  <c r="E335" i="69"/>
  <c r="E331" i="69"/>
  <c r="E330" i="69"/>
  <c r="E338" i="69"/>
  <c r="E334" i="69"/>
  <c r="E337" i="69"/>
  <c r="E333" i="69"/>
  <c r="N340" i="69"/>
  <c r="E340" i="69"/>
  <c r="E336" i="69"/>
  <c r="E332" i="69"/>
  <c r="H343" i="69"/>
  <c r="I342" i="69"/>
  <c r="J342" i="69" s="1"/>
  <c r="K342" i="69"/>
  <c r="D23" i="72"/>
  <c r="E22" i="72"/>
  <c r="H344" i="69" l="1"/>
  <c r="I343" i="69"/>
  <c r="J343" i="69" s="1"/>
  <c r="K343" i="69"/>
  <c r="E23" i="72"/>
  <c r="D24" i="72"/>
  <c r="H345" i="69" l="1"/>
  <c r="K344" i="69"/>
  <c r="I344" i="69"/>
  <c r="J344" i="69" s="1"/>
  <c r="E24" i="72"/>
  <c r="D25" i="72"/>
  <c r="I345" i="69" l="1"/>
  <c r="J345" i="69" s="1"/>
  <c r="K345" i="69"/>
  <c r="H346" i="69"/>
  <c r="D26" i="72"/>
  <c r="E25" i="72"/>
  <c r="K346" i="69" l="1"/>
  <c r="I346" i="69"/>
  <c r="J346" i="69" s="1"/>
  <c r="F25" i="72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F29" i="72" s="1"/>
  <c r="G29" i="72" s="1"/>
  <c r="D30" i="72"/>
  <c r="D31" i="72" l="1"/>
  <c r="E30" i="72"/>
  <c r="E31" i="72" l="1"/>
  <c r="F31" i="72" s="1"/>
  <c r="G31" i="72" s="1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 s="1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 s="1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F49" i="72" s="1"/>
  <c r="G49" i="72" s="1"/>
  <c r="D50" i="72"/>
  <c r="F48" i="72"/>
  <c r="G48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M60" i="72" s="1"/>
  <c r="M59" i="72"/>
  <c r="D62" i="72"/>
  <c r="J61" i="72"/>
  <c r="E61" i="72"/>
  <c r="F61" i="72" s="1"/>
  <c r="G61" i="72" s="1"/>
  <c r="M61" i="72" l="1"/>
  <c r="D63" i="72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70" i="72" s="1"/>
  <c r="G70" i="72" s="1"/>
  <c r="F69" i="72"/>
  <c r="G69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F73" i="72" s="1"/>
  <c r="G73" i="72" s="1"/>
  <c r="M71" i="72"/>
  <c r="M72" i="72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9" i="72" s="1"/>
  <c r="M78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N86" i="72" s="1"/>
  <c r="M85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9" i="72" s="1"/>
  <c r="M88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1" i="72" s="1"/>
  <c r="M90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F95" i="72" s="1"/>
  <c r="G95" i="72" s="1"/>
  <c r="N93" i="72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N98" i="72" s="1"/>
  <c r="D100" i="72"/>
  <c r="J99" i="72"/>
  <c r="E99" i="72"/>
  <c r="M97" i="72"/>
  <c r="N97" i="72"/>
  <c r="M98" i="72" l="1"/>
  <c r="D101" i="72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N104" i="72" s="1"/>
  <c r="D106" i="72"/>
  <c r="J105" i="72"/>
  <c r="E105" i="72"/>
  <c r="D107" i="72" l="1"/>
  <c r="J106" i="72"/>
  <c r="E106" i="72"/>
  <c r="F106" i="72" s="1"/>
  <c r="G106" i="72" s="1"/>
  <c r="M104" i="72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F111" i="72" s="1"/>
  <c r="G111" i="72" s="1"/>
  <c r="D112" i="72"/>
  <c r="F110" i="72"/>
  <c r="G110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J115" i="72"/>
  <c r="E115" i="72"/>
  <c r="D116" i="72"/>
  <c r="N113" i="72"/>
  <c r="F114" i="72"/>
  <c r="G114" i="72" s="1"/>
  <c r="N114" i="72" s="1"/>
  <c r="D117" i="72" l="1"/>
  <c r="J116" i="72"/>
  <c r="E116" i="72"/>
  <c r="M114" i="72"/>
  <c r="F115" i="72"/>
  <c r="G115" i="72" s="1"/>
  <c r="F116" i="72" l="1"/>
  <c r="G116" i="72" s="1"/>
  <c r="M116" i="72" s="1"/>
  <c r="M115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N121" i="72" s="1"/>
  <c r="M120" i="72"/>
  <c r="J122" i="72"/>
  <c r="E122" i="72"/>
  <c r="F122" i="72" s="1"/>
  <c r="G122" i="72" s="1"/>
  <c r="D123" i="72"/>
  <c r="N120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 s="1"/>
  <c r="G125" i="72" s="1"/>
  <c r="F124" i="72"/>
  <c r="G124" i="72" s="1"/>
  <c r="N124" i="72" s="1"/>
  <c r="M123" i="72"/>
  <c r="N123" i="72"/>
  <c r="M124" i="72" l="1"/>
  <c r="N125" i="72"/>
  <c r="M125" i="72"/>
  <c r="D127" i="72"/>
  <c r="J126" i="72"/>
  <c r="E126" i="72"/>
  <c r="D128" i="72" l="1"/>
  <c r="J127" i="72"/>
  <c r="E127" i="72"/>
  <c r="F127" i="72" s="1"/>
  <c r="G127" i="72" s="1"/>
  <c r="F126" i="72"/>
  <c r="G126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 s="1"/>
  <c r="N128" i="72"/>
  <c r="M128" i="72"/>
  <c r="D131" i="72"/>
  <c r="J130" i="72"/>
  <c r="E130" i="72"/>
  <c r="J131" i="72" l="1"/>
  <c r="E131" i="72"/>
  <c r="D132" i="72"/>
  <c r="M129" i="72"/>
  <c r="F130" i="72"/>
  <c r="G130" i="72" s="1"/>
  <c r="N130" i="72" s="1"/>
  <c r="M130" i="72" l="1"/>
  <c r="D133" i="72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F134" i="72" s="1"/>
  <c r="G134" i="72" s="1"/>
  <c r="N132" i="72"/>
  <c r="F133" i="72"/>
  <c r="G133" i="72" s="1"/>
  <c r="M132" i="72"/>
  <c r="M134" i="72" l="1"/>
  <c r="J135" i="72"/>
  <c r="E135" i="72"/>
  <c r="D136" i="72"/>
  <c r="N134" i="72"/>
  <c r="M133" i="72"/>
  <c r="N133" i="72"/>
  <c r="D137" i="72" l="1"/>
  <c r="J136" i="72"/>
  <c r="E136" i="72"/>
  <c r="F136" i="72" s="1"/>
  <c r="G136" i="72" s="1"/>
  <c r="F135" i="72"/>
  <c r="G135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 s="1"/>
  <c r="M142" i="72"/>
  <c r="N142" i="72"/>
  <c r="J144" i="72"/>
  <c r="E144" i="72"/>
  <c r="D145" i="72"/>
  <c r="M143" i="72" l="1"/>
  <c r="J145" i="72"/>
  <c r="D146" i="72"/>
  <c r="E145" i="72"/>
  <c r="F145" i="72" s="1"/>
  <c r="G145" i="72" s="1"/>
  <c r="F144" i="72"/>
  <c r="G144" i="72" s="1"/>
  <c r="N145" i="72" l="1"/>
  <c r="M145" i="72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7" i="72"/>
  <c r="G147" i="72" s="1"/>
  <c r="J148" i="72"/>
  <c r="E148" i="72"/>
  <c r="F148" i="72" s="1"/>
  <c r="G148" i="72" s="1"/>
  <c r="D149" i="72"/>
  <c r="J149" i="72" l="1"/>
  <c r="E149" i="72"/>
  <c r="F149" i="72" s="1"/>
  <c r="G149" i="72" s="1"/>
  <c r="D150" i="72"/>
  <c r="M148" i="72"/>
  <c r="N147" i="72"/>
  <c r="N148" i="72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N151" i="72" s="1"/>
  <c r="D153" i="72"/>
  <c r="E152" i="72"/>
  <c r="F152" i="72" s="1"/>
  <c r="G152" i="72" s="1"/>
  <c r="J152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 s="1"/>
  <c r="M153" i="72"/>
  <c r="N153" i="72"/>
  <c r="D156" i="72"/>
  <c r="J155" i="72"/>
  <c r="E155" i="72"/>
  <c r="M154" i="72" l="1"/>
  <c r="D157" i="72"/>
  <c r="E156" i="72"/>
  <c r="F156" i="72" s="1"/>
  <c r="G156" i="72" s="1"/>
  <c r="J156" i="72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M158" i="72" s="1"/>
  <c r="D160" i="72"/>
  <c r="J159" i="72"/>
  <c r="E159" i="72"/>
  <c r="N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1" i="72" s="1"/>
  <c r="G161" i="72" s="1"/>
  <c r="F160" i="72"/>
  <c r="G160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M165" i="72" s="1"/>
  <c r="N164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1" i="72" s="1"/>
  <c r="M170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F177" i="72" s="1"/>
  <c r="G177" i="72" s="1"/>
  <c r="D178" i="72"/>
  <c r="F176" i="72"/>
  <c r="G176" i="72" s="1"/>
  <c r="N176" i="72" s="1"/>
  <c r="N175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F180" i="72" s="1"/>
  <c r="G180" i="72" s="1"/>
  <c r="D181" i="72"/>
  <c r="M178" i="72"/>
  <c r="N178" i="72"/>
  <c r="F179" i="72"/>
  <c r="G179" i="72" s="1"/>
  <c r="N180" i="72" l="1"/>
  <c r="N179" i="72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 s="1"/>
  <c r="M184" i="72"/>
  <c r="J186" i="72"/>
  <c r="E186" i="72"/>
  <c r="D187" i="72"/>
  <c r="N184" i="72"/>
  <c r="F186" i="72" l="1"/>
  <c r="G186" i="72" s="1"/>
  <c r="J187" i="72"/>
  <c r="E187" i="72"/>
  <c r="F187" i="72" s="1"/>
  <c r="G187" i="72" s="1"/>
  <c r="D188" i="72"/>
  <c r="N185" i="72"/>
  <c r="N187" i="72" l="1"/>
  <c r="J188" i="72"/>
  <c r="E188" i="72"/>
  <c r="F188" i="72" s="1"/>
  <c r="G188" i="72" s="1"/>
  <c r="M188" i="72" s="1"/>
  <c r="D189" i="72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 s="1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M199" i="72" s="1"/>
  <c r="N198" i="72"/>
  <c r="M198" i="72"/>
  <c r="J200" i="72"/>
  <c r="E200" i="72"/>
  <c r="F200" i="72" s="1"/>
  <c r="G200" i="72" s="1"/>
  <c r="N200" i="72" s="1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F207" i="72"/>
  <c r="G207" i="72" s="1"/>
  <c r="N207" i="72" l="1"/>
  <c r="N206" i="72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N210" i="72" s="1"/>
  <c r="M209" i="72"/>
  <c r="J211" i="72"/>
  <c r="E211" i="72"/>
  <c r="D212" i="72"/>
  <c r="N209" i="72"/>
  <c r="F211" i="72" l="1"/>
  <c r="G211" i="72" s="1"/>
  <c r="J212" i="72"/>
  <c r="E212" i="72"/>
  <c r="D213" i="72"/>
  <c r="M210" i="72"/>
  <c r="J213" i="72" l="1"/>
  <c r="E213" i="72"/>
  <c r="F213" i="72" s="1"/>
  <c r="G213" i="72" s="1"/>
  <c r="D214" i="72"/>
  <c r="D215" i="72" s="1"/>
  <c r="N211" i="72"/>
  <c r="M211" i="72"/>
  <c r="F212" i="72"/>
  <c r="G212" i="72" s="1"/>
  <c r="N213" i="72" l="1"/>
  <c r="E215" i="72"/>
  <c r="D216" i="72"/>
  <c r="N212" i="72"/>
  <c r="M212" i="72"/>
  <c r="J214" i="72"/>
  <c r="E214" i="72"/>
  <c r="E216" i="72" l="1"/>
  <c r="D217" i="72"/>
  <c r="F215" i="72"/>
  <c r="G215" i="72" s="1"/>
  <c r="F214" i="72"/>
  <c r="G214" i="72" s="1"/>
  <c r="J215" i="72"/>
  <c r="E217" i="72" l="1"/>
  <c r="D218" i="72"/>
  <c r="F216" i="72"/>
  <c r="G216" i="72" s="1"/>
  <c r="N215" i="72"/>
  <c r="N214" i="72"/>
  <c r="J216" i="72"/>
  <c r="N216" i="72" l="1"/>
  <c r="E218" i="72"/>
  <c r="D219" i="72"/>
  <c r="F217" i="72"/>
  <c r="G217" i="72" s="1"/>
  <c r="J217" i="72"/>
  <c r="E219" i="72" l="1"/>
  <c r="D220" i="72"/>
  <c r="F218" i="72"/>
  <c r="G218" i="72" s="1"/>
  <c r="J218" i="72"/>
  <c r="E220" i="72" l="1"/>
  <c r="F220" i="72" s="1"/>
  <c r="G220" i="72" s="1"/>
  <c r="D221" i="72"/>
  <c r="F219" i="72"/>
  <c r="G219" i="72" s="1"/>
  <c r="N217" i="72"/>
  <c r="N218" i="72"/>
  <c r="J219" i="72"/>
  <c r="E221" i="72" l="1"/>
  <c r="F221" i="72" s="1"/>
  <c r="G221" i="72" s="1"/>
  <c r="D222" i="72"/>
  <c r="J220" i="72"/>
  <c r="E222" i="72" l="1"/>
  <c r="D223" i="72"/>
  <c r="J222" i="72"/>
  <c r="N219" i="72"/>
  <c r="N220" i="72"/>
  <c r="J221" i="72"/>
  <c r="N221" i="72"/>
  <c r="E223" i="72" l="1"/>
  <c r="D224" i="72"/>
  <c r="J223" i="72"/>
  <c r="F223" i="72"/>
  <c r="G223" i="72" s="1"/>
  <c r="F222" i="72"/>
  <c r="G222" i="72" s="1"/>
  <c r="E224" i="72" l="1"/>
  <c r="D225" i="72"/>
  <c r="J224" i="72"/>
  <c r="N223" i="72"/>
  <c r="N222" i="72"/>
  <c r="C301" i="69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F224" i="72" l="1"/>
  <c r="G224" i="72" s="1"/>
  <c r="E225" i="72"/>
  <c r="D226" i="72"/>
  <c r="J225" i="72"/>
  <c r="E300" i="69"/>
  <c r="E311" i="69"/>
  <c r="E325" i="69"/>
  <c r="E307" i="69"/>
  <c r="E321" i="69"/>
  <c r="E303" i="69"/>
  <c r="E317" i="69"/>
  <c r="E299" i="69"/>
  <c r="E295" i="69"/>
  <c r="E291" i="69"/>
  <c r="E313" i="69"/>
  <c r="E327" i="69"/>
  <c r="E304" i="69"/>
  <c r="E318" i="69"/>
  <c r="E292" i="69"/>
  <c r="E310" i="69"/>
  <c r="E324" i="69"/>
  <c r="E306" i="69"/>
  <c r="E320" i="69"/>
  <c r="E302" i="69"/>
  <c r="E316" i="69"/>
  <c r="E298" i="69"/>
  <c r="E294" i="69"/>
  <c r="E290" i="69"/>
  <c r="E315" i="69"/>
  <c r="E329" i="69"/>
  <c r="E308" i="69"/>
  <c r="E322" i="69"/>
  <c r="E296" i="69"/>
  <c r="E312" i="69"/>
  <c r="E326" i="69"/>
  <c r="E309" i="69"/>
  <c r="E323" i="69"/>
  <c r="E305" i="69"/>
  <c r="E319" i="69"/>
  <c r="E301" i="69"/>
  <c r="E297" i="69"/>
  <c r="E293" i="69"/>
  <c r="E314" i="69"/>
  <c r="E328" i="69"/>
  <c r="E266" i="69"/>
  <c r="D262" i="69"/>
  <c r="D255" i="69"/>
  <c r="D248" i="69"/>
  <c r="C227" i="69"/>
  <c r="D269" i="69"/>
  <c r="N224" i="72" l="1"/>
  <c r="F225" i="72"/>
  <c r="G225" i="72" s="1"/>
  <c r="E226" i="72"/>
  <c r="D227" i="72"/>
  <c r="J226" i="72"/>
  <c r="C21" i="4"/>
  <c r="A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F226" i="72" l="1"/>
  <c r="G226" i="72" s="1"/>
  <c r="N225" i="72"/>
  <c r="E227" i="72"/>
  <c r="D228" i="72"/>
  <c r="J227" i="72"/>
  <c r="BX241" i="46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E228" i="72" l="1"/>
  <c r="D229" i="72"/>
  <c r="J228" i="72"/>
  <c r="F227" i="72"/>
  <c r="G227" i="72" s="1"/>
  <c r="N226" i="72"/>
  <c r="BU247" i="46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E229" i="72" l="1"/>
  <c r="D230" i="72"/>
  <c r="J229" i="72"/>
  <c r="N227" i="72"/>
  <c r="F228" i="72"/>
  <c r="G228" i="72" s="1"/>
  <c r="AP248" i="46"/>
  <c r="R248" i="46"/>
  <c r="N248" i="46"/>
  <c r="J248" i="46"/>
  <c r="F248" i="46"/>
  <c r="N228" i="72" l="1"/>
  <c r="E230" i="72"/>
  <c r="F230" i="72" s="1"/>
  <c r="G230" i="72" s="1"/>
  <c r="D231" i="72"/>
  <c r="J230" i="72"/>
  <c r="F229" i="72"/>
  <c r="G229" i="72" s="1"/>
  <c r="H21" i="5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N230" i="72" l="1"/>
  <c r="E231" i="72"/>
  <c r="D232" i="72"/>
  <c r="J231" i="72"/>
  <c r="N229" i="72"/>
  <c r="F231" i="72"/>
  <c r="G231" i="72" s="1"/>
  <c r="BU244" i="46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E232" i="72" l="1"/>
  <c r="D233" i="72"/>
  <c r="J232" i="72"/>
  <c r="N231" i="72"/>
  <c r="BV243" i="46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F232" i="72" l="1"/>
  <c r="G232" i="72" s="1"/>
  <c r="E233" i="72"/>
  <c r="F233" i="72" s="1"/>
  <c r="G233" i="72" s="1"/>
  <c r="D234" i="72"/>
  <c r="J233" i="72"/>
  <c r="A234" i="46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E234" i="72" l="1"/>
  <c r="D235" i="72"/>
  <c r="J234" i="72"/>
  <c r="N232" i="72"/>
  <c r="N233" i="72"/>
  <c r="BU240" i="46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E235" i="72" l="1"/>
  <c r="D236" i="72"/>
  <c r="J235" i="72"/>
  <c r="F234" i="72"/>
  <c r="G234" i="72" s="1"/>
  <c r="BV235" i="46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U17" i="5"/>
  <c r="N234" i="72" l="1"/>
  <c r="F235" i="72"/>
  <c r="G235" i="72" s="1"/>
  <c r="D237" i="72"/>
  <c r="E236" i="72"/>
  <c r="AX233" i="46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F21" i="5"/>
  <c r="U18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9" i="5"/>
  <c r="U3" i="5"/>
  <c r="V217" i="46"/>
  <c r="E237" i="72" l="1"/>
  <c r="D238" i="72"/>
  <c r="F236" i="72"/>
  <c r="G236" i="72" s="1"/>
  <c r="N235" i="72"/>
  <c r="BT213" i="46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N236" i="72" l="1"/>
  <c r="E238" i="72"/>
  <c r="F238" i="72" s="1"/>
  <c r="G238" i="72" s="1"/>
  <c r="D239" i="72"/>
  <c r="F237" i="72"/>
  <c r="G237" i="72" s="1"/>
  <c r="N237" i="72" s="1"/>
  <c r="BU219" i="46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E239" i="72" l="1"/>
  <c r="D240" i="72"/>
  <c r="N238" i="72"/>
  <c r="BR223" i="46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E240" i="72" l="1"/>
  <c r="F240" i="72" s="1"/>
  <c r="G240" i="72" s="1"/>
  <c r="D241" i="72"/>
  <c r="F239" i="72"/>
  <c r="G239" i="72" s="1"/>
  <c r="BI212" i="46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N240" i="72" l="1"/>
  <c r="N239" i="72"/>
  <c r="E241" i="72"/>
  <c r="F241" i="72" s="1"/>
  <c r="G241" i="72" s="1"/>
  <c r="N241" i="72" s="1"/>
  <c r="D242" i="72"/>
  <c r="BN212" i="46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E242" i="72" l="1"/>
  <c r="D243" i="72"/>
  <c r="BT206" i="46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E243" i="72" l="1"/>
  <c r="D244" i="72"/>
  <c r="F242" i="72"/>
  <c r="G242" i="72" s="1"/>
  <c r="BE208" i="46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N242" i="72" l="1"/>
  <c r="E244" i="72"/>
  <c r="D245" i="72"/>
  <c r="F243" i="72"/>
  <c r="G243" i="72" s="1"/>
  <c r="V208" i="46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F244" i="72" l="1"/>
  <c r="G244" i="72" s="1"/>
  <c r="E245" i="72"/>
  <c r="D246" i="72"/>
  <c r="N243" i="72"/>
  <c r="BT202" i="46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D247" i="72" l="1"/>
  <c r="E246" i="72"/>
  <c r="F246" i="72" s="1"/>
  <c r="G246" i="72" s="1"/>
  <c r="F245" i="72"/>
  <c r="G245" i="72" s="1"/>
  <c r="N244" i="72"/>
  <c r="BQ199" i="46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N246" i="72" l="1"/>
  <c r="N245" i="72"/>
  <c r="D248" i="72"/>
  <c r="E247" i="72"/>
  <c r="Z198" i="46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E248" i="72" l="1"/>
  <c r="D249" i="72"/>
  <c r="F247" i="72"/>
  <c r="G247" i="72" s="1"/>
  <c r="BB194" i="46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N247" i="72" l="1"/>
  <c r="E249" i="72"/>
  <c r="D250" i="72"/>
  <c r="F248" i="72"/>
  <c r="G248" i="72" s="1"/>
  <c r="N248" i="72" s="1"/>
  <c r="I194" i="46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E250" i="72" l="1"/>
  <c r="F250" i="72" s="1"/>
  <c r="G250" i="72" s="1"/>
  <c r="D251" i="72"/>
  <c r="F249" i="72"/>
  <c r="G249" i="72" s="1"/>
  <c r="R195" i="46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N250" i="72" l="1"/>
  <c r="D252" i="72"/>
  <c r="E251" i="72"/>
  <c r="N249" i="72"/>
  <c r="J193" i="46"/>
  <c r="J194" i="46"/>
  <c r="J196" i="46"/>
  <c r="F193" i="46"/>
  <c r="F194" i="46"/>
  <c r="F195" i="46"/>
  <c r="F196" i="46"/>
  <c r="F251" i="72" l="1"/>
  <c r="G251" i="72" s="1"/>
  <c r="D253" i="72"/>
  <c r="E252" i="72"/>
  <c r="D188" i="46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E253" i="72" l="1"/>
  <c r="D254" i="72"/>
  <c r="F252" i="72"/>
  <c r="G252" i="72" s="1"/>
  <c r="N251" i="72"/>
  <c r="D183" i="46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E254" i="72" l="1"/>
  <c r="D255" i="72"/>
  <c r="N252" i="72"/>
  <c r="F253" i="72"/>
  <c r="G253" i="72" s="1"/>
  <c r="O8" i="5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F254" i="72" l="1"/>
  <c r="G254" i="72" s="1"/>
  <c r="D256" i="72"/>
  <c r="E255" i="72"/>
  <c r="N253" i="72"/>
  <c r="W3" i="5"/>
  <c r="E256" i="72" l="1"/>
  <c r="D257" i="72"/>
  <c r="F255" i="72"/>
  <c r="G255" i="72" s="1"/>
  <c r="N254" i="72"/>
  <c r="D178" i="46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E257" i="72" l="1"/>
  <c r="D258" i="72"/>
  <c r="N255" i="72"/>
  <c r="F256" i="72"/>
  <c r="G256" i="72" s="1"/>
  <c r="BP174" i="46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E258" i="72" l="1"/>
  <c r="D259" i="72"/>
  <c r="N256" i="72"/>
  <c r="F257" i="72"/>
  <c r="G257" i="72" s="1"/>
  <c r="BP173" i="46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E259" i="72" l="1"/>
  <c r="F259" i="72" s="1"/>
  <c r="G259" i="72" s="1"/>
  <c r="D260" i="72"/>
  <c r="F258" i="72"/>
  <c r="G258" i="72" s="1"/>
  <c r="N257" i="72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8" i="5"/>
  <c r="W19" i="5"/>
  <c r="N259" i="72" l="1"/>
  <c r="N258" i="72"/>
  <c r="E260" i="72"/>
  <c r="D261" i="72"/>
  <c r="BP168" i="46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8" i="5"/>
  <c r="Y19" i="5"/>
  <c r="Y3" i="5"/>
  <c r="E261" i="72" l="1"/>
  <c r="D262" i="72"/>
  <c r="F260" i="72"/>
  <c r="G260" i="72" s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N260" i="72" l="1"/>
  <c r="D263" i="72"/>
  <c r="E262" i="72"/>
  <c r="F261" i="72"/>
  <c r="G261" i="72" s="1"/>
  <c r="BP161" i="46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D264" i="72" l="1"/>
  <c r="E263" i="72"/>
  <c r="N261" i="72"/>
  <c r="F262" i="72"/>
  <c r="G262" i="72" s="1"/>
  <c r="BP156" i="46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N262" i="72" l="1"/>
  <c r="F263" i="72"/>
  <c r="G263" i="72" s="1"/>
  <c r="D265" i="72"/>
  <c r="E264" i="72"/>
  <c r="BP146" i="46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E265" i="72" l="1"/>
  <c r="D266" i="72"/>
  <c r="F264" i="72"/>
  <c r="G264" i="72" s="1"/>
  <c r="N263" i="72"/>
  <c r="BP143" i="46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F265" i="72" l="1"/>
  <c r="G265" i="72" s="1"/>
  <c r="N264" i="72"/>
  <c r="E266" i="72"/>
  <c r="D267" i="72"/>
  <c r="BP142" i="46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D268" i="72" l="1"/>
  <c r="E267" i="72"/>
  <c r="F267" i="72" s="1"/>
  <c r="G267" i="72" s="1"/>
  <c r="N265" i="72"/>
  <c r="F266" i="72"/>
  <c r="G266" i="72" s="1"/>
  <c r="BS140" i="46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N267" i="72" l="1"/>
  <c r="D269" i="72"/>
  <c r="E268" i="72"/>
  <c r="N266" i="72"/>
  <c r="BT188" i="46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D270" i="72" l="1"/>
  <c r="E269" i="72"/>
  <c r="F268" i="72"/>
  <c r="G268" i="72" s="1"/>
  <c r="BT136" i="46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F269" i="72" l="1"/>
  <c r="G269" i="72" s="1"/>
  <c r="E270" i="72"/>
  <c r="D271" i="72"/>
  <c r="N268" i="72"/>
  <c r="BT133" i="46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N269" i="72" l="1"/>
  <c r="F270" i="72"/>
  <c r="G270" i="72" s="1"/>
  <c r="E271" i="72"/>
  <c r="D272" i="72"/>
  <c r="BT128" i="46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N270" i="72" l="1"/>
  <c r="F271" i="72"/>
  <c r="G271" i="72" s="1"/>
  <c r="N271" i="72" s="1"/>
  <c r="E272" i="72"/>
  <c r="D273" i="72"/>
  <c r="D128" i="46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O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E273" i="72" l="1"/>
  <c r="D274" i="72"/>
  <c r="F272" i="72"/>
  <c r="G272" i="72" s="1"/>
  <c r="BT119" i="46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N272" i="72" l="1"/>
  <c r="E274" i="72"/>
  <c r="D275" i="72"/>
  <c r="F273" i="72"/>
  <c r="G273" i="72" s="1"/>
  <c r="J21" i="5"/>
  <c r="O7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AZ115" i="46"/>
  <c r="AV115" i="46"/>
  <c r="AF115" i="46"/>
  <c r="O15" i="5"/>
  <c r="O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3" i="46"/>
  <c r="D114" i="46"/>
  <c r="D23" i="46"/>
  <c r="A3" i="46"/>
  <c r="A4" i="46" s="1"/>
  <c r="A5" i="46" s="1"/>
  <c r="N273" i="72" l="1"/>
  <c r="F274" i="72"/>
  <c r="G274" i="72" s="1"/>
  <c r="E275" i="72"/>
  <c r="F275" i="72" s="1"/>
  <c r="G275" i="72" s="1"/>
  <c r="D276" i="72"/>
  <c r="AI21" i="5"/>
  <c r="AL21" i="5" s="1"/>
  <c r="O21" i="5"/>
  <c r="AA21" i="5" s="1"/>
  <c r="U21" i="5"/>
  <c r="E13" i="49"/>
  <c r="A6" i="46"/>
  <c r="AF21" i="5" l="1"/>
  <c r="N274" i="72"/>
  <c r="N275" i="72"/>
  <c r="E276" i="72"/>
  <c r="D277" i="72"/>
  <c r="A7" i="46"/>
  <c r="O13" i="5"/>
  <c r="O14" i="5"/>
  <c r="O17" i="5"/>
  <c r="O18" i="5"/>
  <c r="O19" i="5"/>
  <c r="F276" i="72" l="1"/>
  <c r="G276" i="72" s="1"/>
  <c r="D278" i="72"/>
  <c r="E277" i="72"/>
  <c r="F277" i="72" s="1"/>
  <c r="G277" i="72" s="1"/>
  <c r="A8" i="46"/>
  <c r="N277" i="72" l="1"/>
  <c r="N276" i="72"/>
  <c r="D279" i="72"/>
  <c r="E278" i="72"/>
  <c r="F278" i="72" s="1"/>
  <c r="G278" i="72" s="1"/>
  <c r="A9" i="46"/>
  <c r="N278" i="72" l="1"/>
  <c r="E279" i="72"/>
  <c r="F279" i="72" s="1"/>
  <c r="G279" i="72" s="1"/>
  <c r="D280" i="72"/>
  <c r="A10" i="46"/>
  <c r="O5" i="5"/>
  <c r="N279" i="72" l="1"/>
  <c r="D281" i="72"/>
  <c r="E280" i="72"/>
  <c r="F280" i="72" s="1"/>
  <c r="G280" i="72" s="1"/>
  <c r="A11" i="46"/>
  <c r="N280" i="72" l="1"/>
  <c r="E281" i="72"/>
  <c r="F281" i="72" s="1"/>
  <c r="G281" i="72" s="1"/>
  <c r="D282" i="72"/>
  <c r="A12" i="46"/>
  <c r="E282" i="72" l="1"/>
  <c r="F282" i="72" s="1"/>
  <c r="G282" i="72" s="1"/>
  <c r="D283" i="72"/>
  <c r="N281" i="72"/>
  <c r="A13" i="46"/>
  <c r="E283" i="72" l="1"/>
  <c r="F283" i="72" s="1"/>
  <c r="G283" i="72" s="1"/>
  <c r="N282" i="72"/>
  <c r="A14" i="46"/>
  <c r="N283" i="72" l="1"/>
  <c r="A15" i="46"/>
  <c r="A16" i="46" l="1"/>
  <c r="A17" i="46" l="1"/>
  <c r="A18" i="46" l="1"/>
  <c r="I21" i="5"/>
  <c r="A19" i="46" l="1"/>
  <c r="T21" i="5" l="1"/>
  <c r="S21" i="5"/>
  <c r="AE21" i="5" s="1"/>
  <c r="W17" i="5"/>
  <c r="Y17" i="5"/>
  <c r="A20" i="46"/>
  <c r="A21" i="46" l="1"/>
  <c r="A22" i="46" l="1"/>
  <c r="O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O12" i="5"/>
  <c r="O11" i="5"/>
  <c r="O9" i="5"/>
  <c r="O6" i="5"/>
  <c r="O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U112" i="46" l="1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X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X9" i="5" s="1"/>
  <c r="AD187" i="46"/>
  <c r="AO188" i="46"/>
  <c r="AP188" i="46" s="1"/>
  <c r="J187" i="46"/>
  <c r="BU188" i="46"/>
  <c r="BV188" i="46" s="1"/>
  <c r="BI188" i="46"/>
  <c r="BJ188" i="46" s="1"/>
  <c r="Y188" i="46"/>
  <c r="Z188" i="46" s="1"/>
  <c r="X8" i="5" s="1"/>
  <c r="AX187" i="46"/>
  <c r="AX188" i="46"/>
  <c r="X14" i="5" s="1"/>
  <c r="X10" i="5" l="1"/>
  <c r="X17" i="5"/>
  <c r="X15" i="5"/>
  <c r="X12" i="5"/>
  <c r="X6" i="5"/>
  <c r="X5" i="5"/>
  <c r="X16" i="5"/>
  <c r="X4" i="5"/>
  <c r="X11" i="5"/>
  <c r="X13" i="5"/>
  <c r="X18" i="5"/>
  <c r="X7" i="5"/>
  <c r="I236" i="72"/>
  <c r="I237" i="72" s="1"/>
  <c r="J236" i="72" l="1"/>
  <c r="J237" i="72"/>
  <c r="I238" i="72"/>
  <c r="I239" i="72" s="1"/>
  <c r="J239" i="72" l="1"/>
  <c r="I240" i="72"/>
  <c r="J238" i="72"/>
  <c r="I241" i="72" l="1"/>
  <c r="J240" i="72"/>
  <c r="I242" i="72" l="1"/>
  <c r="J241" i="72"/>
  <c r="I243" i="72" l="1"/>
  <c r="J242" i="72"/>
  <c r="J243" i="72" l="1"/>
  <c r="I244" i="72"/>
  <c r="I245" i="72" l="1"/>
  <c r="J244" i="72"/>
  <c r="I246" i="72" l="1"/>
  <c r="J245" i="72"/>
  <c r="I247" i="72" l="1"/>
  <c r="J246" i="72"/>
  <c r="I248" i="72" l="1"/>
  <c r="J247" i="72"/>
  <c r="I249" i="72" l="1"/>
  <c r="J248" i="72"/>
  <c r="I250" i="72" l="1"/>
  <c r="J249" i="72"/>
  <c r="I251" i="72" l="1"/>
  <c r="J250" i="72"/>
  <c r="I252" i="72" l="1"/>
  <c r="J251" i="72"/>
  <c r="J252" i="72" l="1"/>
  <c r="I253" i="72"/>
  <c r="J253" i="72" l="1"/>
  <c r="I254" i="72"/>
  <c r="J254" i="72" l="1"/>
  <c r="I255" i="72"/>
  <c r="J255" i="72" l="1"/>
  <c r="I256" i="72"/>
  <c r="I257" i="72" l="1"/>
  <c r="J256" i="72"/>
  <c r="I258" i="72" l="1"/>
  <c r="J257" i="72"/>
  <c r="I259" i="72" l="1"/>
  <c r="J258" i="72"/>
  <c r="J259" i="72" l="1"/>
  <c r="I260" i="72"/>
  <c r="J260" i="72" l="1"/>
  <c r="I261" i="72"/>
  <c r="I262" i="72" l="1"/>
  <c r="J261" i="72"/>
  <c r="I263" i="72" l="1"/>
  <c r="J262" i="72"/>
  <c r="I264" i="72" l="1"/>
  <c r="J263" i="72"/>
  <c r="J264" i="72" l="1"/>
  <c r="I265" i="72"/>
  <c r="I266" i="72" l="1"/>
  <c r="J265" i="72"/>
  <c r="I267" i="72" l="1"/>
  <c r="J266" i="72"/>
  <c r="I268" i="72" l="1"/>
  <c r="J267" i="72"/>
  <c r="I269" i="72" l="1"/>
  <c r="J268" i="72"/>
  <c r="I270" i="72" l="1"/>
  <c r="J269" i="72"/>
  <c r="I271" i="72" l="1"/>
  <c r="J270" i="72"/>
  <c r="I272" i="72" l="1"/>
  <c r="J271" i="72"/>
  <c r="I273" i="72" l="1"/>
  <c r="J272" i="72"/>
  <c r="J273" i="72" l="1"/>
  <c r="I274" i="72"/>
  <c r="I275" i="72" l="1"/>
  <c r="J274" i="72"/>
  <c r="I276" i="72" l="1"/>
  <c r="J275" i="72"/>
  <c r="I277" i="72" l="1"/>
  <c r="J276" i="72"/>
  <c r="I278" i="72" l="1"/>
  <c r="J277" i="72"/>
  <c r="I279" i="72" l="1"/>
  <c r="J278" i="72"/>
  <c r="I280" i="72" l="1"/>
  <c r="J279" i="72"/>
  <c r="I281" i="72" l="1"/>
  <c r="J280" i="72"/>
  <c r="I282" i="72" l="1"/>
  <c r="J281" i="72"/>
  <c r="J282" i="72" l="1"/>
  <c r="I283" i="72"/>
  <c r="J283" i="72" l="1"/>
  <c r="I284" i="72"/>
  <c r="J284" i="72" s="1"/>
  <c r="I285" i="72" l="1"/>
  <c r="J285" i="72" s="1"/>
</calcChain>
</file>

<file path=xl/sharedStrings.xml><?xml version="1.0" encoding="utf-8"?>
<sst xmlns="http://schemas.openxmlformats.org/spreadsheetml/2006/main" count="70035" uniqueCount="3253">
  <si>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</si>
  <si>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</si>
  <si>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</si>
  <si>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</si>
  <si>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</si>
  <si>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</si>
  <si>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</si>
  <si>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</si>
  <si>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</si>
  <si>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</si>
  <si>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</si>
  <si>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</si>
  <si>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</si>
  <si>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</si>
  <si>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</si>
  <si>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</si>
  <si>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</si>
  <si>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</si>
  <si>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</si>
  <si>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</si>
  <si>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</si>
  <si>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</si>
  <si>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</si>
  <si>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</si>
  <si>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</si>
  <si>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</si>
  <si>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</si>
  <si>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</si>
  <si>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</si>
  <si>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</si>
  <si>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</si>
  <si>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</si>
  <si>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</si>
  <si>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</si>
  <si>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</si>
  <si>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</si>
  <si>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</si>
  <si>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</si>
  <si>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</si>
  <si>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</si>
  <si>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</si>
  <si>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</si>
  <si>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</si>
  <si>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</si>
  <si>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</si>
  <si>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</si>
  <si>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</si>
  <si>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</si>
  <si>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</si>
  <si>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</si>
  <si>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</si>
  <si>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</si>
  <si>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</si>
  <si>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</si>
  <si>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</si>
  <si>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</si>
  <si>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</si>
  <si>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</si>
  <si>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</si>
  <si>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</si>
  <si>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</si>
  <si>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</si>
  <si>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</si>
  <si>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</si>
  <si>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</si>
  <si>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</si>
  <si>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</si>
  <si>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</si>
  <si>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</si>
  <si>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</si>
  <si>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</si>
  <si>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</si>
  <si>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</si>
  <si>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</si>
  <si>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</si>
  <si>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</si>
  <si>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</si>
  <si>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</si>
  <si>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</si>
  <si>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</si>
  <si>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</si>
  <si>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</si>
  <si>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</si>
  <si>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</si>
  <si>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</si>
  <si>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</si>
  <si>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</si>
  <si>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</si>
  <si>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</si>
  <si>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</si>
  <si>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</si>
  <si>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</si>
  <si>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</si>
  <si>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</si>
  <si>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</si>
  <si>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</si>
  <si>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</si>
  <si>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</si>
  <si>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</si>
  <si>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</si>
  <si>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</si>
  <si>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</si>
  <si>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</si>
  <si>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</si>
  <si>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</si>
  <si>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</si>
  <si>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</si>
  <si>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</si>
  <si>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</si>
  <si>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</si>
  <si>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</si>
  <si>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</si>
  <si>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</si>
  <si>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</si>
  <si>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</si>
  <si>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</si>
  <si>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</si>
  <si>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</si>
  <si>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</si>
  <si>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</si>
  <si>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</si>
  <si>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</si>
  <si>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</si>
  <si>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</si>
  <si>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</si>
  <si>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</si>
  <si>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</si>
  <si>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</si>
  <si>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</si>
  <si>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</si>
  <si>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</si>
  <si>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</si>
  <si>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</si>
  <si>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</si>
  <si>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</si>
  <si>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</si>
  <si>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</si>
  <si>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</si>
  <si>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</si>
  <si>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</si>
  <si>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</si>
  <si>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</si>
  <si>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</si>
  <si>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</si>
  <si>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</si>
  <si>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</si>
  <si>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</si>
  <si>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</si>
  <si>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</si>
  <si>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</si>
  <si>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</si>
  <si>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</si>
  <si>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</si>
  <si>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</si>
  <si>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</si>
  <si>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</si>
  <si>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</si>
  <si>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</si>
  <si>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</si>
  <si>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</si>
  <si>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</si>
  <si>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</si>
  <si>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</si>
  <si>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</si>
  <si>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</si>
  <si>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</si>
  <si>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</si>
  <si>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</si>
  <si>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</si>
  <si>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</si>
  <si>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</si>
  <si>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</si>
  <si>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</si>
  <si>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</si>
  <si>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</si>
  <si>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</si>
  <si>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</si>
  <si>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</si>
  <si>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</si>
  <si>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</si>
  <si>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</si>
  <si>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</si>
  <si>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</si>
  <si>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</si>
  <si>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</si>
  <si>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</si>
  <si>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</si>
  <si>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</si>
  <si>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</si>
  <si>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</si>
  <si>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</si>
  <si>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</si>
  <si>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</si>
  <si>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</si>
  <si>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</si>
  <si>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</si>
  <si>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</si>
  <si>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</si>
  <si>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</si>
  <si>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</si>
  <si>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</si>
  <si>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</si>
  <si>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</si>
  <si>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</si>
  <si>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</si>
  <si>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</si>
  <si>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</si>
  <si>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</si>
  <si>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</si>
  <si>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</si>
  <si>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</si>
  <si>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</si>
  <si>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</si>
  <si>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</si>
  <si>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</si>
  <si>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</si>
  <si>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</si>
  <si>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</si>
  <si>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</si>
  <si>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</si>
  <si>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</si>
  <si>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</si>
  <si>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</si>
  <si>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</si>
  <si>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</si>
  <si>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</si>
  <si>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</si>
  <si>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</si>
  <si>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</si>
  <si>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</si>
  <si>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</si>
  <si>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</si>
  <si>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</si>
  <si>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</si>
  <si>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</si>
  <si>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</si>
  <si>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</si>
  <si>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</si>
  <si>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</si>
  <si>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</si>
  <si>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</si>
  <si>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</si>
  <si>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</si>
  <si>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</si>
  <si>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</si>
  <si>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</si>
  <si>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</si>
  <si>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</si>
  <si>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</si>
  <si>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</si>
  <si>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</si>
  <si>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</si>
  <si>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</si>
  <si>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</si>
  <si>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</si>
  <si>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</si>
  <si>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</si>
  <si>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</si>
  <si>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</si>
  <si>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</si>
  <si>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</si>
  <si>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</si>
  <si>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</si>
  <si>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</si>
  <si>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</si>
  <si>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</si>
  <si>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</si>
  <si>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</si>
  <si>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</si>
  <si>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</si>
  <si>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</si>
  <si>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</si>
  <si>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</si>
  <si>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</si>
  <si>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</si>
  <si>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</si>
  <si>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</si>
  <si>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</si>
  <si>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</si>
  <si>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</si>
  <si>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</si>
  <si>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</si>
  <si>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</si>
  <si>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</si>
  <si>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</si>
  <si>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</si>
  <si>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</si>
  <si>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</si>
  <si>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</si>
  <si>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</si>
  <si>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</si>
  <si>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</si>
  <si>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</si>
  <si>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</si>
  <si>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</si>
  <si>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</si>
  <si>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</si>
  <si>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</si>
  <si>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</si>
  <si>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</si>
  <si>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</si>
  <si>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</si>
  <si>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</si>
  <si>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</si>
  <si>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</si>
  <si>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</si>
  <si>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</si>
  <si>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</si>
  <si>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</si>
  <si>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</si>
  <si>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</si>
  <si>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</si>
  <si>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</si>
  <si>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</si>
  <si>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</si>
  <si>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</si>
  <si>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</si>
  <si>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</si>
  <si>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</si>
  <si>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</si>
  <si>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</si>
  <si>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</si>
  <si>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</si>
  <si>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</si>
  <si>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</si>
  <si>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</si>
  <si>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</si>
  <si>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</si>
  <si>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</si>
  <si>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</si>
  <si>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</si>
  <si>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</si>
  <si>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</si>
  <si>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</si>
  <si>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</si>
  <si>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</si>
  <si>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</si>
  <si>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</si>
  <si>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</si>
  <si>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</si>
  <si>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</si>
  <si>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</si>
  <si>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</si>
  <si>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</si>
  <si>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</si>
  <si>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</si>
  <si>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</si>
  <si>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</si>
  <si>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</si>
  <si>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</si>
  <si>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</si>
  <si>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</si>
  <si>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</si>
  <si>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</si>
  <si>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</si>
  <si>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</si>
  <si>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</si>
  <si>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</si>
  <si>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</si>
  <si>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</si>
  <si>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</si>
  <si>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</si>
  <si>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</si>
  <si>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</si>
  <si>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</si>
  <si>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</si>
  <si>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</si>
  <si>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</si>
  <si>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</si>
  <si>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</si>
  <si>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</si>
  <si>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</si>
  <si>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</si>
  <si>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</si>
  <si>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</si>
  <si>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</si>
  <si>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</si>
  <si>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</si>
  <si>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</si>
  <si>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</si>
  <si>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</si>
  <si>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</si>
  <si>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</si>
  <si>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</si>
  <si>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</si>
  <si>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</si>
  <si>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</si>
  <si>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</si>
  <si>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</si>
  <si>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</si>
  <si>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</si>
  <si>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</si>
  <si>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</si>
  <si>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</si>
  <si>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</si>
  <si>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</si>
  <si>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</si>
  <si>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</si>
  <si>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</si>
  <si>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</si>
  <si>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</si>
  <si>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</si>
  <si>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</si>
  <si>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</si>
  <si>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</si>
  <si>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</si>
  <si>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</si>
  <si>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</si>
  <si>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</si>
  <si>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</si>
  <si>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</si>
  <si>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</si>
  <si>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</si>
  <si>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</si>
  <si>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</si>
  <si>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</si>
  <si>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</si>
  <si>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</si>
  <si>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</si>
  <si>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</si>
  <si>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</si>
  <si>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</si>
  <si>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</si>
  <si>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</si>
  <si>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</si>
  <si>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</si>
  <si>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</si>
  <si>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</si>
  <si>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</si>
  <si>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</si>
  <si>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</si>
  <si>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</si>
  <si>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</si>
  <si>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</si>
  <si>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</si>
  <si>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</si>
  <si>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</si>
  <si>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</si>
  <si>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</si>
  <si>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</si>
  <si>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</si>
  <si>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</si>
  <si>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</si>
  <si>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</si>
  <si>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</si>
  <si>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</si>
  <si>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</si>
  <si>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</si>
  <si>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</si>
  <si>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</si>
  <si>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</si>
  <si>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</si>
  <si>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</si>
  <si>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</si>
  <si>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</si>
  <si>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</si>
  <si>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</si>
  <si>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</si>
  <si>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</si>
  <si>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</si>
  <si>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</si>
  <si>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</si>
  <si>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</si>
  <si>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</si>
  <si>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</si>
  <si>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</si>
  <si>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</si>
  <si>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</si>
  <si>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</si>
  <si>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</si>
  <si>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</si>
  <si>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</si>
  <si>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</si>
  <si>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</si>
  <si>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</si>
  <si>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</si>
  <si>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</si>
  <si>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</si>
  <si>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</si>
  <si>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</si>
  <si>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</si>
  <si>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</si>
  <si>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</si>
  <si>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</si>
  <si>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</si>
  <si>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</si>
  <si>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</si>
  <si>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</si>
  <si>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</si>
  <si>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</si>
  <si>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</si>
  <si>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</si>
  <si>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</si>
  <si>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</si>
  <si>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</si>
  <si>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</si>
  <si>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</si>
  <si>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</si>
  <si>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</si>
  <si>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</si>
  <si>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</si>
  <si>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</si>
  <si>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</si>
  <si>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</si>
  <si>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</si>
  <si>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</si>
  <si>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</si>
  <si>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</si>
  <si>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</si>
  <si>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</si>
  <si>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</si>
  <si>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</si>
  <si>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</si>
  <si>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</si>
  <si>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</si>
  <si>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</si>
  <si>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</si>
  <si>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</si>
  <si>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</si>
  <si>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</si>
  <si>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</si>
  <si>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</si>
  <si>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</si>
  <si>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</si>
  <si>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</si>
  <si>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</si>
  <si>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</si>
  <si>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</si>
  <si>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</si>
  <si>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</si>
  <si>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</si>
  <si>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</si>
  <si>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</si>
  <si>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</si>
  <si>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</si>
  <si>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</si>
  <si>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</si>
  <si>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</si>
  <si>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</si>
  <si>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</si>
  <si>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</si>
  <si>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</si>
  <si>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</si>
  <si>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</si>
  <si>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</si>
  <si>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</si>
  <si>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</si>
  <si>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</si>
  <si>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</si>
  <si>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</si>
  <si>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</si>
  <si>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</si>
  <si>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</si>
  <si>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</si>
  <si>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</si>
  <si>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</si>
  <si>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</si>
  <si>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</si>
  <si>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</si>
  <si>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</si>
  <si>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</si>
  <si>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</si>
  <si>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</si>
  <si>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</si>
  <si>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</si>
  <si>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</si>
  <si>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</si>
  <si>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</si>
  <si>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</si>
  <si>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</si>
  <si>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</si>
  <si>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</si>
  <si>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</si>
  <si>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</si>
  <si>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</si>
  <si>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</si>
  <si>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</si>
  <si>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</si>
  <si>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</si>
  <si>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</si>
  <si>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</si>
  <si>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</si>
  <si>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</si>
  <si>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</si>
  <si>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</si>
  <si>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</si>
  <si>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</si>
  <si>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</si>
  <si>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</si>
  <si>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</si>
  <si>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</si>
  <si>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</si>
  <si>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</si>
  <si>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</si>
  <si>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</si>
  <si>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</si>
  <si>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</si>
  <si>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</si>
  <si>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</si>
  <si>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</si>
  <si>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</si>
  <si>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</si>
  <si>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</si>
  <si>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</si>
  <si>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</si>
  <si>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</si>
  <si>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</si>
  <si>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</si>
  <si>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</si>
  <si>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</si>
  <si>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</si>
  <si>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</si>
  <si>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</si>
  <si>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</si>
  <si>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</si>
  <si>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</si>
  <si>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</si>
  <si>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</si>
  <si>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</si>
  <si>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</si>
  <si>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</si>
  <si>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</si>
  <si>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</si>
  <si>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</si>
  <si>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</si>
  <si>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</si>
  <si>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</si>
  <si>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</si>
  <si>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</si>
  <si>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</si>
  <si>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</si>
  <si>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</si>
  <si>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</si>
  <si>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</si>
  <si>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</si>
  <si>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</si>
  <si>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</si>
  <si>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</si>
  <si>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</si>
  <si>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</si>
  <si>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</si>
  <si>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</si>
  <si>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</si>
  <si>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</si>
  <si>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</si>
  <si>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</si>
  <si>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</si>
  <si>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</si>
  <si>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</si>
  <si>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</si>
  <si>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</si>
  <si>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</si>
  <si>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</si>
  <si>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</si>
  <si>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</si>
  <si>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</si>
  <si>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</si>
  <si>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</si>
  <si>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</si>
  <si>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</si>
  <si>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</si>
  <si>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</si>
  <si>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</si>
  <si>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</si>
  <si>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</si>
  <si>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</si>
  <si>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</si>
  <si>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</si>
  <si>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</si>
  <si>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</si>
  <si>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</si>
  <si>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</si>
  <si>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</si>
  <si>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</si>
  <si>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</si>
  <si>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</si>
  <si>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</si>
  <si>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</si>
  <si>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</si>
  <si>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</si>
  <si>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</si>
  <si>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</si>
  <si>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</si>
  <si>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</si>
  <si>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</si>
  <si>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</si>
  <si>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</si>
  <si>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</si>
  <si>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</si>
  <si>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</si>
  <si>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</si>
  <si>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</si>
  <si>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</si>
  <si>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</si>
  <si>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</si>
  <si>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</si>
  <si>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</si>
  <si>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</si>
  <si>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</si>
  <si>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</si>
  <si>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</si>
  <si>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</si>
  <si>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</si>
  <si>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</si>
  <si>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</si>
  <si>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</si>
  <si>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</si>
  <si>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</si>
  <si>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</si>
  <si>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</si>
  <si>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</si>
  <si>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</si>
  <si>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</si>
  <si>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</si>
  <si>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</si>
  <si>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</si>
  <si>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</si>
  <si>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</si>
  <si>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</si>
  <si>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</si>
  <si>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</si>
  <si>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</si>
  <si>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</si>
  <si>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</si>
  <si>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</si>
  <si>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</si>
  <si>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</si>
  <si>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</si>
  <si>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</si>
  <si>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</si>
  <si>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</si>
  <si>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</si>
  <si>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</si>
  <si>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</si>
  <si>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</si>
  <si>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</si>
  <si>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</si>
  <si>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</si>
  <si>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</si>
  <si>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</si>
  <si>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</si>
  <si>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</si>
  <si>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</si>
  <si>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</si>
  <si>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</si>
  <si>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</si>
  <si>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</si>
  <si>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</si>
  <si>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</si>
  <si>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</si>
  <si>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</si>
  <si>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</si>
  <si>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</si>
  <si>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</si>
  <si>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</si>
  <si>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</si>
  <si>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</si>
  <si>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</si>
  <si>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</si>
  <si>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</si>
  <si>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</si>
  <si>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</si>
  <si>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</si>
  <si>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</si>
  <si>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</si>
  <si>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</si>
  <si>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</si>
  <si>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</si>
  <si>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</si>
  <si>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</si>
  <si>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</si>
  <si>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</si>
  <si>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</si>
  <si>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</si>
  <si>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</si>
  <si>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</si>
  <si>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</si>
  <si>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</si>
  <si>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</si>
  <si>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</si>
  <si>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</si>
  <si>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</si>
  <si>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</si>
  <si>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</si>
  <si>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</si>
  <si>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</si>
  <si>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</si>
  <si>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</si>
  <si>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</si>
  <si>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</si>
  <si>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</si>
  <si>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</si>
  <si>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</si>
  <si>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</si>
  <si>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</si>
  <si>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</si>
  <si>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</si>
  <si>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</si>
  <si>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</si>
  <si>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</si>
  <si>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</si>
  <si>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</si>
  <si>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</si>
  <si>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</si>
  <si>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</si>
  <si>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</si>
  <si>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</si>
  <si>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</si>
  <si>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</si>
  <si>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</si>
  <si>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</si>
  <si>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</si>
  <si>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</si>
  <si>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</si>
  <si>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</si>
  <si>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</si>
  <si>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</si>
  <si>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</si>
  <si>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</si>
  <si>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</si>
  <si>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</si>
  <si>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</si>
  <si>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</si>
  <si>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</si>
  <si>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</si>
  <si>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</si>
  <si>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</si>
  <si>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</si>
  <si>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</si>
  <si>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</si>
  <si>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</si>
  <si>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</si>
  <si>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</si>
  <si>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</si>
  <si>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</si>
  <si>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</si>
  <si>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</si>
  <si>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</si>
  <si>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</si>
  <si>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</si>
  <si>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</si>
  <si>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</si>
  <si>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</si>
  <si>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</si>
  <si>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</si>
  <si>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</si>
  <si>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</si>
  <si>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</si>
  <si>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</si>
  <si>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</si>
  <si>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</si>
  <si>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</si>
  <si>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</si>
  <si>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</si>
  <si>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</si>
  <si>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</si>
  <si>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</si>
  <si>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</si>
  <si>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</si>
  <si>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</si>
  <si>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</si>
  <si>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</si>
  <si>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</si>
  <si>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</si>
  <si>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</si>
  <si>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</si>
  <si>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</si>
  <si>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</si>
  <si>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</si>
  <si>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</si>
  <si>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</si>
  <si>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</si>
  <si>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</si>
  <si>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</si>
  <si>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</si>
  <si>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</si>
  <si>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</si>
  <si>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</si>
  <si>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</si>
  <si>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</si>
  <si>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</si>
  <si>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</si>
  <si>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</si>
  <si>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</si>
  <si>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</si>
  <si>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</si>
  <si>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</si>
  <si>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</si>
  <si>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</si>
  <si>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</si>
  <si>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</si>
  <si>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</si>
  <si>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</si>
  <si>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</si>
  <si>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</si>
  <si>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</si>
  <si>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</si>
  <si>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</si>
  <si>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</si>
  <si>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</si>
  <si>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</si>
  <si>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</si>
  <si>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</si>
  <si>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</si>
  <si>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</si>
  <si>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</si>
  <si>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</si>
  <si>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</si>
  <si>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</si>
  <si>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</si>
  <si>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</si>
  <si>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</si>
  <si>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</si>
  <si>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</si>
  <si>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</si>
  <si>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</si>
  <si>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</si>
  <si>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</si>
  <si>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</si>
  <si>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</si>
  <si>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</si>
  <si>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</si>
  <si>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</si>
  <si>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</si>
  <si>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</si>
  <si>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</si>
  <si>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</si>
  <si>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</si>
  <si>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</si>
  <si>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</si>
  <si>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</si>
  <si>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</si>
  <si>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</si>
  <si>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</si>
  <si>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</si>
  <si>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</si>
  <si>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</si>
  <si>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</si>
  <si>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</si>
  <si>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</si>
  <si>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</si>
  <si>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</si>
  <si>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</si>
  <si>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</si>
  <si>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</si>
  <si>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</si>
  <si>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</si>
  <si>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</si>
  <si>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</si>
  <si>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</si>
  <si>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</si>
  <si>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</si>
  <si>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</si>
  <si>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</si>
  <si>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</si>
  <si>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</si>
  <si>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</si>
  <si>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</si>
  <si>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</si>
  <si>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</si>
  <si>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</si>
  <si>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</si>
  <si>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</si>
  <si>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</si>
  <si>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</si>
  <si>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</si>
  <si>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</si>
  <si>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</si>
  <si>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</si>
  <si>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</si>
  <si>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</si>
  <si>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</si>
  <si>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</si>
  <si>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</si>
  <si>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</si>
  <si>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</si>
  <si>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</si>
  <si>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</si>
  <si>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</si>
  <si>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</si>
  <si>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</si>
  <si>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</si>
  <si>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</si>
  <si>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</si>
  <si>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</si>
  <si>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</si>
  <si>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</si>
  <si>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</si>
  <si>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</si>
  <si>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</si>
  <si>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</si>
  <si>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</si>
  <si>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</si>
  <si>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</si>
  <si>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</si>
  <si>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</si>
  <si>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</si>
  <si>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</si>
  <si>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</si>
  <si>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</si>
  <si>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</si>
  <si>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</si>
  <si>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</si>
  <si>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</si>
  <si>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</si>
  <si>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</si>
  <si>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</si>
  <si>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</si>
  <si>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</si>
  <si>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</si>
  <si>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</si>
  <si>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</si>
  <si>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</si>
  <si>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</si>
  <si>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</si>
  <si>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</si>
  <si>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</si>
  <si>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</si>
  <si>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</si>
  <si>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</si>
  <si>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</si>
  <si>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</si>
  <si>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</si>
  <si>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</si>
  <si>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</si>
  <si>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</si>
  <si>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</si>
  <si>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</si>
  <si>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</si>
  <si>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</si>
  <si>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</si>
  <si>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</si>
  <si>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</si>
  <si>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</si>
  <si>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</si>
  <si>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</si>
  <si>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</si>
  <si>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</si>
  <si>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</si>
  <si>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</si>
  <si>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</si>
  <si>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</si>
  <si>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</si>
  <si>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</si>
  <si>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</si>
  <si>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</si>
  <si>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</si>
  <si>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</si>
  <si>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</si>
  <si>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</si>
  <si>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</si>
  <si>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</si>
  <si>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</si>
  <si>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</si>
  <si>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</si>
  <si>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</si>
  <si>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</si>
  <si>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</si>
  <si>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</si>
  <si>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</si>
  <si>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</si>
  <si>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</si>
  <si>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</si>
  <si>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</si>
  <si>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</si>
  <si>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</si>
  <si>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</si>
  <si>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</si>
  <si>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</si>
  <si>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</si>
  <si>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</si>
  <si>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</si>
  <si>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</si>
  <si>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</si>
  <si>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</si>
  <si>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</si>
  <si>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</si>
  <si>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</si>
  <si>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</si>
  <si>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</si>
  <si>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</si>
  <si>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</si>
  <si>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</si>
  <si>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</si>
  <si>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</si>
  <si>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</si>
  <si>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</si>
  <si>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</si>
  <si>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</si>
  <si>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</si>
  <si>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</si>
  <si>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</si>
  <si>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</si>
  <si>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</si>
  <si>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</si>
  <si>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</si>
  <si>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</si>
  <si>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</si>
  <si>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</si>
  <si>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</si>
  <si>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</si>
  <si>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</si>
  <si>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</si>
  <si>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</si>
  <si>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</si>
  <si>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</si>
  <si>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</si>
  <si>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6 a 10</t>
  </si>
  <si>
    <t>10 a 19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</si>
  <si>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</si>
  <si>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</si>
  <si>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</si>
  <si>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</si>
  <si>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</si>
  <si>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</si>
  <si>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</si>
  <si>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</si>
  <si>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</si>
  <si>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</si>
  <si>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</si>
  <si>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</si>
  <si>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41 a 45</t>
  </si>
  <si>
    <t>80 o mas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</si>
  <si>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</si>
  <si>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</si>
  <si>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</si>
  <si>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</si>
  <si>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</si>
  <si>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</si>
  <si>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</si>
  <si>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</si>
  <si>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</si>
  <si>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</si>
  <si>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</si>
  <si>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</si>
  <si>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</si>
  <si>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</si>
  <si>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</si>
  <si>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</si>
  <si>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</si>
  <si>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</si>
  <si>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</si>
  <si>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</si>
  <si>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</si>
  <si>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</si>
  <si>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</si>
  <si>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</si>
  <si>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</si>
  <si>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</si>
  <si>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</si>
  <si>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</si>
  <si>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Segui</t>
  </si>
  <si>
    <t>Alcaraz Segundo</t>
  </si>
  <si>
    <t>Est. Lazo</t>
  </si>
  <si>
    <t>Col. La Matilde</t>
  </si>
  <si>
    <t>Pajonal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</si>
  <si>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</si>
  <si>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</si>
  <si>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</si>
  <si>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</si>
  <si>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</si>
  <si>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</si>
  <si>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</si>
  <si>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</si>
  <si>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</si>
  <si>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PROM</t>
  </si>
  <si>
    <t>ACUM</t>
  </si>
  <si>
    <t>INCID</t>
  </si>
  <si>
    <t>MAYORES</t>
  </si>
  <si>
    <t>ult. 14 dias</t>
  </si>
  <si>
    <t>14 dias previos</t>
  </si>
  <si>
    <t>Alarcón</t>
  </si>
  <si>
    <t>Col. Avigdor</t>
  </si>
  <si>
    <t>La Juanita</t>
  </si>
  <si>
    <t>Rincon Lucas Sud</t>
  </si>
  <si>
    <t>Col. San Huberto</t>
  </si>
  <si>
    <t>Tacuaras Yacare</t>
  </si>
  <si>
    <t>Est. Carbó</t>
  </si>
  <si>
    <t>Col. El Carmen</t>
  </si>
  <si>
    <t>La</t>
  </si>
  <si>
    <t>% Positividad semanal</t>
  </si>
  <si>
    <t>vacunados UTI</t>
  </si>
  <si>
    <t>El Ombú</t>
  </si>
  <si>
    <t>San Ramirez</t>
  </si>
  <si>
    <t>7 días anteriores</t>
  </si>
  <si>
    <t>Entre</t>
  </si>
  <si>
    <t>Ríos</t>
  </si>
  <si>
    <t>Departamento	Casos</t>
  </si>
  <si>
    <t>Detectados	Por</t>
  </si>
  <si>
    <t>Nexo	Por</t>
  </si>
  <si>
    <t>Lab.	Recuperados	Fallecidos	Fall.</t>
  </si>
  <si>
    <t>SISA	Descartados	Sospechosos	Dias</t>
  </si>
  <si>
    <t>Dupl.	Razón	Inc.</t>
  </si>
  <si>
    <t>Días</t>
  </si>
  <si>
    <t>Colón	4991	21	4752	3186	33	33	3664	720	40	1.5	1454</t>
  </si>
  <si>
    <t>Concordia	8433	20	8371	6976	115	111	6087	2266	107	2.4	324</t>
  </si>
  <si>
    <t>Diamante	2275	24	2154	1581	45	47	1797	963	86	1.3	514</t>
  </si>
  <si>
    <t>Federación	3302	13	3187	2278	41	42	1608	1003	240	1.4	179</t>
  </si>
  <si>
    <t>Federal	555	3	548	406	6	5	562	50	87	2.8	348</t>
  </si>
  <si>
    <t>Feliciano	278		275	228	5	5	286	79	110	1.5	115</t>
  </si>
  <si>
    <t>Gualeguay	1894	15	1760	1298	39	36	1724	837	56	1.5	509</t>
  </si>
  <si>
    <t>Gualeguaychú	8108	98	7258	4456	135	135	6339	1473	71	1.7	705</t>
  </si>
  <si>
    <t>Islas</t>
  </si>
  <si>
    <t>del</t>
  </si>
  <si>
    <t>Ibicuy	614		564	496	6	6	1064	173	76	1.6	522</t>
  </si>
  <si>
    <t>Paz	2550	24	2474	1742	42	41	1555	446	52	1.9	727</t>
  </si>
  <si>
    <t>Nogoyá	1164	7	1133	883	22	22	909	288	74	5.1	363</t>
  </si>
  <si>
    <t>Paraná	19445	338	18082	10985	373	377	17447	4186	98	1.6	478</t>
  </si>
  <si>
    <t>San</t>
  </si>
  <si>
    <t>Salvador	497	8	466	316	4	3	304	58	39	2.9	495</t>
  </si>
  <si>
    <t>Tala	960	7	894	580	14	11	798	135	42	2.8	694</t>
  </si>
  <si>
    <t>Uruguay	5494	32	5323	3737	81	78	3625	637	76	1.4	551</t>
  </si>
  <si>
    <t>Victoria	1431	3	1396	1216	53	53	1109	737	124	2.1	272</t>
  </si>
  <si>
    <t>Villaguay	1254	3	1216	868	32	31	1264	157	32	2.8	574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</si>
  <si>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</si>
  <si>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</si>
  <si>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</si>
  <si>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</si>
  <si>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</si>
  <si>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</si>
  <si>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</si>
  <si>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Departamentos con menos de 40.000 Habitantes</t>
  </si>
  <si>
    <t>Col. Saucesito</t>
  </si>
  <si>
    <t>Laurencena</t>
  </si>
  <si>
    <t>Col. Puntas del Gualeguaychú</t>
  </si>
  <si>
    <t>DISTRIBUIDAS</t>
  </si>
  <si>
    <t>APLICADAS</t>
  </si>
  <si>
    <t>RESTAN</t>
  </si>
  <si>
    <t>DOSIS DIARIAS</t>
  </si>
  <si>
    <t>graves</t>
  </si>
  <si>
    <t>internados</t>
  </si>
  <si>
    <t>ARM</t>
  </si>
  <si>
    <t>UTI</t>
  </si>
  <si>
    <t>POSITIVIDAD</t>
  </si>
  <si>
    <t>Col. Flores</t>
  </si>
  <si>
    <t>Antonio Tomas</t>
  </si>
  <si>
    <t>casos Prom</t>
  </si>
  <si>
    <t>A. Asunción</t>
  </si>
  <si>
    <t>Col. San Ernesto</t>
  </si>
  <si>
    <t>Malvinas Argentinas</t>
  </si>
  <si>
    <t>% Adultos &gt;60 Vacunados
(1 dosis)</t>
  </si>
  <si>
    <t>% Mayores en 2010</t>
  </si>
  <si>
    <t>Guleguaychú</t>
  </si>
  <si>
    <t>María Grande Segunda</t>
  </si>
  <si>
    <t>Puerto Las Cuevas</t>
  </si>
  <si>
    <t>Col. Perfección</t>
  </si>
  <si>
    <t>Col. San Justo</t>
  </si>
  <si>
    <t>Sosa</t>
  </si>
  <si>
    <t>Col. Crespo</t>
  </si>
  <si>
    <t>Est. Raíces</t>
  </si>
  <si>
    <t>Ing. Sajaroff</t>
  </si>
  <si>
    <t>A. Salto</t>
  </si>
  <si>
    <t>Est. Gonzalez Calderon</t>
  </si>
  <si>
    <t>Gral. Almada</t>
  </si>
  <si>
    <t>Col. San Salvador</t>
  </si>
  <si>
    <t>Rincón Del Doll</t>
  </si>
  <si>
    <t>Departamento Paraná  415</t>
  </si>
  <si>
    <t xml:space="preserve"> distribuidos en:</t>
  </si>
  <si>
    <t>ALDEA SANTA MARIA</t>
  </si>
  <si>
    <t>CERRITO</t>
  </si>
  <si>
    <t>COLONIA AVELLANEDA</t>
  </si>
  <si>
    <t>COLONIA CRESPO</t>
  </si>
  <si>
    <t>CRESPO</t>
  </si>
  <si>
    <t>EL PINGO</t>
  </si>
  <si>
    <t>HASENKAMP</t>
  </si>
  <si>
    <t>HERNANDARIAS</t>
  </si>
  <si>
    <t>MARIA GRANDE</t>
  </si>
  <si>
    <t>ORO VERDE</t>
  </si>
  <si>
    <t>PUEBLO GENERAL SAN MARTIN</t>
  </si>
  <si>
    <t>QUEBRACHO</t>
  </si>
  <si>
    <t>SAN BENITO</t>
  </si>
  <si>
    <t>TABOSSI</t>
  </si>
  <si>
    <t>SEGUI</t>
  </si>
  <si>
    <t>VIALE</t>
  </si>
  <si>
    <t>PUEBLO LIEBIG</t>
  </si>
  <si>
    <t>LA CLARITA</t>
  </si>
  <si>
    <t>SAN JOSE</t>
  </si>
  <si>
    <t>UBAJAY</t>
  </si>
  <si>
    <t>VILLA ELISA</t>
  </si>
  <si>
    <t>COLONIA AYUI</t>
  </si>
  <si>
    <t>COLONIA GENERAL ROCA</t>
  </si>
  <si>
    <t>ESTANCIA GRANDE</t>
  </si>
  <si>
    <t>LA CRIOLLA</t>
  </si>
  <si>
    <t>LOS CHARRUAS</t>
  </si>
  <si>
    <t>ESTACION YERUA</t>
  </si>
  <si>
    <t>PUERTO YERUA</t>
  </si>
  <si>
    <t>ALDEA BRASILERA</t>
  </si>
  <si>
    <t>ALDEA VALLE MARIA</t>
  </si>
  <si>
    <t>COLONIA DE ENSAYO</t>
  </si>
  <si>
    <t>COSTA GRANDE</t>
  </si>
  <si>
    <t>GENERAL ALVEAR</t>
  </si>
  <si>
    <t>GENERAL RAMIREZ</t>
  </si>
  <si>
    <t>VILLA LIBERTADOR SAN MARTIN</t>
  </si>
  <si>
    <t>CHAJARI</t>
  </si>
  <si>
    <t>LOS CONQUISTADORES</t>
  </si>
  <si>
    <t>VILLA DEL ROSARIO</t>
  </si>
  <si>
    <t>GUALEGUAYCITO</t>
  </si>
  <si>
    <t>CONSCRIPTO BERNARDI</t>
  </si>
  <si>
    <t>FEDERAL</t>
  </si>
  <si>
    <t>SAUCE DE LUNA</t>
  </si>
  <si>
    <t>SAN JOSE DE FELICIANO</t>
  </si>
  <si>
    <t>GENERAL GALARZA</t>
  </si>
  <si>
    <t>ALDEA SAN ANTONIO</t>
  </si>
  <si>
    <t>IRAZUSTA</t>
  </si>
  <si>
    <t>ALDEA SAN JUAN</t>
  </si>
  <si>
    <t>PUEBLO GRAL BELGRANO</t>
  </si>
  <si>
    <t>GILBERT</t>
  </si>
  <si>
    <t>URDINARRAIN</t>
  </si>
  <si>
    <t>LARROQUE</t>
  </si>
  <si>
    <t>ALCARAZ</t>
  </si>
  <si>
    <t>BOVRIL</t>
  </si>
  <si>
    <t>COLONIA AVIGDOR</t>
  </si>
  <si>
    <t>LA PAZ</t>
  </si>
  <si>
    <t>PASO TELEGRAFO</t>
  </si>
  <si>
    <t>EL SOLAR</t>
  </si>
  <si>
    <t>PILOTO AVILA</t>
  </si>
  <si>
    <t>SAN GUSTAVO</t>
  </si>
  <si>
    <t>SANTA ELENA</t>
  </si>
  <si>
    <t>ARANGUREN</t>
  </si>
  <si>
    <t>BETBEDER</t>
  </si>
  <si>
    <t>CRUCESITAS 3° SECCIÓN</t>
  </si>
  <si>
    <t>HERNANDEZ</t>
  </si>
  <si>
    <t>LUCAS GONZALEZ</t>
  </si>
  <si>
    <t>NOGOYA</t>
  </si>
  <si>
    <t>SAUCE</t>
  </si>
  <si>
    <t>XX DE SEPTIEMBRE</t>
  </si>
  <si>
    <t>GENERAL CAMPOS</t>
  </si>
  <si>
    <t>SAN SALVADOR</t>
  </si>
  <si>
    <t>GOBERNADOR MANSILLA</t>
  </si>
  <si>
    <t>MACIA</t>
  </si>
  <si>
    <t>GOBERNADOR SOLA</t>
  </si>
  <si>
    <t>ROSARIO DEL TALA</t>
  </si>
  <si>
    <t>BASAVILBASO</t>
  </si>
  <si>
    <t>CASEROS</t>
  </si>
  <si>
    <t>COLONIA EL PANTANOSO</t>
  </si>
  <si>
    <t>CONCEPCION DEL URUGUAY</t>
  </si>
  <si>
    <t>HERRERA</t>
  </si>
  <si>
    <t>SANTA ANITA</t>
  </si>
  <si>
    <t>VILLA MANTERO</t>
  </si>
  <si>
    <t>LAS MOSCAS</t>
  </si>
  <si>
    <t>VILLA SAN JUSTO</t>
  </si>
  <si>
    <t>MONTOYA</t>
  </si>
  <si>
    <t>RINCON DEL DOLL</t>
  </si>
  <si>
    <t>VICTORIA</t>
  </si>
  <si>
    <t>JUBILEO</t>
  </si>
  <si>
    <t>PASO DE LA LAGUNA</t>
  </si>
  <si>
    <t>BRAZO LARGO</t>
  </si>
  <si>
    <t>CEIBAS</t>
  </si>
  <si>
    <t>IBICUY</t>
  </si>
  <si>
    <t>VILLA PARANACITO</t>
  </si>
  <si>
    <t>Pueblo Gral. San Martín</t>
  </si>
  <si>
    <t>Est. Yeruá</t>
  </si>
  <si>
    <t>Paso Telégrafo</t>
  </si>
  <si>
    <t>Col. El Pantanoso</t>
  </si>
  <si>
    <t>Montoya</t>
  </si>
  <si>
    <t>Ibicuy</t>
  </si>
  <si>
    <t>Maciá</t>
  </si>
  <si>
    <t>Puerto Ruiz</t>
  </si>
  <si>
    <t>La Colmena</t>
  </si>
  <si>
    <t>Col. Hugues</t>
  </si>
  <si>
    <t>Parera</t>
  </si>
  <si>
    <t>Col. Viraró</t>
  </si>
  <si>
    <t>Dist. Chilcas</t>
  </si>
  <si>
    <t>Colonia El Carmen</t>
  </si>
  <si>
    <t>Colonia Hugues</t>
  </si>
  <si>
    <t>Colonia Las Pepas</t>
  </si>
  <si>
    <t>Colonia San Anselmo</t>
  </si>
  <si>
    <t>Colonia San Huberto</t>
  </si>
  <si>
    <t>Colonia San Miguel</t>
  </si>
  <si>
    <t>Colonia Vásquez</t>
  </si>
  <si>
    <t>Pueblo Liebig's</t>
  </si>
  <si>
    <t>Colonia Ayuí</t>
  </si>
  <si>
    <t>Colonia General Roca</t>
  </si>
  <si>
    <t>Colonia San Justo</t>
  </si>
  <si>
    <t>Estación Yeruá</t>
  </si>
  <si>
    <t>Estación Yuquerí</t>
  </si>
  <si>
    <t>Aldea Grapschental</t>
  </si>
  <si>
    <t>Aldea Protestante</t>
  </si>
  <si>
    <t>Aldea Salto</t>
  </si>
  <si>
    <t>Aldea San Francisco</t>
  </si>
  <si>
    <t>Aldea Spatzenkutter</t>
  </si>
  <si>
    <t>Aldea Valle María</t>
  </si>
  <si>
    <t>Colonia Ensayo</t>
  </si>
  <si>
    <t>Estación Camps</t>
  </si>
  <si>
    <t>General Alvear</t>
  </si>
  <si>
    <t>General Ramírez</t>
  </si>
  <si>
    <t>General Racedo (El Carmen)</t>
  </si>
  <si>
    <t>Villa Libertador San Martín</t>
  </si>
  <si>
    <t>Colonia Alemana</t>
  </si>
  <si>
    <t>Colonia La Argentina</t>
  </si>
  <si>
    <t>Colonia Aymán</t>
  </si>
  <si>
    <t>Colonia Cadel</t>
  </si>
  <si>
    <t>Colonia Ensanche Sauce</t>
  </si>
  <si>
    <t>Colonia Flores</t>
  </si>
  <si>
    <t>Colonia La Florida</t>
  </si>
  <si>
    <t>Colonia La Gloria</t>
  </si>
  <si>
    <t>Colonia Mandisoví</t>
  </si>
  <si>
    <t>Colonia Oficial 16</t>
  </si>
  <si>
    <t>San Roque</t>
  </si>
  <si>
    <t>Colonia Santa María y Las Margaritas</t>
  </si>
  <si>
    <t>Colonia Villa Libertad</t>
  </si>
  <si>
    <t>Paraje Guayaquil</t>
  </si>
  <si>
    <t>San Jaime de la Frontera</t>
  </si>
  <si>
    <t>Aldea San Isidro (El Cimarrón)</t>
  </si>
  <si>
    <t>Colonia La Lata</t>
  </si>
  <si>
    <t>Colonia Santa Lucía</t>
  </si>
  <si>
    <t>Loma Limpia</t>
  </si>
  <si>
    <t>La Hierra</t>
  </si>
  <si>
    <t>Aldea Asunción</t>
  </si>
  <si>
    <t>Estación Lazo</t>
  </si>
  <si>
    <t>González Calderón</t>
  </si>
  <si>
    <t>General Galarza</t>
  </si>
  <si>
    <t>Aldea San Antonio</t>
  </si>
  <si>
    <t>Aldea San Juan</t>
  </si>
  <si>
    <t>Colonia El Potrero</t>
  </si>
  <si>
    <t>Costa Uruguay Norte</t>
  </si>
  <si>
    <t>Enrique Carbó</t>
  </si>
  <si>
    <t>Estación Escriña</t>
  </si>
  <si>
    <t>Palavecino</t>
  </si>
  <si>
    <t>General Almada</t>
  </si>
  <si>
    <t>Faustino M. Parera</t>
  </si>
  <si>
    <t>Pehuajó Norte</t>
  </si>
  <si>
    <t>Pueblo General Belgrano</t>
  </si>
  <si>
    <t>Colonia Avigdor</t>
  </si>
  <si>
    <t>Colonia Bertozzi</t>
  </si>
  <si>
    <t>La Providencia</t>
  </si>
  <si>
    <t>Colonia San Carlos</t>
  </si>
  <si>
    <t>Colonia San Pedro</t>
  </si>
  <si>
    <t>Saucesito</t>
  </si>
  <si>
    <t>Colonia Viraró</t>
  </si>
  <si>
    <t>Yeso</t>
  </si>
  <si>
    <t>El Ombú Centenario</t>
  </si>
  <si>
    <t>Paso El Quebracho</t>
  </si>
  <si>
    <t>San Ramírez</t>
  </si>
  <si>
    <t>Tacuaras</t>
  </si>
  <si>
    <t>XX de Setiembre</t>
  </si>
  <si>
    <t>Algarrobito 1ro.</t>
  </si>
  <si>
    <t>Colonia La Llave</t>
  </si>
  <si>
    <t>Colonia Oficial 21</t>
  </si>
  <si>
    <t>Crucesitas Urquiza</t>
  </si>
  <si>
    <t>Don Cristóbal Primero</t>
  </si>
  <si>
    <t>Don Cristóbal Segundo</t>
  </si>
  <si>
    <t>Febré</t>
  </si>
  <si>
    <t>Hernández</t>
  </si>
  <si>
    <t>Lucas González</t>
  </si>
  <si>
    <t>Aldea Eigenfeld</t>
  </si>
  <si>
    <t>Aldea María Luisa</t>
  </si>
  <si>
    <t>Aldea San Rafael</t>
  </si>
  <si>
    <t>Aldea Santa María</t>
  </si>
  <si>
    <t>Aldea Santa Rosa</t>
  </si>
  <si>
    <t>Antonio Tomás</t>
  </si>
  <si>
    <t>Colonia Argentina</t>
  </si>
  <si>
    <t>Colonia Avellaneda</t>
  </si>
  <si>
    <t>Colonia Celina</t>
  </si>
  <si>
    <t>Colonia Crespo</t>
  </si>
  <si>
    <t>Colonia Merou</t>
  </si>
  <si>
    <t>Colonia Reffino</t>
  </si>
  <si>
    <t>Colonia Rivadavia</t>
  </si>
  <si>
    <t>Espinillo Norte</t>
  </si>
  <si>
    <t>Villa Gdor. Luis F. Etchevehere</t>
  </si>
  <si>
    <t>María Grande 2da.</t>
  </si>
  <si>
    <t>Pueblo General San Martín</t>
  </si>
  <si>
    <t>Tezanos Pinto</t>
  </si>
  <si>
    <t>Colonia Puntas del Gualeguaychú</t>
  </si>
  <si>
    <t>Colonia San Ernesto</t>
  </si>
  <si>
    <t>Colonia San Salvador</t>
  </si>
  <si>
    <t>General Campos</t>
  </si>
  <si>
    <t>Estación Arroyo Clé</t>
  </si>
  <si>
    <t>Gobernador Echagüe</t>
  </si>
  <si>
    <t>Gobernador Solá</t>
  </si>
  <si>
    <t>Gobernador Mansilla</t>
  </si>
  <si>
    <t>Molino</t>
  </si>
  <si>
    <t>1° de Mayo</t>
  </si>
  <si>
    <t>Colonia El Pantanoso</t>
  </si>
  <si>
    <t>Colonia Elía</t>
  </si>
  <si>
    <t>Colonia Los Ceibos</t>
  </si>
  <si>
    <t>Colonia Tuyutí</t>
  </si>
  <si>
    <t>Villa San Justo</t>
  </si>
  <si>
    <t>Villa San Marcial (Est. Gobernador Urquiza)</t>
  </si>
  <si>
    <t>Villa Domínguez</t>
  </si>
  <si>
    <t>Estación Raíces</t>
  </si>
  <si>
    <t>Ingeniero Miguel Sajaroff</t>
  </si>
  <si>
    <t>Lucas Sur 1ro.</t>
  </si>
  <si>
    <t>Rincón Lucas Sur</t>
  </si>
  <si>
    <t>Aldea San Gregorio</t>
  </si>
  <si>
    <t>Berduc</t>
  </si>
  <si>
    <t>Caraballo</t>
  </si>
  <si>
    <t>Colonia Izquierdo</t>
  </si>
  <si>
    <t>Colonia Las Mercedes</t>
  </si>
  <si>
    <t>Colonia Mabragaña</t>
  </si>
  <si>
    <t>Colonia Nueva San Miguel</t>
  </si>
  <si>
    <t>Colonia Palmar Yatay</t>
  </si>
  <si>
    <t>Colonia Paso Paysandú</t>
  </si>
  <si>
    <t>Colonia Pereira</t>
  </si>
  <si>
    <t>Colonia Puente del Gualeguaychú</t>
  </si>
  <si>
    <t>Colonia San Antonio</t>
  </si>
  <si>
    <t>Distrito 6to.</t>
  </si>
  <si>
    <t>El Colorado</t>
  </si>
  <si>
    <t>El Palmar</t>
  </si>
  <si>
    <t>Hocker</t>
  </si>
  <si>
    <t>Humaitá</t>
  </si>
  <si>
    <t>Juan Jorge</t>
  </si>
  <si>
    <t>Paraje Santa Rosa</t>
  </si>
  <si>
    <t>Santa Inés</t>
  </si>
  <si>
    <t>Sumaca</t>
  </si>
  <si>
    <t>Benito Legerén</t>
  </si>
  <si>
    <t>Colonia Los Sauces</t>
  </si>
  <si>
    <t>Colonia Santa Isabel</t>
  </si>
  <si>
    <t>Colonia Urquiza</t>
  </si>
  <si>
    <t>El Redomón</t>
  </si>
  <si>
    <t>Embarcadero Ferrari</t>
  </si>
  <si>
    <t>Estación El Redomón</t>
  </si>
  <si>
    <t>Ishtilart</t>
  </si>
  <si>
    <t>La Querencia</t>
  </si>
  <si>
    <t>La Rosada</t>
  </si>
  <si>
    <t>Las Tejas</t>
  </si>
  <si>
    <t>Loma Negra</t>
  </si>
  <si>
    <t>Osvaldo Magnasco</t>
  </si>
  <si>
    <t>Paso del Gallo</t>
  </si>
  <si>
    <t>Pueblo Ferré</t>
  </si>
  <si>
    <t>San Bonifacio</t>
  </si>
  <si>
    <t>Villa Adela</t>
  </si>
  <si>
    <t>Villa Zorraquín</t>
  </si>
  <si>
    <t>Colonia Alvear</t>
  </si>
  <si>
    <t>Colonia San Emilio</t>
  </si>
  <si>
    <t>Colonia Santafesina</t>
  </si>
  <si>
    <t>Costa Grande Sur</t>
  </si>
  <si>
    <t>Doll</t>
  </si>
  <si>
    <t>Estación Puiggari</t>
  </si>
  <si>
    <t>Isletas Norte</t>
  </si>
  <si>
    <t>Las Jaulas</t>
  </si>
  <si>
    <t>Paraje Molino Doll</t>
  </si>
  <si>
    <t>Rincón Chico</t>
  </si>
  <si>
    <t>Bella Unión</t>
  </si>
  <si>
    <t>Colonia El Bizcocho</t>
  </si>
  <si>
    <t>Colonia El Trompo</t>
  </si>
  <si>
    <t>Colonia Ensanche</t>
  </si>
  <si>
    <t>Colonia La Paz</t>
  </si>
  <si>
    <t>Colonia Las Tunas</t>
  </si>
  <si>
    <t>Colonia Oficial 17</t>
  </si>
  <si>
    <t>Colonia Oficial 9</t>
  </si>
  <si>
    <t>Colonia Peña</t>
  </si>
  <si>
    <t>Colonia Racedo</t>
  </si>
  <si>
    <t>Colonia Santa Eloísa</t>
  </si>
  <si>
    <t>Colonia Santa Juana</t>
  </si>
  <si>
    <t>Colonia Sauce</t>
  </si>
  <si>
    <t>Cuatro Bocas</t>
  </si>
  <si>
    <t>Estación Federación</t>
  </si>
  <si>
    <t>Estación Santa Ana</t>
  </si>
  <si>
    <t>Fraternidad</t>
  </si>
  <si>
    <t>La Muela</t>
  </si>
  <si>
    <t>Salto Grande</t>
  </si>
  <si>
    <t>Tatutí</t>
  </si>
  <si>
    <t>Achiras</t>
  </si>
  <si>
    <t>Arroyo Chañar</t>
  </si>
  <si>
    <t>Arroyo del Medio</t>
  </si>
  <si>
    <t>Arroyo Las Tunas</t>
  </si>
  <si>
    <t>Banderas</t>
  </si>
  <si>
    <t>Banderitas</t>
  </si>
  <si>
    <t>Barragán</t>
  </si>
  <si>
    <t>Carpinchorí</t>
  </si>
  <si>
    <t>Colonia Fink</t>
  </si>
  <si>
    <t>Colonia La Berta</t>
  </si>
  <si>
    <t>Colonia La Marta</t>
  </si>
  <si>
    <t>Colonia Oficial 15</t>
  </si>
  <si>
    <t>Colonia San Lorenzo</t>
  </si>
  <si>
    <t>Diego López</t>
  </si>
  <si>
    <t>Don Gonzalo</t>
  </si>
  <si>
    <t>El Carumbé</t>
  </si>
  <si>
    <t>El Gato</t>
  </si>
  <si>
    <t>El Gramiyal</t>
  </si>
  <si>
    <t>El Rincón</t>
  </si>
  <si>
    <t>La Calandria</t>
  </si>
  <si>
    <t>La Encierra</t>
  </si>
  <si>
    <t>Las Delicias</t>
  </si>
  <si>
    <t>Miñones</t>
  </si>
  <si>
    <t>Moreira</t>
  </si>
  <si>
    <t>Paso Birrinchín</t>
  </si>
  <si>
    <t>Paso Duarte</t>
  </si>
  <si>
    <t>Paso Puerto</t>
  </si>
  <si>
    <t>Puntas de Moreira</t>
  </si>
  <si>
    <t>Ramblones</t>
  </si>
  <si>
    <t>Sauce Norte</t>
  </si>
  <si>
    <t>Sauce Sur</t>
  </si>
  <si>
    <t>Basualdo</t>
  </si>
  <si>
    <t>Colonia Oficial 18</t>
  </si>
  <si>
    <t>Costa de Mulas</t>
  </si>
  <si>
    <t>Estación La Esmeralda</t>
  </si>
  <si>
    <t>Garat</t>
  </si>
  <si>
    <t>La Esmeralda</t>
  </si>
  <si>
    <t>La Libertad</t>
  </si>
  <si>
    <t>La Te</t>
  </si>
  <si>
    <t>La Verbena</t>
  </si>
  <si>
    <t>Laguna Benítez</t>
  </si>
  <si>
    <t>Las Mulitas</t>
  </si>
  <si>
    <t>Mulas Grandes</t>
  </si>
  <si>
    <t>Palo a Pique</t>
  </si>
  <si>
    <t>Paso Bravo</t>
  </si>
  <si>
    <t>Paso Puente de Hierro</t>
  </si>
  <si>
    <t>Rincón de Mesa</t>
  </si>
  <si>
    <t>San José de Feliciano</t>
  </si>
  <si>
    <t>San Víctor</t>
  </si>
  <si>
    <t>Víboras</t>
  </si>
  <si>
    <t>Albardón</t>
  </si>
  <si>
    <t>Arroyo Las Lechiguanas</t>
  </si>
  <si>
    <t>Arroyo Sepultura</t>
  </si>
  <si>
    <t>Buena Vista</t>
  </si>
  <si>
    <t>Campo La Coraza</t>
  </si>
  <si>
    <t>Campo Vasalle</t>
  </si>
  <si>
    <t>Cle</t>
  </si>
  <si>
    <t>Costa Nogoyá</t>
  </si>
  <si>
    <t>Cuatro Manos</t>
  </si>
  <si>
    <t>Cuchilla</t>
  </si>
  <si>
    <t>Jacinta</t>
  </si>
  <si>
    <t>La Cuadra</t>
  </si>
  <si>
    <t>Las Colas</t>
  </si>
  <si>
    <t>Monte Redondo</t>
  </si>
  <si>
    <t>Paso de Alonso</t>
  </si>
  <si>
    <t>Puerta de Crespo</t>
  </si>
  <si>
    <t>Punta del Monte</t>
  </si>
  <si>
    <t>Tres Bocas</t>
  </si>
  <si>
    <t>Vizcachas</t>
  </si>
  <si>
    <t>Aldea Santa Celia</t>
  </si>
  <si>
    <t>Arroyo Ñancay</t>
  </si>
  <si>
    <t>Barrio de la Costa</t>
  </si>
  <si>
    <t>Berisso</t>
  </si>
  <si>
    <t>Colonia El Paraíso</t>
  </si>
  <si>
    <t>Colonia Gobernador Basavilbaso</t>
  </si>
  <si>
    <t>Colonia Italiana</t>
  </si>
  <si>
    <t>Colonia Las Flores</t>
  </si>
  <si>
    <t>Colonia Las Piedritas</t>
  </si>
  <si>
    <t>Colonia Stauber</t>
  </si>
  <si>
    <t>Costa de San Antonio</t>
  </si>
  <si>
    <t>Costa Las Masitas</t>
  </si>
  <si>
    <t>Costa Uruguay Sur</t>
  </si>
  <si>
    <t>El Nuevo Rincón</t>
  </si>
  <si>
    <t>El Ñandubaysal</t>
  </si>
  <si>
    <t>El Sauce</t>
  </si>
  <si>
    <t>Gualeyancito</t>
  </si>
  <si>
    <t>La Capilla</t>
  </si>
  <si>
    <t>La Peregrina</t>
  </si>
  <si>
    <t>Pehuajó al Sud</t>
  </si>
  <si>
    <t>Puerto Boca</t>
  </si>
  <si>
    <t>Puerto Unzué</t>
  </si>
  <si>
    <t>Rincón del Cinto</t>
  </si>
  <si>
    <t>Talitas</t>
  </si>
  <si>
    <t>Tres Esquinas</t>
  </si>
  <si>
    <t>Villa Lila</t>
  </si>
  <si>
    <t>Anahí</t>
  </si>
  <si>
    <t>Arroyo Brazo Largo</t>
  </si>
  <si>
    <t>Arroyo Brazo Largo Norte</t>
  </si>
  <si>
    <t>Arroyo Grande</t>
  </si>
  <si>
    <t>Arroyo Hondo</t>
  </si>
  <si>
    <t>Arroyo Martínez</t>
  </si>
  <si>
    <t>Arroyo Merlo</t>
  </si>
  <si>
    <t>Arroyo Negro</t>
  </si>
  <si>
    <t>Arroyo Sagastume Grande</t>
  </si>
  <si>
    <t>Arroyo Santos Grande</t>
  </si>
  <si>
    <t>El Empalme</t>
  </si>
  <si>
    <t>El Saladero</t>
  </si>
  <si>
    <t>Esquina</t>
  </si>
  <si>
    <t>Estación Brazo Largo</t>
  </si>
  <si>
    <t>Fernández</t>
  </si>
  <si>
    <t>La Argentina</t>
  </si>
  <si>
    <t>Libertador General San Martín</t>
  </si>
  <si>
    <t>Puerto Constanza</t>
  </si>
  <si>
    <t>Puerto Perazzo</t>
  </si>
  <si>
    <t>Sagastumé</t>
  </si>
  <si>
    <t>Alcaraz Norte</t>
  </si>
  <si>
    <t>Alcaraz Primero</t>
  </si>
  <si>
    <t>Alcaraz Sur</t>
  </si>
  <si>
    <t>Campo Jourbet</t>
  </si>
  <si>
    <t>Campo Parera</t>
  </si>
  <si>
    <t>Campo Rebechi</t>
  </si>
  <si>
    <t>Capivara</t>
  </si>
  <si>
    <t>Chacabuco</t>
  </si>
  <si>
    <t>Colonia 25 de Mayo</t>
  </si>
  <si>
    <t>Colonia 3 de Febrero</t>
  </si>
  <si>
    <t>Colonia Adivino</t>
  </si>
  <si>
    <t>Colonia Buena Vista</t>
  </si>
  <si>
    <t>Colonia Carrasco</t>
  </si>
  <si>
    <t>Colonia El Chañar</t>
  </si>
  <si>
    <t>Colonia Máximo Castro</t>
  </si>
  <si>
    <t>Colonia Oficial N° 11</t>
  </si>
  <si>
    <t>Colonia Oficial N° 13</t>
  </si>
  <si>
    <t>Colonia Oficial N° 14</t>
  </si>
  <si>
    <t>Colonia Oficial N° 22</t>
  </si>
  <si>
    <t>Colonia Oficial N° 3</t>
  </si>
  <si>
    <t>Colonia San Luis</t>
  </si>
  <si>
    <t>Colonia Taboada</t>
  </si>
  <si>
    <t>El Chimango</t>
  </si>
  <si>
    <t>El Salado</t>
  </si>
  <si>
    <t>El Tigre</t>
  </si>
  <si>
    <t>Estaquitas</t>
  </si>
  <si>
    <t>La Armonía</t>
  </si>
  <si>
    <t>La Selva</t>
  </si>
  <si>
    <t>Las Gurisas</t>
  </si>
  <si>
    <t>Los Paraísos</t>
  </si>
  <si>
    <t>Los Talas</t>
  </si>
  <si>
    <t>Molino Público</t>
  </si>
  <si>
    <t>Montiel</t>
  </si>
  <si>
    <t>Paso Medina</t>
  </si>
  <si>
    <t>Paso Potrillo</t>
  </si>
  <si>
    <t>Paso Yunque</t>
  </si>
  <si>
    <t>Picada Berón</t>
  </si>
  <si>
    <t>Primer Congreso</t>
  </si>
  <si>
    <t>Puerto La Esmeralda</t>
  </si>
  <si>
    <t>Yacaré</t>
  </si>
  <si>
    <t>Yeso Sur</t>
  </si>
  <si>
    <t>Aldea Andreoli</t>
  </si>
  <si>
    <t>Aldea San Miguel</t>
  </si>
  <si>
    <t>Algarrobito 2do.</t>
  </si>
  <si>
    <t>Campo García</t>
  </si>
  <si>
    <t>Campo Micheloud</t>
  </si>
  <si>
    <t>Chiqueros</t>
  </si>
  <si>
    <t>Colonia Algarrobitos</t>
  </si>
  <si>
    <t>Colonia La Esperanza</t>
  </si>
  <si>
    <t>Crucesitas Octava</t>
  </si>
  <si>
    <t>Crucesitas Séptima</t>
  </si>
  <si>
    <t>Crucesitas Tercera</t>
  </si>
  <si>
    <t>Don Cristóbal</t>
  </si>
  <si>
    <t>El Pueblito</t>
  </si>
  <si>
    <t>Justo José de Urquiza</t>
  </si>
  <si>
    <t>La Corvina</t>
  </si>
  <si>
    <t>La Ilusión</t>
  </si>
  <si>
    <t>La Tablada</t>
  </si>
  <si>
    <t>Paso La Gama</t>
  </si>
  <si>
    <t>Antonio Tomás Sur</t>
  </si>
  <si>
    <t>Arroyo Burgos</t>
  </si>
  <si>
    <t>Arroyo Maturrango</t>
  </si>
  <si>
    <t>Arroyo Palo Seco</t>
  </si>
  <si>
    <t>Bañadero Oficial Burgos</t>
  </si>
  <si>
    <t>Barrancas Coloradas</t>
  </si>
  <si>
    <t>Boca del Tigre</t>
  </si>
  <si>
    <t>Campo Furlan</t>
  </si>
  <si>
    <t>Campo Massine</t>
  </si>
  <si>
    <t>Campo Mujica</t>
  </si>
  <si>
    <t>Campo Zeigler</t>
  </si>
  <si>
    <t>Carmona</t>
  </si>
  <si>
    <t>Colonia La Gama</t>
  </si>
  <si>
    <t>Colonia San Martín</t>
  </si>
  <si>
    <t>Colonia Sedna</t>
  </si>
  <si>
    <t>Distrito Tala</t>
  </si>
  <si>
    <t>General Güemes</t>
  </si>
  <si>
    <t>La Balsa</t>
  </si>
  <si>
    <t>Los Tres Sauces</t>
  </si>
  <si>
    <t>Paso de la Arena</t>
  </si>
  <si>
    <t>Paso La Balsa</t>
  </si>
  <si>
    <t>Pueblo Bellocq (Las Garzas)</t>
  </si>
  <si>
    <t>Pueblo General Paz</t>
  </si>
  <si>
    <t>Pueblo Moreno</t>
  </si>
  <si>
    <t>Puerto Víboras</t>
  </si>
  <si>
    <t>Santa Luisa</t>
  </si>
  <si>
    <t>Sauce Medio</t>
  </si>
  <si>
    <t>Arroyo Palmar</t>
  </si>
  <si>
    <t>Cañada Grande</t>
  </si>
  <si>
    <t>Colonia Baylina</t>
  </si>
  <si>
    <t>Colonia La Armonía</t>
  </si>
  <si>
    <t>Colonia La Perla</t>
  </si>
  <si>
    <t>Colonia Oficial 5</t>
  </si>
  <si>
    <t>Colonia Santa Margarita</t>
  </si>
  <si>
    <t>Paso Margariños</t>
  </si>
  <si>
    <t>San Ernesto</t>
  </si>
  <si>
    <t>Walter Moss</t>
  </si>
  <si>
    <t>Altamirano Norte</t>
  </si>
  <si>
    <t>Arroyo Obispo</t>
  </si>
  <si>
    <t>El Chajá</t>
  </si>
  <si>
    <t>El Guineo</t>
  </si>
  <si>
    <t>El Talita</t>
  </si>
  <si>
    <t>El Tropezón</t>
  </si>
  <si>
    <t>La Ollita</t>
  </si>
  <si>
    <t>Olegario V. Andrade</t>
  </si>
  <si>
    <t>Parque Balneario Delio Panizza</t>
  </si>
  <si>
    <t>Pueblo Primero</t>
  </si>
  <si>
    <t>Raices al Sud</t>
  </si>
  <si>
    <t>Alberto Gerchunoff</t>
  </si>
  <si>
    <t>Arroyo Gená</t>
  </si>
  <si>
    <t>Arroyo Urquiza</t>
  </si>
  <si>
    <t>Campo Centella</t>
  </si>
  <si>
    <t>Campo La Virginia</t>
  </si>
  <si>
    <t>Colonia Almada</t>
  </si>
  <si>
    <t>Colonia Barreros</t>
  </si>
  <si>
    <t>Colonia Caraguatá</t>
  </si>
  <si>
    <t>Colonia Genacito</t>
  </si>
  <si>
    <t>Colonia General Urquiza</t>
  </si>
  <si>
    <t>Colonia La Joya</t>
  </si>
  <si>
    <t>Colonia Levin</t>
  </si>
  <si>
    <t>Colonia Lucienville</t>
  </si>
  <si>
    <t>Colonia Nueva Montevideo</t>
  </si>
  <si>
    <t>Colonia Sagastume</t>
  </si>
  <si>
    <t>Colonia San Ramón</t>
  </si>
  <si>
    <t>Colonia Santa Teresita</t>
  </si>
  <si>
    <t>Colonia Santa Zelmira</t>
  </si>
  <si>
    <t>Colonia Sesteada</t>
  </si>
  <si>
    <t>Isla Juanicó</t>
  </si>
  <si>
    <t>La Estrella</t>
  </si>
  <si>
    <t>La Silvia</t>
  </si>
  <si>
    <t>Las Achiras</t>
  </si>
  <si>
    <t>Potrero</t>
  </si>
  <si>
    <t>Puerto Campichuelo</t>
  </si>
  <si>
    <t>Rincón del Gená</t>
  </si>
  <si>
    <t>Rincón Santa María</t>
  </si>
  <si>
    <t>Santa Margarita del Gená</t>
  </si>
  <si>
    <t>Talita</t>
  </si>
  <si>
    <t>Arroyo Barrancoso</t>
  </si>
  <si>
    <t>Arroyo Piaggio</t>
  </si>
  <si>
    <t>Boca de las Piedras</t>
  </si>
  <si>
    <t>Carrizal</t>
  </si>
  <si>
    <t>Charigüé</t>
  </si>
  <si>
    <t>Corrales</t>
  </si>
  <si>
    <t>Hinojal</t>
  </si>
  <si>
    <t>Isla El Espinillo</t>
  </si>
  <si>
    <t>Isla El Pillo</t>
  </si>
  <si>
    <t>La Invernada</t>
  </si>
  <si>
    <t>Laguna del Pescado</t>
  </si>
  <si>
    <t>Las Cuatro Bocas</t>
  </si>
  <si>
    <t>Los Cerros</t>
  </si>
  <si>
    <t>Primera Sección de Islas</t>
  </si>
  <si>
    <t>Pueblito Norte</t>
  </si>
  <si>
    <t>Puerto Esquina</t>
  </si>
  <si>
    <t>Quebrachitos</t>
  </si>
  <si>
    <t>Riacho El Brasilero</t>
  </si>
  <si>
    <t>Rincón de Nogoya Sur</t>
  </si>
  <si>
    <t>Tercera Sección de Islas</t>
  </si>
  <si>
    <t>Villa Libertad</t>
  </si>
  <si>
    <t>Aldea Díaz</t>
  </si>
  <si>
    <t>Cantina Bonaldo</t>
  </si>
  <si>
    <t>Colonia Berro</t>
  </si>
  <si>
    <t>Colonia Cóndor</t>
  </si>
  <si>
    <t>Colonia Desparramados</t>
  </si>
  <si>
    <t>Colonia Espíndola</t>
  </si>
  <si>
    <t>Colonia La Blanquita</t>
  </si>
  <si>
    <t>Colonia La Chunga</t>
  </si>
  <si>
    <t>Colonia La Gerónima</t>
  </si>
  <si>
    <t>Colonia La Mora</t>
  </si>
  <si>
    <t>Colonia La Rosada</t>
  </si>
  <si>
    <t>Colonia La Sarita</t>
  </si>
  <si>
    <t>Colonia Nueva Itatí</t>
  </si>
  <si>
    <t>Colonia Oficial 2</t>
  </si>
  <si>
    <t>Colonia San Gregorio</t>
  </si>
  <si>
    <t>Colonia San Vicente</t>
  </si>
  <si>
    <t>Curupí</t>
  </si>
  <si>
    <t>El Achiral</t>
  </si>
  <si>
    <t>El Chajarí</t>
  </si>
  <si>
    <t>El Malagueño</t>
  </si>
  <si>
    <t>La Posta</t>
  </si>
  <si>
    <t>Laguna Larga</t>
  </si>
  <si>
    <t>Las Pajitas</t>
  </si>
  <si>
    <t>Los Tases</t>
  </si>
  <si>
    <t>Lucas Sur 2do.</t>
  </si>
  <si>
    <t>Mojones Sur</t>
  </si>
  <si>
    <t>Paraje Los Algarrobos</t>
  </si>
  <si>
    <t>Paso Blanco</t>
  </si>
  <si>
    <t>Raíces</t>
  </si>
  <si>
    <t>Raíces Este</t>
  </si>
  <si>
    <t>Rincón del Villaguay</t>
  </si>
  <si>
    <t>San Jorge</t>
  </si>
  <si>
    <t>Villaguay Este</t>
  </si>
  <si>
    <t>Zenón Roca</t>
  </si>
  <si>
    <t>-31.709137</t>
  </si>
  <si>
    <t>-58.284616</t>
  </si>
  <si>
    <t>-31.867290</t>
  </si>
  <si>
    <t>-58.448309</t>
  </si>
  <si>
    <t>-31.920860</t>
  </si>
  <si>
    <t>-58.318063</t>
  </si>
  <si>
    <t>-32.135342</t>
  </si>
  <si>
    <t>-58.311222</t>
  </si>
  <si>
    <t>-32.225050</t>
  </si>
  <si>
    <t>-58.142270</t>
  </si>
  <si>
    <t>-32.048884</t>
  </si>
  <si>
    <t>-58.396473</t>
  </si>
  <si>
    <t>-32.295699</t>
  </si>
  <si>
    <t>-58.233708</t>
  </si>
  <si>
    <t>-31.837808</t>
  </si>
  <si>
    <t>-58.508147</t>
  </si>
  <si>
    <t>-32.071598</t>
  </si>
  <si>
    <t>-58.237978</t>
  </si>
  <si>
    <t>-32.103196</t>
  </si>
  <si>
    <t>-58.625066</t>
  </si>
  <si>
    <t>-32.095776</t>
  </si>
  <si>
    <t>-58.286680</t>
  </si>
  <si>
    <t>-32.062251</t>
  </si>
  <si>
    <t>-58.553019</t>
  </si>
  <si>
    <t>-31.754057</t>
  </si>
  <si>
    <t>-58.392687</t>
  </si>
  <si>
    <t>-32.265504</t>
  </si>
  <si>
    <t>-58.151920</t>
  </si>
  <si>
    <t>-32.300348</t>
  </si>
  <si>
    <t>-58.280057</t>
  </si>
  <si>
    <t>-32.147705</t>
  </si>
  <si>
    <t>-58.568090</t>
  </si>
  <si>
    <t>-32.332756</t>
  </si>
  <si>
    <t>-58.180158</t>
  </si>
  <si>
    <t>-31.788520</t>
  </si>
  <si>
    <t>-58.268719</t>
  </si>
  <si>
    <t>-31.891289</t>
  </si>
  <si>
    <t>-58.566197</t>
  </si>
  <si>
    <t>-31.993831</t>
  </si>
  <si>
    <t>-58.549521</t>
  </si>
  <si>
    <t>-32.106883</t>
  </si>
  <si>
    <t>-58.425666</t>
  </si>
  <si>
    <t>-31.754301</t>
  </si>
  <si>
    <t>-58.243734</t>
  </si>
  <si>
    <t>-32.179568</t>
  </si>
  <si>
    <t>-58.213322</t>
  </si>
  <si>
    <t>-32.181973</t>
  </si>
  <si>
    <t>-58.194683</t>
  </si>
  <si>
    <t>-31.867625</t>
  </si>
  <si>
    <t>-58.210532</t>
  </si>
  <si>
    <t>-31.963631</t>
  </si>
  <si>
    <t>-58.507730</t>
  </si>
  <si>
    <t>-32.088313</t>
  </si>
  <si>
    <t>-58.339489</t>
  </si>
  <si>
    <t>-31.767737</t>
  </si>
  <si>
    <t>-58.144259</t>
  </si>
  <si>
    <t>-32.002181</t>
  </si>
  <si>
    <t>-58.303695</t>
  </si>
  <si>
    <t>-31.975752</t>
  </si>
  <si>
    <t>-58.392431</t>
  </si>
  <si>
    <t>-31.940798</t>
  </si>
  <si>
    <t>-58.664832</t>
  </si>
  <si>
    <t>-32.003150</t>
  </si>
  <si>
    <t>-58.490794</t>
  </si>
  <si>
    <t>-32.154190</t>
  </si>
  <si>
    <t>-58.192079</t>
  </si>
  <si>
    <t>-32.207719</t>
  </si>
  <si>
    <t>-58.218799</t>
  </si>
  <si>
    <t>-31.927060</t>
  </si>
  <si>
    <t>-58.392360</t>
  </si>
  <si>
    <t>-31.927267</t>
  </si>
  <si>
    <t>-58.192257</t>
  </si>
  <si>
    <t>-31.795178</t>
  </si>
  <si>
    <t>-58.315065</t>
  </si>
  <si>
    <t>-32.163219</t>
  </si>
  <si>
    <t>-58.400532</t>
  </si>
  <si>
    <t>-31.434639</t>
  </si>
  <si>
    <t>-58.071942</t>
  </si>
  <si>
    <t>-31.507003</t>
  </si>
  <si>
    <t>-58.133047</t>
  </si>
  <si>
    <t>-31.576668</t>
  </si>
  <si>
    <t>-58.180334</t>
  </si>
  <si>
    <t>-31.207720</t>
  </si>
  <si>
    <t>-58.031244</t>
  </si>
  <si>
    <t>-31.350851</t>
  </si>
  <si>
    <t>-58.085077</t>
  </si>
  <si>
    <t>-31.340138</t>
  </si>
  <si>
    <t>-58.394543</t>
  </si>
  <si>
    <t>-31.086292</t>
  </si>
  <si>
    <t>-58.235291</t>
  </si>
  <si>
    <t>-31.717392</t>
  </si>
  <si>
    <t>-58.196206</t>
  </si>
  <si>
    <t>-31.104656</t>
  </si>
  <si>
    <t>-58.369334</t>
  </si>
  <si>
    <t>-31.391965</t>
  </si>
  <si>
    <t>-58.017008</t>
  </si>
  <si>
    <t>-31.096725</t>
  </si>
  <si>
    <t>-58.269626</t>
  </si>
  <si>
    <t>-31.485582</t>
  </si>
  <si>
    <t>-58.087959</t>
  </si>
  <si>
    <t>-31.093509</t>
  </si>
  <si>
    <t>-58.290715</t>
  </si>
  <si>
    <t>-31.471107</t>
  </si>
  <si>
    <t>-58.263330</t>
  </si>
  <si>
    <t>-31.398217</t>
  </si>
  <si>
    <t>-58.162436</t>
  </si>
  <si>
    <t>-31.439167</t>
  </si>
  <si>
    <t>-58.119570</t>
  </si>
  <si>
    <t>-31.132472</t>
  </si>
  <si>
    <t>-58.115402</t>
  </si>
  <si>
    <t>-31.269113</t>
  </si>
  <si>
    <t>-58.108828</t>
  </si>
  <si>
    <t>-31.073191</t>
  </si>
  <si>
    <t>-58.438220</t>
  </si>
  <si>
    <t>-31.554204</t>
  </si>
  <si>
    <t>-58.036826</t>
  </si>
  <si>
    <t>-31.411161</t>
  </si>
  <si>
    <t>-58.079267</t>
  </si>
  <si>
    <t>-31.214699</t>
  </si>
  <si>
    <t>-58.208572</t>
  </si>
  <si>
    <t>-31.169430</t>
  </si>
  <si>
    <t>-58.185541</t>
  </si>
  <si>
    <t>-31.649617</t>
  </si>
  <si>
    <t>-58.016336</t>
  </si>
  <si>
    <t>-31.313103</t>
  </si>
  <si>
    <t>-58.059322</t>
  </si>
  <si>
    <t>-30.941146</t>
  </si>
  <si>
    <t>-58.381189</t>
  </si>
  <si>
    <t>-31.671973</t>
  </si>
  <si>
    <t>-58.230581</t>
  </si>
  <si>
    <t>-31.444430</t>
  </si>
  <si>
    <t>-58.423513</t>
  </si>
  <si>
    <t>-31.531358</t>
  </si>
  <si>
    <t>-58.015183</t>
  </si>
  <si>
    <t>-31.280862</t>
  </si>
  <si>
    <t>-58.168231</t>
  </si>
  <si>
    <t>-31.138248</t>
  </si>
  <si>
    <t>-58.120705</t>
  </si>
  <si>
    <t>-31.398292</t>
  </si>
  <si>
    <t>-58.069770</t>
  </si>
  <si>
    <t>-31.321857</t>
  </si>
  <si>
    <t>-58.014486</t>
  </si>
  <si>
    <t>-31.889833</t>
  </si>
  <si>
    <t>-60.590793</t>
  </si>
  <si>
    <t>-31.960519</t>
  </si>
  <si>
    <t>-60.498984</t>
  </si>
  <si>
    <t>-32.029303</t>
  </si>
  <si>
    <t>-60.561808</t>
  </si>
  <si>
    <t>-31.924833</t>
  </si>
  <si>
    <t>-60.547352</t>
  </si>
  <si>
    <t>-31.961227</t>
  </si>
  <si>
    <t>-60.635260</t>
  </si>
  <si>
    <t>-31.946179</t>
  </si>
  <si>
    <t>-60.580863</t>
  </si>
  <si>
    <t>-31.990092</t>
  </si>
  <si>
    <t>-60.587726</t>
  </si>
  <si>
    <t>-32.011432</t>
  </si>
  <si>
    <t>-60.617313</t>
  </si>
  <si>
    <t>-31.865188</t>
  </si>
  <si>
    <t>-60.574690</t>
  </si>
  <si>
    <t>-32.089083</t>
  </si>
  <si>
    <t>-60.404192</t>
  </si>
  <si>
    <t>-32.036956</t>
  </si>
  <si>
    <t>-60.497801</t>
  </si>
  <si>
    <t>-32.138508</t>
  </si>
  <si>
    <t>-60.437225</t>
  </si>
  <si>
    <t>-32.211823</t>
  </si>
  <si>
    <t>-60.491810</t>
  </si>
  <si>
    <t>-32.070757</t>
  </si>
  <si>
    <t>-60.638208</t>
  </si>
  <si>
    <t>-32.211560</t>
  </si>
  <si>
    <t>-60.453545</t>
  </si>
  <si>
    <t>-32.112516</t>
  </si>
  <si>
    <t>-60.227289</t>
  </si>
  <si>
    <t>-32.055829</t>
  </si>
  <si>
    <t>-60.446886</t>
  </si>
  <si>
    <t>-31.945515</t>
  </si>
  <si>
    <t>-60.680122</t>
  </si>
  <si>
    <t>-31.979149</t>
  </si>
  <si>
    <t>-60.405666</t>
  </si>
  <si>
    <t>-32.177268</t>
  </si>
  <si>
    <t>-60.201647</t>
  </si>
  <si>
    <t>-32.221475</t>
  </si>
  <si>
    <t>-60.363232</t>
  </si>
  <si>
    <t>-32.197249</t>
  </si>
  <si>
    <t>-60.291161</t>
  </si>
  <si>
    <t>-31.875048</t>
  </si>
  <si>
    <t>-60.648956</t>
  </si>
  <si>
    <t>-32.317683</t>
  </si>
  <si>
    <t>-60.472088</t>
  </si>
  <si>
    <t>-31.827043</t>
  </si>
  <si>
    <t>-60.605318</t>
  </si>
  <si>
    <t>-31.916639</t>
  </si>
  <si>
    <t>-60.653609</t>
  </si>
  <si>
    <t>-32.281694</t>
  </si>
  <si>
    <t>-60.429224</t>
  </si>
  <si>
    <t>-32.328708</t>
  </si>
  <si>
    <t>-60.486501</t>
  </si>
  <si>
    <t>-32.391467</t>
  </si>
  <si>
    <t>-60.425124</t>
  </si>
  <si>
    <t>-32.053774</t>
  </si>
  <si>
    <t>-60.612487</t>
  </si>
  <si>
    <t>-32.073442</t>
  </si>
  <si>
    <t>-60.465917</t>
  </si>
  <si>
    <t>-30.681740</t>
  </si>
  <si>
    <t>-58.562686</t>
  </si>
  <si>
    <t>-30.754724</t>
  </si>
  <si>
    <t>-57.981789</t>
  </si>
  <si>
    <t>-30.903595</t>
  </si>
  <si>
    <t>-57.999894</t>
  </si>
  <si>
    <t>-30.707711</t>
  </si>
  <si>
    <t>-57.888756</t>
  </si>
  <si>
    <t>-30.725333</t>
  </si>
  <si>
    <t>-58.119754</t>
  </si>
  <si>
    <t>-31.044991</t>
  </si>
  <si>
    <t>-57.901338</t>
  </si>
  <si>
    <t>-30.971359</t>
  </si>
  <si>
    <t>-58.245823</t>
  </si>
  <si>
    <t>-30.996294</t>
  </si>
  <si>
    <t>-57.987301</t>
  </si>
  <si>
    <t>-30.858433</t>
  </si>
  <si>
    <t>-57.831425</t>
  </si>
  <si>
    <t>-31.040961</t>
  </si>
  <si>
    <t>-57.920956</t>
  </si>
  <si>
    <t>-31.074077</t>
  </si>
  <si>
    <t>-58.026022</t>
  </si>
  <si>
    <t>-30.711025</t>
  </si>
  <si>
    <t>-58.053600</t>
  </si>
  <si>
    <t>-31.065341</t>
  </si>
  <si>
    <t>-58.093100</t>
  </si>
  <si>
    <t>-31.036405</t>
  </si>
  <si>
    <t>-58.163352</t>
  </si>
  <si>
    <t>-30.340207</t>
  </si>
  <si>
    <t>-58.214745</t>
  </si>
  <si>
    <t>-30.891116</t>
  </si>
  <si>
    <t>-58.086885</t>
  </si>
  <si>
    <t>-30.670803</t>
  </si>
  <si>
    <t>-58.015938</t>
  </si>
  <si>
    <t>-30.555951</t>
  </si>
  <si>
    <t>-58.089062</t>
  </si>
  <si>
    <t>-30.327631</t>
  </si>
  <si>
    <t>-58.261822</t>
  </si>
  <si>
    <t>-30.799160</t>
  </si>
  <si>
    <t>-58.181165</t>
  </si>
  <si>
    <t>-30.983924</t>
  </si>
  <si>
    <t>-58.039693</t>
  </si>
  <si>
    <t>-30.775767</t>
  </si>
  <si>
    <t>-57.842622</t>
  </si>
  <si>
    <t>-30.646665</t>
  </si>
  <si>
    <t>-58.125767</t>
  </si>
  <si>
    <t>-30.587623</t>
  </si>
  <si>
    <t>-58.187712</t>
  </si>
  <si>
    <t>-30.826332</t>
  </si>
  <si>
    <t>-57.998295</t>
  </si>
  <si>
    <t>-30.738448</t>
  </si>
  <si>
    <t>-57.926007</t>
  </si>
  <si>
    <t>-30.365732</t>
  </si>
  <si>
    <t>-58.279238</t>
  </si>
  <si>
    <t>-30.990249</t>
  </si>
  <si>
    <t>-58.057299</t>
  </si>
  <si>
    <t>-30.843059</t>
  </si>
  <si>
    <t>-58.011008</t>
  </si>
  <si>
    <t>-30.990263</t>
  </si>
  <si>
    <t>-57.917762</t>
  </si>
  <si>
    <t>-30.662863</t>
  </si>
  <si>
    <t>-58.282048</t>
  </si>
  <si>
    <t>-30.661702</t>
  </si>
  <si>
    <t>-58.132012</t>
  </si>
  <si>
    <t>-31.069666</t>
  </si>
  <si>
    <t>-58.137564</t>
  </si>
  <si>
    <t>-30.900146</t>
  </si>
  <si>
    <t>-57.892035</t>
  </si>
  <si>
    <t>-30.591337</t>
  </si>
  <si>
    <t>-58.466236</t>
  </si>
  <si>
    <t>-30.978894</t>
  </si>
  <si>
    <t>-58.070653</t>
  </si>
  <si>
    <t>-31.212084</t>
  </si>
  <si>
    <t>-57.932483</t>
  </si>
  <si>
    <t>-30.340340</t>
  </si>
  <si>
    <t>-58.306929</t>
  </si>
  <si>
    <t>-30.758196</t>
  </si>
  <si>
    <t>-58.081590</t>
  </si>
  <si>
    <t>-30.818816</t>
  </si>
  <si>
    <t>-58.249795</t>
  </si>
  <si>
    <t>-30.689702</t>
  </si>
  <si>
    <t>-57.915259</t>
  </si>
  <si>
    <t>-30.899370</t>
  </si>
  <si>
    <t>-57.931078</t>
  </si>
  <si>
    <t>-30.603595</t>
  </si>
  <si>
    <t>-58.177210</t>
  </si>
  <si>
    <t>-30.795739</t>
  </si>
  <si>
    <t>-57.914553</t>
  </si>
  <si>
    <t>-31.004811</t>
  </si>
  <si>
    <t>-59.167911</t>
  </si>
  <si>
    <t>-30.974102</t>
  </si>
  <si>
    <t>-58.996414</t>
  </si>
  <si>
    <t>-31.173784</t>
  </si>
  <si>
    <t>-58.726747</t>
  </si>
  <si>
    <t>-31.274282</t>
  </si>
  <si>
    <t>-59.091602</t>
  </si>
  <si>
    <t>-30.719073</t>
  </si>
  <si>
    <t>-58.847653</t>
  </si>
  <si>
    <t>-30.820638</t>
  </si>
  <si>
    <t>-59.241979</t>
  </si>
  <si>
    <t>-30.789029</t>
  </si>
  <si>
    <t>-59.160346</t>
  </si>
  <si>
    <t>-30.847203</t>
  </si>
  <si>
    <t>-59.078297</t>
  </si>
  <si>
    <t>-30.718103</t>
  </si>
  <si>
    <t>-58.634167</t>
  </si>
  <si>
    <t>-31.265154</t>
  </si>
  <si>
    <t>-58.668436</t>
  </si>
  <si>
    <t>-31.203739</t>
  </si>
  <si>
    <t>-58.623178</t>
  </si>
  <si>
    <t>-30.893409</t>
  </si>
  <si>
    <t>-59.153677</t>
  </si>
  <si>
    <t>-31.109486</t>
  </si>
  <si>
    <t>-58.830233</t>
  </si>
  <si>
    <t>-31.037693</t>
  </si>
  <si>
    <t>-58.811786</t>
  </si>
  <si>
    <t>-30.893871</t>
  </si>
  <si>
    <t>-58.515021</t>
  </si>
  <si>
    <t>-31.155270</t>
  </si>
  <si>
    <t>-58.917774</t>
  </si>
  <si>
    <t>-30.903500</t>
  </si>
  <si>
    <t>-58.518189</t>
  </si>
  <si>
    <t>-31.046244</t>
  </si>
  <si>
    <t>-59.086723</t>
  </si>
  <si>
    <t>-31.143015</t>
  </si>
  <si>
    <t>-58.905300</t>
  </si>
  <si>
    <t>-31.119819</t>
  </si>
  <si>
    <t>-59.171452</t>
  </si>
  <si>
    <t>-30.971596</t>
  </si>
  <si>
    <t>-59.111802</t>
  </si>
  <si>
    <t>-30.729766</t>
  </si>
  <si>
    <t>-59.012638</t>
  </si>
  <si>
    <t>-31.349246</t>
  </si>
  <si>
    <t>-59.115564</t>
  </si>
  <si>
    <t>-30.850184</t>
  </si>
  <si>
    <t>-58.838616</t>
  </si>
  <si>
    <t>-30.956214</t>
  </si>
  <si>
    <t>-58.779588</t>
  </si>
  <si>
    <t>-30.799178</t>
  </si>
  <si>
    <t>-58.650494</t>
  </si>
  <si>
    <t>-31.192793</t>
  </si>
  <si>
    <t>-59.120380</t>
  </si>
  <si>
    <t>-30.901032</t>
  </si>
  <si>
    <t>-58.895897</t>
  </si>
  <si>
    <t>-30.817669</t>
  </si>
  <si>
    <t>-59.040444</t>
  </si>
  <si>
    <t>-30.698248</t>
  </si>
  <si>
    <t>-58.582749</t>
  </si>
  <si>
    <t>-31.123173</t>
  </si>
  <si>
    <t>-58.578405</t>
  </si>
  <si>
    <t>-30.968514</t>
  </si>
  <si>
    <t>-58.612749</t>
  </si>
  <si>
    <t>-30.770285</t>
  </si>
  <si>
    <t>-59.221472</t>
  </si>
  <si>
    <t>-31.205869</t>
  </si>
  <si>
    <t>-58.733003</t>
  </si>
  <si>
    <t>-30.677179</t>
  </si>
  <si>
    <t>-58.803060</t>
  </si>
  <si>
    <t>-31.217506</t>
  </si>
  <si>
    <t>-58.416220</t>
  </si>
  <si>
    <t>-30.957057</t>
  </si>
  <si>
    <t>-59.233805</t>
  </si>
  <si>
    <t>-31.239523</t>
  </si>
  <si>
    <t>-59.217371</t>
  </si>
  <si>
    <t>-30.899421</t>
  </si>
  <si>
    <t>-58.625548</t>
  </si>
  <si>
    <t>-30.965371</t>
  </si>
  <si>
    <t>-58.708686</t>
  </si>
  <si>
    <t>-30.566212</t>
  </si>
  <si>
    <t>-58.650170</t>
  </si>
  <si>
    <t>-30.234221</t>
  </si>
  <si>
    <t>-58.527263</t>
  </si>
  <si>
    <t>-30.272907</t>
  </si>
  <si>
    <t>-59.030394</t>
  </si>
  <si>
    <t>-30.307867</t>
  </si>
  <si>
    <t>-58.818766</t>
  </si>
  <si>
    <t>-30.366909</t>
  </si>
  <si>
    <t>-59.149919</t>
  </si>
  <si>
    <t>-30.303243</t>
  </si>
  <si>
    <t>-58.653105</t>
  </si>
  <si>
    <t>-30.295785</t>
  </si>
  <si>
    <t>-58.464090</t>
  </si>
  <si>
    <t>-30.299741</t>
  </si>
  <si>
    <t>-58.665792</t>
  </si>
  <si>
    <t>-30.456057</t>
  </si>
  <si>
    <t>-58.406033</t>
  </si>
  <si>
    <t>-30.486097</t>
  </si>
  <si>
    <t>-58.579314</t>
  </si>
  <si>
    <t>-30.368639</t>
  </si>
  <si>
    <t>-58.803630</t>
  </si>
  <si>
    <t>-30.506239</t>
  </si>
  <si>
    <t>-58.577391</t>
  </si>
  <si>
    <t>-30.629694</t>
  </si>
  <si>
    <t>-58.653510</t>
  </si>
  <si>
    <t>-30.379325</t>
  </si>
  <si>
    <t>-58.996802</t>
  </si>
  <si>
    <t>-30.318715</t>
  </si>
  <si>
    <t>-59.060606</t>
  </si>
  <si>
    <t>-30.423457</t>
  </si>
  <si>
    <t>-58.898712</t>
  </si>
  <si>
    <t>-30.475763</t>
  </si>
  <si>
    <t>-58.730085</t>
  </si>
  <si>
    <t>-30.225923</t>
  </si>
  <si>
    <t>-58.782836</t>
  </si>
  <si>
    <t>-30.217846</t>
  </si>
  <si>
    <t>-58.663584</t>
  </si>
  <si>
    <t>-30.385444</t>
  </si>
  <si>
    <t>-58.750257</t>
  </si>
  <si>
    <t>-30.485190</t>
  </si>
  <si>
    <t>-59.028341</t>
  </si>
  <si>
    <t>-30.389224</t>
  </si>
  <si>
    <t>-58.635777</t>
  </si>
  <si>
    <t>-33.119366</t>
  </si>
  <si>
    <t>-59.568459</t>
  </si>
  <si>
    <t>-32.824709</t>
  </si>
  <si>
    <t>-59.239118</t>
  </si>
  <si>
    <t>-33.558482</t>
  </si>
  <si>
    <t>-59.469812</t>
  </si>
  <si>
    <t>-33.441640</t>
  </si>
  <si>
    <t>-59.891624</t>
  </si>
  <si>
    <t>-32.666459</t>
  </si>
  <si>
    <t>-59.612820</t>
  </si>
  <si>
    <t>-32.796035</t>
  </si>
  <si>
    <t>-59.345365</t>
  </si>
  <si>
    <t>-32.813366</t>
  </si>
  <si>
    <t>-59.175169</t>
  </si>
  <si>
    <t>-32.602439</t>
  </si>
  <si>
    <t>-59.558307</t>
  </si>
  <si>
    <t>-32.818622</t>
  </si>
  <si>
    <t>-59.784032</t>
  </si>
  <si>
    <t>-32.733231</t>
  </si>
  <si>
    <t>-59.610064</t>
  </si>
  <si>
    <t>-32.878501</t>
  </si>
  <si>
    <t>-59.510964</t>
  </si>
  <si>
    <t>-33.048188</t>
  </si>
  <si>
    <t>-59.292495</t>
  </si>
  <si>
    <t>-32.870813</t>
  </si>
  <si>
    <t>-59.422330</t>
  </si>
  <si>
    <t>-32.720485</t>
  </si>
  <si>
    <t>-59.395707</t>
  </si>
  <si>
    <t>-32.978861</t>
  </si>
  <si>
    <t>-59.413851</t>
  </si>
  <si>
    <t>-33.150430</t>
  </si>
  <si>
    <t>-59.310576</t>
  </si>
  <si>
    <t>-32.866294</t>
  </si>
  <si>
    <t>-59.329070</t>
  </si>
  <si>
    <t>-33.061177</t>
  </si>
  <si>
    <t>-59.521971</t>
  </si>
  <si>
    <t>-33.097287</t>
  </si>
  <si>
    <t>-59.343700</t>
  </si>
  <si>
    <t>-32.952927</t>
  </si>
  <si>
    <t>-59.753992</t>
  </si>
  <si>
    <t>-33.105252</t>
  </si>
  <si>
    <t>-59.291089</t>
  </si>
  <si>
    <t>-32.824247</t>
  </si>
  <si>
    <t>-59.743184</t>
  </si>
  <si>
    <t>-33.221824</t>
  </si>
  <si>
    <t>-59.365465</t>
  </si>
  <si>
    <t>-33.068596</t>
  </si>
  <si>
    <t>-59.644679</t>
  </si>
  <si>
    <t>-32.705360</t>
  </si>
  <si>
    <t>-59.759259</t>
  </si>
  <si>
    <t>-32.714765</t>
  </si>
  <si>
    <t>-59.687102</t>
  </si>
  <si>
    <t>-32.968353</t>
  </si>
  <si>
    <t>-59.266191</t>
  </si>
  <si>
    <t>-33.154640</t>
  </si>
  <si>
    <t>-58.988284</t>
  </si>
  <si>
    <t>-32.625175</t>
  </si>
  <si>
    <t>-58.704424</t>
  </si>
  <si>
    <t>-32.695958</t>
  </si>
  <si>
    <t>-58.771752</t>
  </si>
  <si>
    <t>-32.661206</t>
  </si>
  <si>
    <t>-58.736695</t>
  </si>
  <si>
    <t>-33.391702</t>
  </si>
  <si>
    <t>-58.738689</t>
  </si>
  <si>
    <t>-33.060863</t>
  </si>
  <si>
    <t>-59.184017</t>
  </si>
  <si>
    <t>-33.241355</t>
  </si>
  <si>
    <t>-59.192992</t>
  </si>
  <si>
    <t>-33.318446</t>
  </si>
  <si>
    <t>-58.947978</t>
  </si>
  <si>
    <t>-32.623782</t>
  </si>
  <si>
    <t>-58.771212</t>
  </si>
  <si>
    <t>-32.982485</t>
  </si>
  <si>
    <t>-58.420346</t>
  </si>
  <si>
    <t>-32.790488</t>
  </si>
  <si>
    <t>-58.912516</t>
  </si>
  <si>
    <t>-32.809002</t>
  </si>
  <si>
    <t>-58.993893</t>
  </si>
  <si>
    <t>-32.951186</t>
  </si>
  <si>
    <t>-58.887765</t>
  </si>
  <si>
    <t>-32.883420</t>
  </si>
  <si>
    <t>-58.526800</t>
  </si>
  <si>
    <t>-32.874719</t>
  </si>
  <si>
    <t>-58.948813</t>
  </si>
  <si>
    <t>-32.636868</t>
  </si>
  <si>
    <t>-59.038635</t>
  </si>
  <si>
    <t>-32.569447</t>
  </si>
  <si>
    <t>-59.027278</t>
  </si>
  <si>
    <t>-32.982455</t>
  </si>
  <si>
    <t>-58.343370</t>
  </si>
  <si>
    <t>-33.230985</t>
  </si>
  <si>
    <t>-58.499162</t>
  </si>
  <si>
    <t>-32.911212</t>
  </si>
  <si>
    <t>-59.082778</t>
  </si>
  <si>
    <t>-33.088596</t>
  </si>
  <si>
    <t>-59.096601</t>
  </si>
  <si>
    <t>-32.809371</t>
  </si>
  <si>
    <t>-58.666326</t>
  </si>
  <si>
    <t>-33.066068</t>
  </si>
  <si>
    <t>-58.389640</t>
  </si>
  <si>
    <t>-33.101978</t>
  </si>
  <si>
    <t>-58.578888</t>
  </si>
  <si>
    <t>-33.145461</t>
  </si>
  <si>
    <t>-59.208056</t>
  </si>
  <si>
    <t>-32.592130</t>
  </si>
  <si>
    <t>-58.905928</t>
  </si>
  <si>
    <t>-32.804430</t>
  </si>
  <si>
    <t>-58.882634</t>
  </si>
  <si>
    <t>-32.837389</t>
  </si>
  <si>
    <t>-58.802649</t>
  </si>
  <si>
    <t>-32.535832</t>
  </si>
  <si>
    <t>-58.934010</t>
  </si>
  <si>
    <t>-33.007798</t>
  </si>
  <si>
    <t>-58.510770</t>
  </si>
  <si>
    <t>-32.926049</t>
  </si>
  <si>
    <t>-58.623061</t>
  </si>
  <si>
    <t>-32.925865</t>
  </si>
  <si>
    <t>-58.949649</t>
  </si>
  <si>
    <t>-32.601138</t>
  </si>
  <si>
    <t>-58.874439</t>
  </si>
  <si>
    <t>-33.496117</t>
  </si>
  <si>
    <t>-58.862768</t>
  </si>
  <si>
    <t>-33.036522</t>
  </si>
  <si>
    <t>-58.999086</t>
  </si>
  <si>
    <t>-33.163132</t>
  </si>
  <si>
    <t>-58.900958</t>
  </si>
  <si>
    <t>-32.946179</t>
  </si>
  <si>
    <t>-58.640016</t>
  </si>
  <si>
    <t>-32.770237</t>
  </si>
  <si>
    <t>-58.906294</t>
  </si>
  <si>
    <t>-33.079770</t>
  </si>
  <si>
    <t>-58.783462</t>
  </si>
  <si>
    <t>-32.943338</t>
  </si>
  <si>
    <t>-58.528997</t>
  </si>
  <si>
    <t>-33.300096</t>
  </si>
  <si>
    <t>-58.710542</t>
  </si>
  <si>
    <t>-33.017373</t>
  </si>
  <si>
    <t>-58.475033</t>
  </si>
  <si>
    <t>-33.070213</t>
  </si>
  <si>
    <t>-58.427655</t>
  </si>
  <si>
    <t>-33.054958</t>
  </si>
  <si>
    <t>-58.257622</t>
  </si>
  <si>
    <t>-32.631541</t>
  </si>
  <si>
    <t>-58.578745</t>
  </si>
  <si>
    <t>-32.747345</t>
  </si>
  <si>
    <t>-58.573793</t>
  </si>
  <si>
    <t>-33.080884</t>
  </si>
  <si>
    <t>-58.663043</t>
  </si>
  <si>
    <t>-32.891544</t>
  </si>
  <si>
    <t>-59.080271</t>
  </si>
  <si>
    <t>-32.916210</t>
  </si>
  <si>
    <t>-58.749126</t>
  </si>
  <si>
    <t>-32.691046</t>
  </si>
  <si>
    <t>-58.888420</t>
  </si>
  <si>
    <t>-33.130869</t>
  </si>
  <si>
    <t>-58.765040</t>
  </si>
  <si>
    <t>-33.745601</t>
  </si>
  <si>
    <t>-58.977373</t>
  </si>
  <si>
    <t>-33.856182</t>
  </si>
  <si>
    <t>-58.852745</t>
  </si>
  <si>
    <t>-33.775093</t>
  </si>
  <si>
    <t>-58.609553</t>
  </si>
  <si>
    <t>-33.645455</t>
  </si>
  <si>
    <t>-58.830226</t>
  </si>
  <si>
    <t>-33.547334</t>
  </si>
  <si>
    <t>-58.624709</t>
  </si>
  <si>
    <t>-33.647364</t>
  </si>
  <si>
    <t>-58.595724</t>
  </si>
  <si>
    <t>-33.999813</t>
  </si>
  <si>
    <t>-58.556165</t>
  </si>
  <si>
    <t>-33.863710</t>
  </si>
  <si>
    <t>-58.674203</t>
  </si>
  <si>
    <t>-33.659534</t>
  </si>
  <si>
    <t>-58.722722</t>
  </si>
  <si>
    <t>-33.563544</t>
  </si>
  <si>
    <t>-58.561318</t>
  </si>
  <si>
    <t>-33.859366</t>
  </si>
  <si>
    <t>-58.875317</t>
  </si>
  <si>
    <t>-33.499414</t>
  </si>
  <si>
    <t>-58.800355</t>
  </si>
  <si>
    <t>-33.584419</t>
  </si>
  <si>
    <t>-58.796971</t>
  </si>
  <si>
    <t>-33.230672</t>
  </si>
  <si>
    <t>-59.421920</t>
  </si>
  <si>
    <t>-33.485424</t>
  </si>
  <si>
    <t>-58.944483</t>
  </si>
  <si>
    <t>-33.544907</t>
  </si>
  <si>
    <t>-58.951188</t>
  </si>
  <si>
    <t>-33.862272</t>
  </si>
  <si>
    <t>-58.947805</t>
  </si>
  <si>
    <t>-33.647173</t>
  </si>
  <si>
    <t>-59.046661</t>
  </si>
  <si>
    <t>-33.742477</t>
  </si>
  <si>
    <t>-59.157590</t>
  </si>
  <si>
    <t>-33.545996</t>
  </si>
  <si>
    <t>-59.313674</t>
  </si>
  <si>
    <t>-33.708694</t>
  </si>
  <si>
    <t>-59.032401</t>
  </si>
  <si>
    <t>-33.608593</t>
  </si>
  <si>
    <t>-59.278380</t>
  </si>
  <si>
    <t>-33.435774</t>
  </si>
  <si>
    <t>-59.068857</t>
  </si>
  <si>
    <t>-33.457929</t>
  </si>
  <si>
    <t>-58.678191</t>
  </si>
  <si>
    <t>-33.828225</t>
  </si>
  <si>
    <t>-59.029708</t>
  </si>
  <si>
    <t>-33.661642</t>
  </si>
  <si>
    <t>-59.243380</t>
  </si>
  <si>
    <t>-33.606577</t>
  </si>
  <si>
    <t>-58.778946</t>
  </si>
  <si>
    <t>-33.715603</t>
  </si>
  <si>
    <t>-58.665264</t>
  </si>
  <si>
    <t>-31.457365</t>
  </si>
  <si>
    <t>-59.598572</t>
  </si>
  <si>
    <t>-31.327428</t>
  </si>
  <si>
    <t>-59.755195</t>
  </si>
  <si>
    <t>-31.167577</t>
  </si>
  <si>
    <t>-59.333299</t>
  </si>
  <si>
    <t>-31.234886</t>
  </si>
  <si>
    <t>-59.876534</t>
  </si>
  <si>
    <t>-31.355742</t>
  </si>
  <si>
    <t>-59.834280</t>
  </si>
  <si>
    <t>-30.604695</t>
  </si>
  <si>
    <t>-59.528268</t>
  </si>
  <si>
    <t>-31.343580</t>
  </si>
  <si>
    <t>-59.446390</t>
  </si>
  <si>
    <t>-31.361791</t>
  </si>
  <si>
    <t>-59.625762</t>
  </si>
  <si>
    <t>-31.464602</t>
  </si>
  <si>
    <t>-59.841143</t>
  </si>
  <si>
    <t>-31.187613</t>
  </si>
  <si>
    <t>-59.861209</t>
  </si>
  <si>
    <t>-31.152421</t>
  </si>
  <si>
    <t>-59.507918</t>
  </si>
  <si>
    <t>-31.090541</t>
  </si>
  <si>
    <t>-59.325836</t>
  </si>
  <si>
    <t>-31.407447</t>
  </si>
  <si>
    <t>-59.594320</t>
  </si>
  <si>
    <t>-31.373399</t>
  </si>
  <si>
    <t>-59.696233</t>
  </si>
  <si>
    <t>-31.316421</t>
  </si>
  <si>
    <t>-59.308212</t>
  </si>
  <si>
    <t>-31.183195</t>
  </si>
  <si>
    <t>-59.408237</t>
  </si>
  <si>
    <t>-31.137796</t>
  </si>
  <si>
    <t>-59.718817</t>
  </si>
  <si>
    <t>-30.852557</t>
  </si>
  <si>
    <t>-59.504443</t>
  </si>
  <si>
    <t>-31.337268</t>
  </si>
  <si>
    <t>-59.555970</t>
  </si>
  <si>
    <t>-30.806300</t>
  </si>
  <si>
    <t>-59.592533</t>
  </si>
  <si>
    <t>-30.810131</t>
  </si>
  <si>
    <t>-59.442896</t>
  </si>
  <si>
    <t>-31.369078</t>
  </si>
  <si>
    <t>-59.847345</t>
  </si>
  <si>
    <t>-30.670639</t>
  </si>
  <si>
    <t>-59.179633</t>
  </si>
  <si>
    <t>-30.544354</t>
  </si>
  <si>
    <t>-59.340778</t>
  </si>
  <si>
    <t>-30.923745</t>
  </si>
  <si>
    <t>-59.727126</t>
  </si>
  <si>
    <t>-30.542768</t>
  </si>
  <si>
    <t>-59.413258</t>
  </si>
  <si>
    <t>-31.195636</t>
  </si>
  <si>
    <t>-59.666774</t>
  </si>
  <si>
    <t>-31.214256</t>
  </si>
  <si>
    <t>-59.809208</t>
  </si>
  <si>
    <t>-30.729851</t>
  </si>
  <si>
    <t>-59.510359</t>
  </si>
  <si>
    <t>-31.315483</t>
  </si>
  <si>
    <t>-59.660844</t>
  </si>
  <si>
    <t>-31.290970</t>
  </si>
  <si>
    <t>-59.427730</t>
  </si>
  <si>
    <t>-30.630672</t>
  </si>
  <si>
    <t>-59.334535</t>
  </si>
  <si>
    <t>-30.922635</t>
  </si>
  <si>
    <t>-59.452561</t>
  </si>
  <si>
    <t>-30.498491</t>
  </si>
  <si>
    <t>-59.139769</t>
  </si>
  <si>
    <t>-31.186014</t>
  </si>
  <si>
    <t>-59.522399</t>
  </si>
  <si>
    <t>-31.179544</t>
  </si>
  <si>
    <t>-59.733134</t>
  </si>
  <si>
    <t>-30.598008</t>
  </si>
  <si>
    <t>-59.013584</t>
  </si>
  <si>
    <t>-30.584003</t>
  </si>
  <si>
    <t>-59.259739</t>
  </si>
  <si>
    <t>-30.838028</t>
  </si>
  <si>
    <t>-59.531445</t>
  </si>
  <si>
    <t>-30.792928</t>
  </si>
  <si>
    <t>-59.641440</t>
  </si>
  <si>
    <t>-30.740477</t>
  </si>
  <si>
    <t>-59.644301</t>
  </si>
  <si>
    <t>-31.249182</t>
  </si>
  <si>
    <t>-59.751113</t>
  </si>
  <si>
    <t>-30.888185</t>
  </si>
  <si>
    <t>-59.620671</t>
  </si>
  <si>
    <t>-31.080038</t>
  </si>
  <si>
    <t>-59.491108</t>
  </si>
  <si>
    <t>-30.494729</t>
  </si>
  <si>
    <t>-59.103036</t>
  </si>
  <si>
    <t>-31.289417</t>
  </si>
  <si>
    <t>-59.861843</t>
  </si>
  <si>
    <t>-31.020855</t>
  </si>
  <si>
    <t>-59.652849</t>
  </si>
  <si>
    <t>-30.841064</t>
  </si>
  <si>
    <t>-59.628415</t>
  </si>
  <si>
    <t>-30.525497</t>
  </si>
  <si>
    <t>-59.141291</t>
  </si>
  <si>
    <t>-30.466309</t>
  </si>
  <si>
    <t>-59.242495</t>
  </si>
  <si>
    <t>-30.986613</t>
  </si>
  <si>
    <t>-59.661470</t>
  </si>
  <si>
    <t>-30.921402</t>
  </si>
  <si>
    <t>-59.554069</t>
  </si>
  <si>
    <t>-31.148330</t>
  </si>
  <si>
    <t>-59.786762</t>
  </si>
  <si>
    <t>-30.352092</t>
  </si>
  <si>
    <t>-59.514449</t>
  </si>
  <si>
    <t>-30.385277</t>
  </si>
  <si>
    <t>-59.258962</t>
  </si>
  <si>
    <t>-30.911190</t>
  </si>
  <si>
    <t>-59.362972</t>
  </si>
  <si>
    <t>-31.185006</t>
  </si>
  <si>
    <t>-59.949958</t>
  </si>
  <si>
    <t>-31.312656</t>
  </si>
  <si>
    <t>-59.325378</t>
  </si>
  <si>
    <t>-31.109636</t>
  </si>
  <si>
    <t>-59.850713</t>
  </si>
  <si>
    <t>-30.642712</t>
  </si>
  <si>
    <t>-59.581987</t>
  </si>
  <si>
    <t>-30.690288</t>
  </si>
  <si>
    <t>-59.394984</t>
  </si>
  <si>
    <t>-30.463106</t>
  </si>
  <si>
    <t>-59.340100</t>
  </si>
  <si>
    <t>-30.944460</t>
  </si>
  <si>
    <t>-59.789121</t>
  </si>
  <si>
    <t>-30.737111</t>
  </si>
  <si>
    <t>-59.361217</t>
  </si>
  <si>
    <t>-30.694432</t>
  </si>
  <si>
    <t>-59.155205</t>
  </si>
  <si>
    <t>-31.388921</t>
  </si>
  <si>
    <t>-59.501062</t>
  </si>
  <si>
    <t>-30.526162</t>
  </si>
  <si>
    <t>-59.509422</t>
  </si>
  <si>
    <t>-31.436228</t>
  </si>
  <si>
    <t>-59.664757</t>
  </si>
  <si>
    <t>-31.007276</t>
  </si>
  <si>
    <t>-59.391446</t>
  </si>
  <si>
    <t>-30.482970</t>
  </si>
  <si>
    <t>-59.508421</t>
  </si>
  <si>
    <t>-30.845677</t>
  </si>
  <si>
    <t>-59.371520</t>
  </si>
  <si>
    <t>-30.936995</t>
  </si>
  <si>
    <t>-59.467117</t>
  </si>
  <si>
    <t>-31.012426</t>
  </si>
  <si>
    <t>-59.428127</t>
  </si>
  <si>
    <t>-32.173507</t>
  </si>
  <si>
    <t>-59.564428</t>
  </si>
  <si>
    <t>-32.081897</t>
  </si>
  <si>
    <t>-60.170379</t>
  </si>
  <si>
    <t>-32.299660</t>
  </si>
  <si>
    <t>-59.825943</t>
  </si>
  <si>
    <t>-32.188045</t>
  </si>
  <si>
    <t>-60.130291</t>
  </si>
  <si>
    <t>-32.245776</t>
  </si>
  <si>
    <t>-60.158351</t>
  </si>
  <si>
    <t>-32.372180</t>
  </si>
  <si>
    <t>-59.928408</t>
  </si>
  <si>
    <t>-32.070164</t>
  </si>
  <si>
    <t>-60.219534</t>
  </si>
  <si>
    <t>-31.966655</t>
  </si>
  <si>
    <t>-59.931176</t>
  </si>
  <si>
    <t>-32.159328</t>
  </si>
  <si>
    <t>-59.519875</t>
  </si>
  <si>
    <t>-32.273419</t>
  </si>
  <si>
    <t>-60.086766</t>
  </si>
  <si>
    <t>-32.467612</t>
  </si>
  <si>
    <t>-59.591364</t>
  </si>
  <si>
    <t>-32.531371</t>
  </si>
  <si>
    <t>-59.583036</t>
  </si>
  <si>
    <t>-32.103246</t>
  </si>
  <si>
    <t>-59.515879</t>
  </si>
  <si>
    <t>-32.040800</t>
  </si>
  <si>
    <t>-59.528114</t>
  </si>
  <si>
    <t>-32.081153</t>
  </si>
  <si>
    <t>-59.778877</t>
  </si>
  <si>
    <t>-32.139918</t>
  </si>
  <si>
    <t>-59.729708</t>
  </si>
  <si>
    <t>-32.027654</t>
  </si>
  <si>
    <t>-59.701742</t>
  </si>
  <si>
    <t>-32.071354</t>
  </si>
  <si>
    <t>-59.994731</t>
  </si>
  <si>
    <t>-32.224972</t>
  </si>
  <si>
    <t>-59.809106</t>
  </si>
  <si>
    <t>-32.152326</t>
  </si>
  <si>
    <t>-59.969035</t>
  </si>
  <si>
    <t>-32.163475</t>
  </si>
  <si>
    <t>-59.813661</t>
  </si>
  <si>
    <t>-32.475268</t>
  </si>
  <si>
    <t>-59.918901</t>
  </si>
  <si>
    <t>-32.338271</t>
  </si>
  <si>
    <t>-60.032126</t>
  </si>
  <si>
    <t>-31.974502</t>
  </si>
  <si>
    <t>-59.642900</t>
  </si>
  <si>
    <t>-32.575917</t>
  </si>
  <si>
    <t>-59.720585</t>
  </si>
  <si>
    <t>-32.493094</t>
  </si>
  <si>
    <t>-59.713318</t>
  </si>
  <si>
    <t>-32.603669</t>
  </si>
  <si>
    <t>-59.601541</t>
  </si>
  <si>
    <t>-32.285174</t>
  </si>
  <si>
    <t>-59.654988</t>
  </si>
  <si>
    <t>-32.384394</t>
  </si>
  <si>
    <t>-59.530847</t>
  </si>
  <si>
    <t>-32.519861</t>
  </si>
  <si>
    <t>-59.869749</t>
  </si>
  <si>
    <t>-32.398962</t>
  </si>
  <si>
    <t>-59.787695</t>
  </si>
  <si>
    <t>-32.031091</t>
  </si>
  <si>
    <t>-59.961141</t>
  </si>
  <si>
    <t>-32.276644</t>
  </si>
  <si>
    <t>-59.502036</t>
  </si>
  <si>
    <t>-32.385919</t>
  </si>
  <si>
    <t>-59.662221</t>
  </si>
  <si>
    <t>-31.884058</t>
  </si>
  <si>
    <t>-60.234590</t>
  </si>
  <si>
    <t>-31.883852</t>
  </si>
  <si>
    <t>-60.410506</t>
  </si>
  <si>
    <t>-31.858170</t>
  </si>
  <si>
    <t>-60.174055</t>
  </si>
  <si>
    <t>-31.996720</t>
  </si>
  <si>
    <t>-60.358160</t>
  </si>
  <si>
    <t>-31.957411</t>
  </si>
  <si>
    <t>-60.254631</t>
  </si>
  <si>
    <t>-31.611333</t>
  </si>
  <si>
    <t>-60.006887</t>
  </si>
  <si>
    <t>-32.013160</t>
  </si>
  <si>
    <t>-60.239210</t>
  </si>
  <si>
    <t>-31.424418</t>
  </si>
  <si>
    <t>-60.047779</t>
  </si>
  <si>
    <t>-31.467223</t>
  </si>
  <si>
    <t>-59.990461</t>
  </si>
  <si>
    <t>-31.507292</t>
  </si>
  <si>
    <t>-59.611327</t>
  </si>
  <si>
    <t>-31.652498</t>
  </si>
  <si>
    <t>-59.967525</t>
  </si>
  <si>
    <t>-31.568100</t>
  </si>
  <si>
    <t>-59.818099</t>
  </si>
  <si>
    <t>-31.814961</t>
  </si>
  <si>
    <t>-59.719865</t>
  </si>
  <si>
    <t>-31.652380</t>
  </si>
  <si>
    <t>-59.564553</t>
  </si>
  <si>
    <t>-32.028011</t>
  </si>
  <si>
    <t>-60.206019</t>
  </si>
  <si>
    <t>-31.634942</t>
  </si>
  <si>
    <t>-59.968979</t>
  </si>
  <si>
    <t>-31.909187</t>
  </si>
  <si>
    <t>-60.099029</t>
  </si>
  <si>
    <t>-31.660385</t>
  </si>
  <si>
    <t>-59.829852</t>
  </si>
  <si>
    <t>-31.980060</t>
  </si>
  <si>
    <t>-60.219046</t>
  </si>
  <si>
    <t>-31.719181</t>
  </si>
  <si>
    <t>-60.215897</t>
  </si>
  <si>
    <t>-31.579939</t>
  </si>
  <si>
    <t>-60.075547</t>
  </si>
  <si>
    <t>-31.696670</t>
  </si>
  <si>
    <t>-60.149434</t>
  </si>
  <si>
    <t>-31.762649</t>
  </si>
  <si>
    <t>-60.411981</t>
  </si>
  <si>
    <t>-31.614894</t>
  </si>
  <si>
    <t>-60.266241</t>
  </si>
  <si>
    <t>-31.682881</t>
  </si>
  <si>
    <t>-60.231082</t>
  </si>
  <si>
    <t>-31.479164</t>
  </si>
  <si>
    <t>-59.675259</t>
  </si>
  <si>
    <t>-31.899552</t>
  </si>
  <si>
    <t>-60.301396</t>
  </si>
  <si>
    <t>-31.916069</t>
  </si>
  <si>
    <t>-60.423064</t>
  </si>
  <si>
    <t>-31.619198</t>
  </si>
  <si>
    <t>-60.133840</t>
  </si>
  <si>
    <t>-31.538239</t>
  </si>
  <si>
    <t>-60.163676</t>
  </si>
  <si>
    <t>-31.454616</t>
  </si>
  <si>
    <t>-60.115314</t>
  </si>
  <si>
    <t>-32.030760</t>
  </si>
  <si>
    <t>-60.306092</t>
  </si>
  <si>
    <t>-31.735371</t>
  </si>
  <si>
    <t>-59.945878</t>
  </si>
  <si>
    <t>-31.653757</t>
  </si>
  <si>
    <t>-60.166616</t>
  </si>
  <si>
    <t>-31.582968</t>
  </si>
  <si>
    <t>-59.890848</t>
  </si>
  <si>
    <t>-31.846876</t>
  </si>
  <si>
    <t>-60.101252</t>
  </si>
  <si>
    <t>-31.797545</t>
  </si>
  <si>
    <t>-60.296620</t>
  </si>
  <si>
    <t>-31.405760</t>
  </si>
  <si>
    <t>-59.956403</t>
  </si>
  <si>
    <t>-31.512169</t>
  </si>
  <si>
    <t>-59.835283</t>
  </si>
  <si>
    <t>-31.230008</t>
  </si>
  <si>
    <t>-59.988286</t>
  </si>
  <si>
    <t>-31.678421</t>
  </si>
  <si>
    <t>-60.340002</t>
  </si>
  <si>
    <t>-31.548961</t>
  </si>
  <si>
    <t>-59.716976</t>
  </si>
  <si>
    <t>-31.725005</t>
  </si>
  <si>
    <t>-60.297549</t>
  </si>
  <si>
    <t>-31.868597</t>
  </si>
  <si>
    <t>-59.728864</t>
  </si>
  <si>
    <t>-31.857205</t>
  </si>
  <si>
    <t>-59.807029</t>
  </si>
  <si>
    <t>-31.662807</t>
  </si>
  <si>
    <t>-59.904015</t>
  </si>
  <si>
    <t>-31.678283</t>
  </si>
  <si>
    <t>-59.709661</t>
  </si>
  <si>
    <t>-31.822755</t>
  </si>
  <si>
    <t>-60.517533</t>
  </si>
  <si>
    <t>-31.740160</t>
  </si>
  <si>
    <t>-60.527426</t>
  </si>
  <si>
    <t>-31.761947</t>
  </si>
  <si>
    <t>-60.167388</t>
  </si>
  <si>
    <t>-31.708826</t>
  </si>
  <si>
    <t>-60.091317</t>
  </si>
  <si>
    <t>-31.703366</t>
  </si>
  <si>
    <t>-60.354242</t>
  </si>
  <si>
    <t>-31.427427</t>
  </si>
  <si>
    <t>-59.744493</t>
  </si>
  <si>
    <t>-31.387329</t>
  </si>
  <si>
    <t>-60.091814</t>
  </si>
  <si>
    <t>-31.532052</t>
  </si>
  <si>
    <t>-60.050311</t>
  </si>
  <si>
    <t>-31.458361</t>
  </si>
  <si>
    <t>-60.169052</t>
  </si>
  <si>
    <t>-31.587004</t>
  </si>
  <si>
    <t>-60.060161</t>
  </si>
  <si>
    <t>-31.270708</t>
  </si>
  <si>
    <t>-60.010446</t>
  </si>
  <si>
    <t>-31.864932</t>
  </si>
  <si>
    <t>-60.082838</t>
  </si>
  <si>
    <t>-31.783022</t>
  </si>
  <si>
    <t>-60.441459</t>
  </si>
  <si>
    <t>-31.768260</t>
  </si>
  <si>
    <t>-59.727967</t>
  </si>
  <si>
    <t>-31.806491</t>
  </si>
  <si>
    <t>-60.405041</t>
  </si>
  <si>
    <t>-31.744809</t>
  </si>
  <si>
    <t>-60.355757</t>
  </si>
  <si>
    <t>-31.843082</t>
  </si>
  <si>
    <t>-60.371601</t>
  </si>
  <si>
    <t>-31.954340</t>
  </si>
  <si>
    <t>-60.125651</t>
  </si>
  <si>
    <t>-31.736233</t>
  </si>
  <si>
    <t>-59.911136</t>
  </si>
  <si>
    <t>-31.801660</t>
  </si>
  <si>
    <t>-59.935953</t>
  </si>
  <si>
    <t>-31.871699</t>
  </si>
  <si>
    <t>-60.494415</t>
  </si>
  <si>
    <t>-31.872109</t>
  </si>
  <si>
    <t>-60.012951</t>
  </si>
  <si>
    <t>-31.905343</t>
  </si>
  <si>
    <t>-60.473694</t>
  </si>
  <si>
    <t>-31.935070</t>
  </si>
  <si>
    <t>-60.427168</t>
  </si>
  <si>
    <t>-31.649521</t>
  </si>
  <si>
    <t>-60.376896</t>
  </si>
  <si>
    <t>-31.597946</t>
  </si>
  <si>
    <t>-58.367673</t>
  </si>
  <si>
    <t>-31.742268</t>
  </si>
  <si>
    <t>-58.484520</t>
  </si>
  <si>
    <t>-31.688778</t>
  </si>
  <si>
    <t>-58.527214</t>
  </si>
  <si>
    <t>-31.783653</t>
  </si>
  <si>
    <t>-58.531978</t>
  </si>
  <si>
    <t>-31.281630</t>
  </si>
  <si>
    <t>-58.584891</t>
  </si>
  <si>
    <t>-31.458347</t>
  </si>
  <si>
    <t>-58.452393</t>
  </si>
  <si>
    <t>-31.575227</t>
  </si>
  <si>
    <t>-58.334043</t>
  </si>
  <si>
    <t>-31.826851</t>
  </si>
  <si>
    <t>-58.575407</t>
  </si>
  <si>
    <t>-31.838129</t>
  </si>
  <si>
    <t>-58.634052</t>
  </si>
  <si>
    <t>-31.579072</t>
  </si>
  <si>
    <t>-58.505464</t>
  </si>
  <si>
    <t>-31.673504</t>
  </si>
  <si>
    <t>-58.440969</t>
  </si>
  <si>
    <t>-31.523376</t>
  </si>
  <si>
    <t>-58.405805</t>
  </si>
  <si>
    <t>-31.585763</t>
  </si>
  <si>
    <t>-58.392678</t>
  </si>
  <si>
    <t>-31.858146</t>
  </si>
  <si>
    <t>-58.651444</t>
  </si>
  <si>
    <t>-31.624961</t>
  </si>
  <si>
    <t>-58.505032</t>
  </si>
  <si>
    <t>-31.404140</t>
  </si>
  <si>
    <t>-58.535650</t>
  </si>
  <si>
    <t>-32.033674</t>
  </si>
  <si>
    <t>-59.199613</t>
  </si>
  <si>
    <t>-32.087780</t>
  </si>
  <si>
    <t>-59.174732</t>
  </si>
  <si>
    <t>-32.208911</t>
  </si>
  <si>
    <t>-59.191287</t>
  </si>
  <si>
    <t>-31.985881</t>
  </si>
  <si>
    <t>-59.279294</t>
  </si>
  <si>
    <t>-31.997445</t>
  </si>
  <si>
    <t>-59.231349</t>
  </si>
  <si>
    <t>-32.020688</t>
  </si>
  <si>
    <t>-59.304470</t>
  </si>
  <si>
    <t>-32.101805</t>
  </si>
  <si>
    <t>-59.379120</t>
  </si>
  <si>
    <t>-32.456519</t>
  </si>
  <si>
    <t>-59.448302</t>
  </si>
  <si>
    <t>-32.635031</t>
  </si>
  <si>
    <t>-59.401503</t>
  </si>
  <si>
    <t>-32.393372</t>
  </si>
  <si>
    <t>-59.275890</t>
  </si>
  <si>
    <t>-32.545436</t>
  </si>
  <si>
    <t>-59.356619</t>
  </si>
  <si>
    <t>-32.336523</t>
  </si>
  <si>
    <t>-59.372785</t>
  </si>
  <si>
    <t>-32.081145</t>
  </si>
  <si>
    <t>-59.305954</t>
  </si>
  <si>
    <t>-32.419090</t>
  </si>
  <si>
    <t>-59.159902</t>
  </si>
  <si>
    <t>-32.470219</t>
  </si>
  <si>
    <t>-59.172926</t>
  </si>
  <si>
    <t>-32.174684</t>
  </si>
  <si>
    <t>-59.397970</t>
  </si>
  <si>
    <t>-32.330151</t>
  </si>
  <si>
    <t>-59.447849</t>
  </si>
  <si>
    <t>-32.309945</t>
  </si>
  <si>
    <t>-59.077598</t>
  </si>
  <si>
    <t>-32.280795</t>
  </si>
  <si>
    <t>-59.402719</t>
  </si>
  <si>
    <t>-32.161615</t>
  </si>
  <si>
    <t>-59.241920</t>
  </si>
  <si>
    <t>-32.300676</t>
  </si>
  <si>
    <t>-59.139067</t>
  </si>
  <si>
    <t>-32.480588</t>
  </si>
  <si>
    <t>-59.294527</t>
  </si>
  <si>
    <t>-32.669452</t>
  </si>
  <si>
    <t>-59.205435</t>
  </si>
  <si>
    <t>-32.255373</t>
  </si>
  <si>
    <t>-58.422600</t>
  </si>
  <si>
    <t>-32.466736</t>
  </si>
  <si>
    <t>-58.882237</t>
  </si>
  <si>
    <t>-32.264126</t>
  </si>
  <si>
    <t>-58.635347</t>
  </si>
  <si>
    <t>-32.385086</t>
  </si>
  <si>
    <t>-58.239927</t>
  </si>
  <si>
    <t>-32.372160</t>
  </si>
  <si>
    <t>-58.878672</t>
  </si>
  <si>
    <t>-32.757770</t>
  </si>
  <si>
    <t>-58.454512</t>
  </si>
  <si>
    <t>-32.401882</t>
  </si>
  <si>
    <t>-58.600395</t>
  </si>
  <si>
    <t>-32.462119</t>
  </si>
  <si>
    <t>-58.479321</t>
  </si>
  <si>
    <t>-32.216056</t>
  </si>
  <si>
    <t>-58.495529</t>
  </si>
  <si>
    <t>-32.291314</t>
  </si>
  <si>
    <t>-58.987835</t>
  </si>
  <si>
    <t>-32.059787</t>
  </si>
  <si>
    <t>-58.847016</t>
  </si>
  <si>
    <t>-32.102940</t>
  </si>
  <si>
    <t>-58.754218</t>
  </si>
  <si>
    <t>-32.202355</t>
  </si>
  <si>
    <t>-58.446993</t>
  </si>
  <si>
    <t>-32.670403</t>
  </si>
  <si>
    <t>-58.325351</t>
  </si>
  <si>
    <t>-32.513923</t>
  </si>
  <si>
    <t>-58.730566</t>
  </si>
  <si>
    <t>-32.275648</t>
  </si>
  <si>
    <t>-58.450887</t>
  </si>
  <si>
    <t>-32.238891</t>
  </si>
  <si>
    <t>-58.947700</t>
  </si>
  <si>
    <t>-32.102047</t>
  </si>
  <si>
    <t>-58.834986</t>
  </si>
  <si>
    <t>-32.619005</t>
  </si>
  <si>
    <t>-58.421568</t>
  </si>
  <si>
    <t>-32.519957</t>
  </si>
  <si>
    <t>-58.850868</t>
  </si>
  <si>
    <t>-32.496510</t>
  </si>
  <si>
    <t>-58.961487</t>
  </si>
  <si>
    <t>-32.042860</t>
  </si>
  <si>
    <t>-58.723477</t>
  </si>
  <si>
    <t>-32.342976</t>
  </si>
  <si>
    <t>-58.649790</t>
  </si>
  <si>
    <t>-32.390041</t>
  </si>
  <si>
    <t>-58.334630</t>
  </si>
  <si>
    <t>-32.327624</t>
  </si>
  <si>
    <t>-58.532074</t>
  </si>
  <si>
    <t>-32.387793</t>
  </si>
  <si>
    <t>-58.650378</t>
  </si>
  <si>
    <t>-32.567552</t>
  </si>
  <si>
    <t>-58.453215</t>
  </si>
  <si>
    <t>-32.205655</t>
  </si>
  <si>
    <t>-58.783264</t>
  </si>
  <si>
    <t>-32.484661</t>
  </si>
  <si>
    <t>-58.232121</t>
  </si>
  <si>
    <t>-32.433784</t>
  </si>
  <si>
    <t>-58.634653</t>
  </si>
  <si>
    <t>-32.937835</t>
  </si>
  <si>
    <t>-58.119622</t>
  </si>
  <si>
    <t>-32.472799</t>
  </si>
  <si>
    <t>-59.036633</t>
  </si>
  <si>
    <t>-32.120036</t>
  </si>
  <si>
    <t>-58.705216</t>
  </si>
  <si>
    <t>-32.306760</t>
  </si>
  <si>
    <t>-58.358148</t>
  </si>
  <si>
    <t>-32.092103</t>
  </si>
  <si>
    <t>-58.957515</t>
  </si>
  <si>
    <t>-32.203593</t>
  </si>
  <si>
    <t>-59.031091</t>
  </si>
  <si>
    <t>-32.261895</t>
  </si>
  <si>
    <t>-58.906953</t>
  </si>
  <si>
    <t>-32.408201</t>
  </si>
  <si>
    <t>-58.277024</t>
  </si>
  <si>
    <t>-32.828124</t>
  </si>
  <si>
    <t>-58.257950</t>
  </si>
  <si>
    <t>-32.346007</t>
  </si>
  <si>
    <t>-58.444178</t>
  </si>
  <si>
    <t>-32.693840</t>
  </si>
  <si>
    <t>-58.184796</t>
  </si>
  <si>
    <t>-32.529148</t>
  </si>
  <si>
    <t>-58.558113</t>
  </si>
  <si>
    <t>-32.409165</t>
  </si>
  <si>
    <t>-58.477642</t>
  </si>
  <si>
    <t>-32.344664</t>
  </si>
  <si>
    <t>-58.973010</t>
  </si>
  <si>
    <t>-32.340817</t>
  </si>
  <si>
    <t>-58.350436</t>
  </si>
  <si>
    <t>-32.555240</t>
  </si>
  <si>
    <t>-58.391093</t>
  </si>
  <si>
    <t>-32.174417</t>
  </si>
  <si>
    <t>-58.785976</t>
  </si>
  <si>
    <t>-32.492128</t>
  </si>
  <si>
    <t>-58.605799</t>
  </si>
  <si>
    <t>-32.603453</t>
  </si>
  <si>
    <t>-58.451704</t>
  </si>
  <si>
    <t>-32.529503</t>
  </si>
  <si>
    <t>-58.303327</t>
  </si>
  <si>
    <t>-32.398362</t>
  </si>
  <si>
    <t>-58.746019</t>
  </si>
  <si>
    <t>-32.445604</t>
  </si>
  <si>
    <t>-58.435430</t>
  </si>
  <si>
    <t>-32.180069</t>
  </si>
  <si>
    <t>-58.928538</t>
  </si>
  <si>
    <t>-32.533542</t>
  </si>
  <si>
    <t>-60.035453</t>
  </si>
  <si>
    <t>-32.957607</t>
  </si>
  <si>
    <t>-60.049502</t>
  </si>
  <si>
    <t>-32.706445</t>
  </si>
  <si>
    <t>-60.669342</t>
  </si>
  <si>
    <t>-32.616797</t>
  </si>
  <si>
    <t>-60.532116</t>
  </si>
  <si>
    <t>-32.362495</t>
  </si>
  <si>
    <t>-60.404953</t>
  </si>
  <si>
    <t>-32.906829</t>
  </si>
  <si>
    <t>-60.630499</t>
  </si>
  <si>
    <t>-32.284603</t>
  </si>
  <si>
    <t>-60.227272</t>
  </si>
  <si>
    <t>-32.579479</t>
  </si>
  <si>
    <t>-60.030701</t>
  </si>
  <si>
    <t>-32.333651</t>
  </si>
  <si>
    <t>-60.163418</t>
  </si>
  <si>
    <t>-32.916585</t>
  </si>
  <si>
    <t>-60.653373</t>
  </si>
  <si>
    <t>-32.767945</t>
  </si>
  <si>
    <t>-60.111485</t>
  </si>
  <si>
    <t>-32.893931</t>
  </si>
  <si>
    <t>-60.663625</t>
  </si>
  <si>
    <t>-32.687888</t>
  </si>
  <si>
    <t>-60.010462</t>
  </si>
  <si>
    <t>-33.105142</t>
  </si>
  <si>
    <t>-60.356952</t>
  </si>
  <si>
    <t>-32.528858</t>
  </si>
  <si>
    <t>-60.283566</t>
  </si>
  <si>
    <t>-32.306825</t>
  </si>
  <si>
    <t>-60.423089</t>
  </si>
  <si>
    <t>-32.640212</t>
  </si>
  <si>
    <t>-59.872907</t>
  </si>
  <si>
    <t>-32.409815</t>
  </si>
  <si>
    <t>-60.321719</t>
  </si>
  <si>
    <t>-32.640639</t>
  </si>
  <si>
    <t>-60.612405</t>
  </si>
  <si>
    <t>-32.696533</t>
  </si>
  <si>
    <t>-59.901320</t>
  </si>
  <si>
    <t>-32.801623</t>
  </si>
  <si>
    <t>-59.945250</t>
  </si>
  <si>
    <t>-32.422618</t>
  </si>
  <si>
    <t>-60.129219</t>
  </si>
  <si>
    <t>-33.105045</t>
  </si>
  <si>
    <t>-60.476003</t>
  </si>
  <si>
    <t>-32.780964</t>
  </si>
  <si>
    <t>-59.907191</t>
  </si>
  <si>
    <t>-32.849820</t>
  </si>
  <si>
    <t>-59.865552</t>
  </si>
  <si>
    <t>-32.439786</t>
  </si>
  <si>
    <t>-60.393444</t>
  </si>
  <si>
    <t>-33.088291</t>
  </si>
  <si>
    <t>-60.223828</t>
  </si>
  <si>
    <t>-32.364140</t>
  </si>
  <si>
    <t>-60.344941</t>
  </si>
  <si>
    <t>-32.621606</t>
  </si>
  <si>
    <t>-60.157954</t>
  </si>
  <si>
    <t>-32.572225</t>
  </si>
  <si>
    <t>-59.808910</t>
  </si>
  <si>
    <t>-31.780752</t>
  </si>
  <si>
    <t>-59.572690</t>
  </si>
  <si>
    <t>-32.025194</t>
  </si>
  <si>
    <t>-59.009408</t>
  </si>
  <si>
    <t>-31.293864</t>
  </si>
  <si>
    <t>-58.904329</t>
  </si>
  <si>
    <t>-31.722192</t>
  </si>
  <si>
    <t>-59.349610</t>
  </si>
  <si>
    <t>-31.318075</t>
  </si>
  <si>
    <t>-59.307602</t>
  </si>
  <si>
    <t>-31.599370</t>
  </si>
  <si>
    <t>-58.576368</t>
  </si>
  <si>
    <t>-31.549788</t>
  </si>
  <si>
    <t>-58.552853</t>
  </si>
  <si>
    <t>-31.779423</t>
  </si>
  <si>
    <t>-59.242260</t>
  </si>
  <si>
    <t>-31.901663</t>
  </si>
  <si>
    <t>-58.806356</t>
  </si>
  <si>
    <t>-31.620469</t>
  </si>
  <si>
    <t>-58.782058</t>
  </si>
  <si>
    <t>-31.463657</t>
  </si>
  <si>
    <t>-58.860781</t>
  </si>
  <si>
    <t>-31.791800</t>
  </si>
  <si>
    <t>-58.874884</t>
  </si>
  <si>
    <t>-31.439650</t>
  </si>
  <si>
    <t>-58.605881</t>
  </si>
  <si>
    <t>-31.859256</t>
  </si>
  <si>
    <t>-58.914432</t>
  </si>
  <si>
    <t>-31.653539</t>
  </si>
  <si>
    <t>-58.971297</t>
  </si>
  <si>
    <t>-31.451616</t>
  </si>
  <si>
    <t>-58.706756</t>
  </si>
  <si>
    <t>-31.844296</t>
  </si>
  <si>
    <t>-59.316132</t>
  </si>
  <si>
    <t>-31.528843</t>
  </si>
  <si>
    <t>-58.671121</t>
  </si>
  <si>
    <t>-31.799783</t>
  </si>
  <si>
    <t>-58.757643</t>
  </si>
  <si>
    <t>-31.293115</t>
  </si>
  <si>
    <t>-58.800890</t>
  </si>
  <si>
    <t>-31.356673</t>
  </si>
  <si>
    <t>-58.805685</t>
  </si>
  <si>
    <t>-31.543563</t>
  </si>
  <si>
    <t>-59.343487</t>
  </si>
  <si>
    <t>-31.701549</t>
  </si>
  <si>
    <t>-59.464263</t>
  </si>
  <si>
    <t>-31.943587</t>
  </si>
  <si>
    <t>-59.445406</t>
  </si>
  <si>
    <t>-31.908552</t>
  </si>
  <si>
    <t>-59.261233</t>
  </si>
  <si>
    <t>-31.956886</t>
  </si>
  <si>
    <t>-58.849489</t>
  </si>
  <si>
    <t>-31.731208</t>
  </si>
  <si>
    <t>-58.635718</t>
  </si>
  <si>
    <t>-31.631260</t>
  </si>
  <si>
    <t>-59.186094</t>
  </si>
  <si>
    <t>-31.494760</t>
  </si>
  <si>
    <t>-58.906507</t>
  </si>
  <si>
    <t>-31.920482</t>
  </si>
  <si>
    <t>-59.357427</t>
  </si>
  <si>
    <t>-31.588880</t>
  </si>
  <si>
    <t>-59.311944</t>
  </si>
  <si>
    <t>-31.397178</t>
  </si>
  <si>
    <t>-58.961788</t>
  </si>
  <si>
    <t>-31.666587</t>
  </si>
  <si>
    <t>-59.040438</t>
  </si>
  <si>
    <t>-31.526837</t>
  </si>
  <si>
    <t>-58.816706</t>
  </si>
  <si>
    <t>-31.506463</t>
  </si>
  <si>
    <t>-59.212067</t>
  </si>
  <si>
    <t>-31.716451</t>
  </si>
  <si>
    <t>-59.180543</t>
  </si>
  <si>
    <t>-31.532404</t>
  </si>
  <si>
    <t>-59.454079</t>
  </si>
  <si>
    <t>-31.501115</t>
  </si>
  <si>
    <t>-59.122080</t>
  </si>
  <si>
    <t>-31.803520</t>
  </si>
  <si>
    <t>-59.159808</t>
  </si>
  <si>
    <t>-31.936272</t>
  </si>
  <si>
    <t>-59.146881</t>
  </si>
  <si>
    <t>-31.836959</t>
  </si>
  <si>
    <t>-59.370167</t>
  </si>
  <si>
    <t>-31.832960</t>
  </si>
  <si>
    <t>-59.412946</t>
  </si>
  <si>
    <t>-31.722863</t>
  </si>
  <si>
    <t>-58.872976</t>
  </si>
  <si>
    <t>-31.653449</t>
  </si>
  <si>
    <t>-59.105862</t>
  </si>
  <si>
    <t>-31.852851</t>
  </si>
  <si>
    <t>-58.751847</t>
  </si>
  <si>
    <t>-31.829799</t>
  </si>
  <si>
    <t>-58.821610</t>
  </si>
  <si>
    <t>-31.986289</t>
  </si>
  <si>
    <t>-58.961533</t>
  </si>
  <si>
    <t>-31.867638</t>
  </si>
  <si>
    <t>-59.026885</t>
  </si>
  <si>
    <t>-31.890465</t>
  </si>
  <si>
    <t>-58.994359</t>
  </si>
  <si>
    <t>-31.546596</t>
  </si>
  <si>
    <t>-58.773156</t>
  </si>
  <si>
    <t>Villa Álvarez</t>
  </si>
  <si>
    <t>Distrito Ceibas</t>
  </si>
  <si>
    <t>Población:</t>
  </si>
  <si>
    <t>CASOS Diarios Promedio</t>
  </si>
  <si>
    <t>Casos Acumulados</t>
  </si>
  <si>
    <t>Dias p/duplicación</t>
  </si>
  <si>
    <t>Incid. Diaria
c/100 Mil Hab.</t>
  </si>
  <si>
    <t>Indicador Razón Crecim.</t>
  </si>
  <si>
    <t>Indicador Incidencia en 14 días</t>
  </si>
  <si>
    <t>Colonia La Fraternidad</t>
  </si>
  <si>
    <t>Colonia Freitas</t>
  </si>
  <si>
    <t>Colonia Belgrano</t>
  </si>
  <si>
    <t>Colonia Nueva</t>
  </si>
  <si>
    <t>Colonia Gral. Roca</t>
  </si>
  <si>
    <t>Colonia Libertad</t>
  </si>
  <si>
    <t>Colonia La Matilde</t>
  </si>
  <si>
    <t>Colonia Perfección</t>
  </si>
  <si>
    <t>Mayores de 60 
Censo 2010</t>
  </si>
  <si>
    <t>Mayores de 60 
Proyectados 2020</t>
  </si>
  <si>
    <t>1° Dosis 
&gt;60</t>
  </si>
  <si>
    <t>2° Dosis 
&gt;60</t>
  </si>
  <si>
    <t>* población estimada</t>
  </si>
  <si>
    <t>% Adultos &gt;60 
(1° dosis)</t>
  </si>
  <si>
    <t>% Adultos &gt;60
(2° dosis)</t>
  </si>
  <si>
    <t>Distrito Costa Uruguay Sur</t>
  </si>
  <si>
    <t>Lucas Sud</t>
  </si>
  <si>
    <t>prom 14 dias</t>
  </si>
  <si>
    <t>inc diaria</t>
  </si>
  <si>
    <t>Tacuaras Yacaré</t>
  </si>
  <si>
    <t>Distrito Chilcas</t>
  </si>
  <si>
    <t>2020</t>
  </si>
  <si>
    <t>Trim.3</t>
  </si>
  <si>
    <t>jul</t>
  </si>
  <si>
    <t>ago</t>
  </si>
  <si>
    <t>sep</t>
  </si>
  <si>
    <t>Trim.4</t>
  </si>
  <si>
    <t>oct</t>
  </si>
  <si>
    <t>nov</t>
  </si>
  <si>
    <t>dic</t>
  </si>
  <si>
    <t>2021</t>
  </si>
  <si>
    <t>Trim.1</t>
  </si>
  <si>
    <t>ene</t>
  </si>
  <si>
    <t>feb</t>
  </si>
  <si>
    <t>mar</t>
  </si>
  <si>
    <t>Trim.2</t>
  </si>
  <si>
    <t>abr</t>
  </si>
  <si>
    <t>may</t>
  </si>
  <si>
    <t>jun</t>
  </si>
  <si>
    <t>Promedio de EDAD</t>
  </si>
  <si>
    <t>Estación Palavecino</t>
  </si>
  <si>
    <t>mes</t>
  </si>
  <si>
    <t>edad</t>
  </si>
  <si>
    <t xml:space="preserve"> </t>
  </si>
  <si>
    <t>San Miguel</t>
  </si>
  <si>
    <t>Distrito Isletas</t>
  </si>
  <si>
    <t>Estacion Camps</t>
  </si>
  <si>
    <t>San Jose de Feliciano</t>
  </si>
  <si>
    <t>Disponibles</t>
  </si>
  <si>
    <t>Total</t>
  </si>
  <si>
    <t>Ocup</t>
  </si>
  <si>
    <t>Disp. Publico</t>
  </si>
  <si>
    <t>Disp. Privado</t>
  </si>
  <si>
    <t>total Púb.</t>
  </si>
  <si>
    <t>total Priv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</si>
</sst>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9"/>
      <color rgb="FF52545C"/>
      <name val="Roboto"/>
    </font>
    <font>
      <sz val="14"/>
      <color rgb="FF52545C"/>
      <name val="Arial"/>
      <family val="2"/>
    </font>
    <font>
      <sz val="11"/>
      <color rgb="FFFF0000"/>
      <name val="Arial"/>
      <family val="2"/>
    </font>
    <font>
      <sz val="12"/>
      <color rgb="FF314C59"/>
      <name val="Arial"/>
      <family val="2"/>
    </font>
    <font>
      <b/>
      <sz val="12"/>
      <color rgb="FF314C59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E69138"/>
      </patternFill>
    </fill>
    <fill>
      <patternFill patternType="solid">
        <fgColor theme="0"/>
        <bgColor rgb="FFF6B26B"/>
      </patternFill>
    </fill>
  </fills>
  <borders count="1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medium">
        <color theme="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72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56" xfId="0" applyNumberFormat="1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0" fontId="17" fillId="35" borderId="60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1" fillId="36" borderId="62" xfId="0" applyFont="1" applyFill="1" applyBorder="1" applyAlignment="1">
      <alignment horizontal="center" vertical="center"/>
    </xf>
    <xf numFmtId="0" fontId="21" fillId="36" borderId="63" xfId="0" applyFont="1" applyFill="1" applyBorder="1" applyAlignment="1">
      <alignment horizontal="center" vertical="center"/>
    </xf>
    <xf numFmtId="9" fontId="21" fillId="36" borderId="63" xfId="42" applyFont="1" applyFill="1" applyBorder="1" applyAlignment="1">
      <alignment horizontal="center" vertical="center"/>
    </xf>
    <xf numFmtId="3" fontId="21" fillId="36" borderId="63" xfId="0" applyNumberFormat="1" applyFont="1" applyFill="1" applyBorder="1" applyAlignment="1">
      <alignment horizontal="center" vertical="center"/>
    </xf>
    <xf numFmtId="1" fontId="21" fillId="36" borderId="63" xfId="0" applyNumberFormat="1" applyFont="1" applyFill="1" applyBorder="1" applyAlignment="1">
      <alignment horizontal="center" vertical="center"/>
    </xf>
    <xf numFmtId="164" fontId="21" fillId="36" borderId="63" xfId="0" applyNumberFormat="1" applyFont="1" applyFill="1" applyBorder="1" applyAlignment="1">
      <alignment horizontal="center" vertical="center"/>
    </xf>
    <xf numFmtId="1" fontId="21" fillId="36" borderId="63" xfId="42" applyNumberFormat="1" applyFont="1" applyFill="1" applyBorder="1" applyAlignment="1">
      <alignment horizontal="center" vertical="center"/>
    </xf>
    <xf numFmtId="165" fontId="21" fillId="36" borderId="63" xfId="42" applyNumberFormat="1" applyFont="1" applyFill="1" applyBorder="1" applyAlignment="1">
      <alignment horizontal="center" vertical="center"/>
    </xf>
    <xf numFmtId="1" fontId="21" fillId="35" borderId="64" xfId="0" quotePrefix="1" applyNumberFormat="1" applyFont="1" applyFill="1" applyBorder="1" applyAlignment="1">
      <alignment horizontal="center" vertical="center"/>
    </xf>
    <xf numFmtId="0" fontId="23" fillId="35" borderId="65" xfId="0" applyFont="1" applyFill="1" applyBorder="1" applyAlignment="1">
      <alignment horizontal="center" vertical="center" wrapText="1"/>
    </xf>
    <xf numFmtId="0" fontId="20" fillId="35" borderId="65" xfId="0" applyFont="1" applyFill="1" applyBorder="1" applyAlignment="1">
      <alignment horizontal="center" vertical="center" wrapText="1"/>
    </xf>
    <xf numFmtId="0" fontId="32" fillId="35" borderId="65" xfId="0" applyFont="1" applyFill="1" applyBorder="1" applyAlignment="1">
      <alignment horizontal="center" vertical="center" wrapText="1"/>
    </xf>
    <xf numFmtId="1" fontId="20" fillId="35" borderId="66" xfId="0" applyNumberFormat="1" applyFont="1" applyFill="1" applyBorder="1" applyAlignment="1">
      <alignment horizontal="center" vertical="center" wrapText="1"/>
    </xf>
    <xf numFmtId="0" fontId="19" fillId="0" borderId="67" xfId="0" applyFont="1" applyFill="1" applyBorder="1" applyAlignment="1">
      <alignment horizontal="center" vertical="center"/>
    </xf>
    <xf numFmtId="0" fontId="19" fillId="0" borderId="68" xfId="0" applyFont="1" applyFill="1" applyBorder="1" applyAlignment="1">
      <alignment horizontal="center" vertical="center"/>
    </xf>
    <xf numFmtId="0" fontId="24" fillId="0" borderId="68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25" fillId="0" borderId="0" xfId="0" applyFont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55" fillId="46" borderId="71" xfId="44" applyFont="1" applyFill="1" applyBorder="1" applyAlignment="1">
      <alignment horizontal="center" vertical="center" wrapText="1"/>
    </xf>
    <xf numFmtId="0" fontId="56" fillId="46" borderId="71" xfId="44" applyFont="1" applyFill="1" applyBorder="1" applyAlignment="1">
      <alignment horizontal="center" vertical="center" wrapText="1"/>
    </xf>
    <xf numFmtId="164" fontId="55" fillId="46" borderId="71" xfId="44" applyNumberFormat="1" applyFont="1" applyFill="1" applyBorder="1" applyAlignment="1">
      <alignment horizontal="center" vertical="center" wrapText="1"/>
    </xf>
    <xf numFmtId="1" fontId="57" fillId="46" borderId="71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1" xfId="44" applyFont="1" applyBorder="1" applyAlignment="1">
      <alignment horizontal="right"/>
    </xf>
    <xf numFmtId="14" fontId="59" fillId="47" borderId="71" xfId="44" applyNumberFormat="1" applyFont="1" applyFill="1" applyBorder="1" applyAlignment="1">
      <alignment horizontal="center"/>
    </xf>
    <xf numFmtId="0" fontId="60" fillId="48" borderId="71" xfId="44" applyFont="1" applyFill="1" applyBorder="1" applyAlignment="1">
      <alignment horizontal="center"/>
    </xf>
    <xf numFmtId="0" fontId="58" fillId="0" borderId="71" xfId="44" applyFont="1" applyBorder="1" applyAlignment="1">
      <alignment horizontal="center"/>
    </xf>
    <xf numFmtId="164" fontId="58" fillId="0" borderId="71" xfId="44" applyNumberFormat="1" applyFont="1" applyBorder="1" applyAlignment="1">
      <alignment horizontal="center"/>
    </xf>
    <xf numFmtId="0" fontId="58" fillId="0" borderId="71" xfId="44" applyFont="1" applyBorder="1"/>
    <xf numFmtId="1" fontId="61" fillId="0" borderId="71" xfId="44" applyNumberFormat="1" applyFont="1" applyBorder="1" applyAlignment="1">
      <alignment horizontal="center"/>
    </xf>
    <xf numFmtId="0" fontId="54" fillId="0" borderId="71" xfId="44" applyBorder="1" applyAlignment="1">
      <alignment horizontal="center"/>
    </xf>
    <xf numFmtId="0" fontId="62" fillId="0" borderId="0" xfId="44" applyFont="1" applyAlignment="1">
      <alignment horizontal="center"/>
    </xf>
    <xf numFmtId="0" fontId="62" fillId="0" borderId="0" xfId="44" applyFont="1"/>
    <xf numFmtId="164" fontId="54" fillId="0" borderId="71" xfId="44" applyNumberFormat="1" applyBorder="1" applyAlignment="1">
      <alignment horizontal="center"/>
    </xf>
    <xf numFmtId="0" fontId="62" fillId="0" borderId="71" xfId="44" applyFont="1" applyBorder="1" applyAlignment="1">
      <alignment horizontal="center"/>
    </xf>
    <xf numFmtId="1" fontId="62" fillId="0" borderId="71" xfId="44" applyNumberFormat="1" applyFont="1" applyBorder="1" applyAlignment="1">
      <alignment horizontal="center"/>
    </xf>
    <xf numFmtId="168" fontId="59" fillId="47" borderId="71" xfId="44" applyNumberFormat="1" applyFont="1" applyFill="1" applyBorder="1" applyAlignment="1">
      <alignment horizontal="center"/>
    </xf>
    <xf numFmtId="0" fontId="63" fillId="0" borderId="71" xfId="44" applyFont="1" applyBorder="1" applyAlignment="1">
      <alignment horizontal="center"/>
    </xf>
    <xf numFmtId="0" fontId="63" fillId="49" borderId="71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1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1" xfId="44" applyFont="1" applyFill="1" applyBorder="1" applyAlignment="1">
      <alignment horizontal="center"/>
    </xf>
    <xf numFmtId="1" fontId="62" fillId="0" borderId="71" xfId="44" applyNumberFormat="1" applyFont="1" applyBorder="1"/>
    <xf numFmtId="0" fontId="63" fillId="50" borderId="71" xfId="44" applyFont="1" applyFill="1" applyBorder="1" applyAlignment="1">
      <alignment horizontal="center"/>
    </xf>
    <xf numFmtId="0" fontId="58" fillId="0" borderId="77" xfId="44" applyFont="1" applyBorder="1" applyAlignment="1">
      <alignment horizontal="center"/>
    </xf>
    <xf numFmtId="164" fontId="58" fillId="0" borderId="77" xfId="44" applyNumberFormat="1" applyFont="1" applyBorder="1" applyAlignment="1">
      <alignment horizontal="center"/>
    </xf>
    <xf numFmtId="1" fontId="61" fillId="0" borderId="77" xfId="44" applyNumberFormat="1" applyFont="1" applyBorder="1" applyAlignment="1">
      <alignment horizontal="center"/>
    </xf>
    <xf numFmtId="1" fontId="62" fillId="0" borderId="77" xfId="44" applyNumberFormat="1" applyFont="1" applyBorder="1" applyAlignment="1">
      <alignment horizontal="center"/>
    </xf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4" xfId="42" quotePrefix="1" applyNumberFormat="1" applyFont="1" applyFill="1" applyBorder="1" applyAlignment="1">
      <alignment horizontal="center" vertical="center"/>
    </xf>
    <xf numFmtId="0" fontId="0" fillId="0" borderId="70" xfId="0" pivotButton="1" applyBorder="1"/>
    <xf numFmtId="0" fontId="0" fillId="0" borderId="72" xfId="0" applyBorder="1"/>
    <xf numFmtId="0" fontId="0" fillId="0" borderId="70" xfId="0" applyBorder="1"/>
    <xf numFmtId="0" fontId="0" fillId="0" borderId="72" xfId="0" applyNumberFormat="1" applyBorder="1"/>
    <xf numFmtId="0" fontId="0" fillId="0" borderId="73" xfId="0" applyBorder="1"/>
    <xf numFmtId="0" fontId="0" fillId="0" borderId="74" xfId="0" applyNumberFormat="1" applyBorder="1"/>
    <xf numFmtId="0" fontId="0" fillId="0" borderId="75" xfId="0" applyBorder="1"/>
    <xf numFmtId="0" fontId="0" fillId="0" borderId="76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19" fillId="0" borderId="78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79" xfId="0" applyNumberFormat="1" applyFont="1" applyFill="1" applyBorder="1" applyAlignment="1">
      <alignment horizontal="center" vertical="center"/>
    </xf>
    <xf numFmtId="3" fontId="19" fillId="0" borderId="68" xfId="0" applyNumberFormat="1" applyFont="1" applyFill="1" applyBorder="1" applyAlignment="1">
      <alignment horizontal="center" vertical="center"/>
    </xf>
    <xf numFmtId="1" fontId="19" fillId="38" borderId="80" xfId="42" applyNumberFormat="1" applyFont="1" applyFill="1" applyBorder="1" applyAlignment="1">
      <alignment horizontal="center" vertical="center"/>
    </xf>
    <xf numFmtId="1" fontId="19" fillId="33" borderId="81" xfId="42" applyNumberFormat="1" applyFont="1" applyFill="1" applyBorder="1" applyAlignment="1">
      <alignment horizontal="center" vertical="center"/>
    </xf>
    <xf numFmtId="1" fontId="19" fillId="37" borderId="81" xfId="42" applyNumberFormat="1" applyFont="1" applyFill="1" applyBorder="1" applyAlignment="1">
      <alignment horizontal="center" vertical="center"/>
    </xf>
    <xf numFmtId="1" fontId="19" fillId="38" borderId="81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2" xfId="0" applyFont="1" applyFill="1" applyBorder="1" applyAlignment="1">
      <alignment horizontal="center" vertical="center" wrapText="1"/>
    </xf>
    <xf numFmtId="0" fontId="19" fillId="0" borderId="83" xfId="0" applyFont="1" applyFill="1" applyBorder="1" applyAlignment="1">
      <alignment horizontal="center" vertical="center"/>
    </xf>
    <xf numFmtId="9" fontId="19" fillId="0" borderId="78" xfId="42" applyFont="1" applyFill="1" applyBorder="1" applyAlignment="1">
      <alignment horizontal="center" vertical="center"/>
    </xf>
    <xf numFmtId="0" fontId="20" fillId="35" borderId="66" xfId="0" applyFont="1" applyFill="1" applyBorder="1" applyAlignment="1">
      <alignment horizontal="center" vertical="center" wrapText="1"/>
    </xf>
    <xf numFmtId="0" fontId="21" fillId="35" borderId="84" xfId="0" applyFont="1" applyFill="1" applyBorder="1" applyAlignment="1">
      <alignment horizontal="center" vertical="center"/>
    </xf>
    <xf numFmtId="0" fontId="19" fillId="0" borderId="85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3" fontId="21" fillId="36" borderId="86" xfId="0" applyNumberFormat="1" applyFont="1" applyFill="1" applyBorder="1" applyAlignment="1">
      <alignment horizontal="center" vertical="center"/>
    </xf>
    <xf numFmtId="0" fontId="19" fillId="0" borderId="87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1" fontId="68" fillId="0" borderId="11" xfId="0" applyNumberFormat="1" applyFont="1" applyBorder="1" applyAlignment="1">
      <alignment horizontal="center" vertical="center"/>
    </xf>
    <xf numFmtId="1" fontId="68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0" fontId="50" fillId="34" borderId="0" xfId="0" applyFont="1" applyFill="1"/>
    <xf numFmtId="1" fontId="0" fillId="34" borderId="0" xfId="0" applyNumberFormat="1" applyFill="1"/>
    <xf numFmtId="0" fontId="52" fillId="34" borderId="12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68" fontId="59" fillId="47" borderId="77" xfId="44" applyNumberFormat="1" applyFont="1" applyFill="1" applyBorder="1" applyAlignment="1">
      <alignment horizontal="center"/>
    </xf>
    <xf numFmtId="0" fontId="63" fillId="0" borderId="77" xfId="44" applyFont="1" applyBorder="1" applyAlignment="1">
      <alignment horizontal="center"/>
    </xf>
    <xf numFmtId="0" fontId="58" fillId="0" borderId="12" xfId="44" applyFont="1" applyBorder="1" applyAlignment="1">
      <alignment horizontal="center"/>
    </xf>
    <xf numFmtId="168" fontId="59" fillId="47" borderId="12" xfId="44" applyNumberFormat="1" applyFont="1" applyFill="1" applyBorder="1" applyAlignment="1">
      <alignment horizontal="center"/>
    </xf>
    <xf numFmtId="0" fontId="63" fillId="0" borderId="12" xfId="44" applyFont="1" applyBorder="1" applyAlignment="1">
      <alignment horizontal="center"/>
    </xf>
    <xf numFmtId="164" fontId="58" fillId="0" borderId="12" xfId="44" applyNumberFormat="1" applyFont="1" applyBorder="1" applyAlignment="1">
      <alignment horizontal="center"/>
    </xf>
    <xf numFmtId="1" fontId="61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/>
    </xf>
    <xf numFmtId="1" fontId="62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 vertical="center"/>
    </xf>
    <xf numFmtId="0" fontId="54" fillId="0" borderId="12" xfId="44" applyBorder="1" applyAlignment="1">
      <alignment horizontal="center"/>
    </xf>
    <xf numFmtId="0" fontId="62" fillId="0" borderId="12" xfId="44" applyFont="1" applyBorder="1"/>
    <xf numFmtId="0" fontId="62" fillId="51" borderId="12" xfId="44" applyFont="1" applyFill="1" applyBorder="1" applyAlignment="1">
      <alignment horizontal="center"/>
    </xf>
    <xf numFmtId="165" fontId="54" fillId="0" borderId="12" xfId="44" applyNumberFormat="1" applyBorder="1" applyAlignment="1">
      <alignment horizontal="center"/>
    </xf>
    <xf numFmtId="0" fontId="54" fillId="0" borderId="12" xfId="44" applyBorder="1"/>
    <xf numFmtId="1" fontId="54" fillId="0" borderId="12" xfId="44" applyNumberFormat="1" applyBorder="1" applyAlignment="1">
      <alignment horizontal="center"/>
    </xf>
    <xf numFmtId="164" fontId="54" fillId="0" borderId="12" xfId="44" applyNumberFormat="1" applyBorder="1" applyAlignment="1">
      <alignment horizontal="center"/>
    </xf>
    <xf numFmtId="168" fontId="58" fillId="0" borderId="12" xfId="44" applyNumberFormat="1" applyFont="1" applyBorder="1" applyAlignment="1">
      <alignment horizontal="center"/>
    </xf>
    <xf numFmtId="0" fontId="63" fillId="53" borderId="12" xfId="44" applyFont="1" applyFill="1" applyBorder="1" applyAlignment="1">
      <alignment horizontal="center"/>
    </xf>
    <xf numFmtId="3" fontId="22" fillId="54" borderId="12" xfId="0" applyNumberFormat="1" applyFont="1" applyFill="1" applyBorder="1" applyAlignment="1">
      <alignment horizontal="center" vertical="center"/>
    </xf>
    <xf numFmtId="3" fontId="69" fillId="54" borderId="12" xfId="0" applyNumberFormat="1" applyFon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164" fontId="68" fillId="0" borderId="14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71" fillId="35" borderId="57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71" fillId="35" borderId="57" xfId="0" applyFont="1" applyFill="1" applyBorder="1" applyAlignment="1">
      <alignment vertical="center"/>
    </xf>
    <xf numFmtId="0" fontId="22" fillId="0" borderId="89" xfId="0" applyFont="1" applyBorder="1" applyAlignment="1">
      <alignment horizontal="center" vertical="center"/>
    </xf>
    <xf numFmtId="1" fontId="22" fillId="0" borderId="67" xfId="0" applyNumberFormat="1" applyFont="1" applyBorder="1" applyAlignment="1">
      <alignment horizontal="center" vertical="center"/>
    </xf>
    <xf numFmtId="0" fontId="22" fillId="0" borderId="90" xfId="0" applyFont="1" applyBorder="1" applyAlignment="1">
      <alignment horizontal="center" vertical="center"/>
    </xf>
    <xf numFmtId="0" fontId="22" fillId="0" borderId="81" xfId="0" applyFont="1" applyBorder="1" applyAlignment="1">
      <alignment horizontal="center" vertical="center"/>
    </xf>
    <xf numFmtId="1" fontId="22" fillId="0" borderId="68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88" xfId="0" applyFont="1" applyBorder="1" applyAlignment="1">
      <alignment horizontal="center" vertical="center"/>
    </xf>
    <xf numFmtId="1" fontId="22" fillId="0" borderId="69" xfId="0" applyNumberFormat="1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71" fillId="35" borderId="57" xfId="0" applyFont="1" applyFill="1" applyBorder="1" applyAlignment="1">
      <alignment horizontal="center" vertical="center"/>
    </xf>
    <xf numFmtId="1" fontId="71" fillId="35" borderId="57" xfId="0" applyNumberFormat="1" applyFont="1" applyFill="1" applyBorder="1" applyAlignment="1">
      <alignment horizontal="center" vertical="center"/>
    </xf>
    <xf numFmtId="0" fontId="71" fillId="55" borderId="57" xfId="0" applyFont="1" applyFill="1" applyBorder="1" applyAlignment="1">
      <alignment horizontal="center" vertical="center" wrapText="1"/>
    </xf>
    <xf numFmtId="1" fontId="71" fillId="55" borderId="57" xfId="0" applyNumberFormat="1" applyFont="1" applyFill="1" applyBorder="1" applyAlignment="1">
      <alignment horizontal="center" vertical="center" wrapText="1"/>
    </xf>
    <xf numFmtId="0" fontId="71" fillId="35" borderId="57" xfId="0" applyFont="1" applyFill="1" applyBorder="1" applyAlignment="1">
      <alignment horizontal="center" vertical="center" wrapText="1"/>
    </xf>
    <xf numFmtId="0" fontId="22" fillId="33" borderId="81" xfId="0" applyFont="1" applyFill="1" applyBorder="1" applyAlignment="1">
      <alignment horizontal="center" vertical="center"/>
    </xf>
    <xf numFmtId="1" fontId="22" fillId="33" borderId="68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89" xfId="0" applyFont="1" applyFill="1" applyBorder="1" applyAlignment="1">
      <alignment horizontal="center" vertical="center"/>
    </xf>
    <xf numFmtId="0" fontId="22" fillId="37" borderId="81" xfId="0" applyFont="1" applyFill="1" applyBorder="1" applyAlignment="1">
      <alignment horizontal="center" vertical="center"/>
    </xf>
    <xf numFmtId="0" fontId="22" fillId="37" borderId="88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9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72" fillId="39" borderId="0" xfId="0" applyFont="1" applyFill="1"/>
    <xf numFmtId="0" fontId="72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34" borderId="0" xfId="0" applyFont="1" applyFill="1"/>
    <xf numFmtId="0" fontId="72" fillId="0" borderId="0" xfId="0" applyFont="1"/>
    <xf numFmtId="9" fontId="19" fillId="0" borderId="79" xfId="42" applyFont="1" applyFill="1" applyBorder="1" applyAlignment="1">
      <alignment horizontal="center" vertical="center"/>
    </xf>
    <xf numFmtId="1" fontId="62" fillId="0" borderId="81" xfId="44" applyNumberFormat="1" applyFont="1" applyBorder="1" applyAlignment="1">
      <alignment horizontal="center"/>
    </xf>
    <xf numFmtId="0" fontId="58" fillId="0" borderId="20" xfId="44" applyFont="1" applyBorder="1" applyAlignment="1">
      <alignment horizontal="center"/>
    </xf>
    <xf numFmtId="168" fontId="58" fillId="0" borderId="20" xfId="44" applyNumberFormat="1" applyFont="1" applyBorder="1" applyAlignment="1">
      <alignment horizontal="center"/>
    </xf>
    <xf numFmtId="0" fontId="63" fillId="0" borderId="20" xfId="44" applyFont="1" applyBorder="1" applyAlignment="1">
      <alignment horizontal="center"/>
    </xf>
    <xf numFmtId="164" fontId="58" fillId="0" borderId="20" xfId="44" applyNumberFormat="1" applyFont="1" applyBorder="1" applyAlignment="1">
      <alignment horizontal="center"/>
    </xf>
    <xf numFmtId="1" fontId="61" fillId="0" borderId="20" xfId="44" applyNumberFormat="1" applyFont="1" applyBorder="1" applyAlignment="1">
      <alignment horizontal="center"/>
    </xf>
    <xf numFmtId="0" fontId="58" fillId="0" borderId="19" xfId="44" applyFont="1" applyBorder="1" applyAlignment="1">
      <alignment horizontal="center"/>
    </xf>
    <xf numFmtId="168" fontId="58" fillId="0" borderId="19" xfId="44" applyNumberFormat="1" applyFont="1" applyBorder="1" applyAlignment="1">
      <alignment horizontal="center"/>
    </xf>
    <xf numFmtId="0" fontId="58" fillId="0" borderId="93" xfId="44" applyFont="1" applyBorder="1" applyAlignment="1">
      <alignment horizontal="center"/>
    </xf>
    <xf numFmtId="168" fontId="58" fillId="0" borderId="93" xfId="44" applyNumberFormat="1" applyFont="1" applyBorder="1" applyAlignment="1">
      <alignment horizontal="center"/>
    </xf>
    <xf numFmtId="0" fontId="63" fillId="0" borderId="93" xfId="44" applyFont="1" applyBorder="1" applyAlignment="1">
      <alignment horizontal="center"/>
    </xf>
    <xf numFmtId="164" fontId="58" fillId="0" borderId="93" xfId="44" applyNumberFormat="1" applyFont="1" applyBorder="1" applyAlignment="1">
      <alignment horizontal="center"/>
    </xf>
    <xf numFmtId="1" fontId="61" fillId="0" borderId="93" xfId="44" applyNumberFormat="1" applyFont="1" applyBorder="1" applyAlignment="1">
      <alignment horizontal="center"/>
    </xf>
    <xf numFmtId="0" fontId="54" fillId="0" borderId="0" xfId="44" applyAlignment="1">
      <alignment horizontal="center" vertical="center"/>
    </xf>
    <xf numFmtId="2" fontId="0" fillId="34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67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  <xf numFmtId="2" fontId="24" fillId="34" borderId="12" xfId="42" applyNumberFormat="1" applyFont="1" applyFill="1" applyBorder="1" applyAlignment="1">
      <alignment horizontal="center" vertical="center"/>
    </xf>
    <xf numFmtId="1" fontId="72" fillId="34" borderId="0" xfId="0" applyNumberFormat="1" applyFont="1" applyFill="1"/>
    <xf numFmtId="1" fontId="72" fillId="0" borderId="0" xfId="0" applyNumberFormat="1" applyFont="1"/>
    <xf numFmtId="0" fontId="19" fillId="44" borderId="12" xfId="0" applyFont="1" applyFill="1" applyBorder="1" applyAlignment="1">
      <alignment horizontal="center" vertical="center"/>
    </xf>
    <xf numFmtId="0" fontId="24" fillId="44" borderId="12" xfId="0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70" fillId="39" borderId="0" xfId="0" applyFont="1" applyFill="1"/>
    <xf numFmtId="0" fontId="34" fillId="39" borderId="0" xfId="0" applyFont="1" applyFill="1"/>
    <xf numFmtId="0" fontId="58" fillId="0" borderId="95" xfId="44" applyFont="1" applyBorder="1" applyAlignment="1">
      <alignment horizontal="center"/>
    </xf>
    <xf numFmtId="0" fontId="58" fillId="0" borderId="67" xfId="44" applyFont="1" applyBorder="1" applyAlignment="1">
      <alignment horizontal="center"/>
    </xf>
    <xf numFmtId="164" fontId="58" fillId="0" borderId="94" xfId="44" applyNumberFormat="1" applyFont="1" applyBorder="1" applyAlignment="1">
      <alignment horizontal="center"/>
    </xf>
    <xf numFmtId="0" fontId="58" fillId="0" borderId="94" xfId="44" applyFont="1" applyBorder="1" applyAlignment="1">
      <alignment horizontal="center"/>
    </xf>
    <xf numFmtId="1" fontId="61" fillId="0" borderId="94" xfId="44" applyNumberFormat="1" applyFont="1" applyBorder="1" applyAlignment="1">
      <alignment horizontal="center"/>
    </xf>
    <xf numFmtId="0" fontId="73" fillId="0" borderId="0" xfId="0" applyFont="1"/>
    <xf numFmtId="1" fontId="0" fillId="34" borderId="0" xfId="0" applyNumberFormat="1" applyFont="1" applyFill="1" applyAlignment="1">
      <alignment horizontal="center" vertical="center"/>
    </xf>
    <xf numFmtId="2" fontId="49" fillId="0" borderId="81" xfId="0" applyNumberFormat="1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9" fontId="0" fillId="0" borderId="12" xfId="42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56" borderId="12" xfId="0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2" fontId="49" fillId="0" borderId="88" xfId="0" applyNumberFormat="1" applyFont="1" applyBorder="1" applyAlignment="1">
      <alignment horizontal="center" vertical="center"/>
    </xf>
    <xf numFmtId="1" fontId="49" fillId="0" borderId="20" xfId="0" applyNumberFormat="1" applyFont="1" applyBorder="1" applyAlignment="1">
      <alignment horizontal="center" vertical="center"/>
    </xf>
    <xf numFmtId="2" fontId="68" fillId="0" borderId="15" xfId="0" applyNumberFormat="1" applyFont="1" applyBorder="1" applyAlignment="1">
      <alignment horizontal="center" vertical="center"/>
    </xf>
    <xf numFmtId="165" fontId="17" fillId="35" borderId="0" xfId="42" applyNumberFormat="1" applyFont="1" applyFill="1" applyAlignment="1">
      <alignment horizontal="center" vertical="center"/>
    </xf>
    <xf numFmtId="1" fontId="72" fillId="34" borderId="0" xfId="0" applyNumberFormat="1" applyFont="1" applyFill="1" applyAlignment="1">
      <alignment horizontal="center"/>
    </xf>
    <xf numFmtId="0" fontId="72" fillId="34" borderId="0" xfId="0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4" fontId="0" fillId="37" borderId="12" xfId="0" applyNumberFormat="1" applyFill="1" applyBorder="1" applyAlignment="1">
      <alignment horizontal="center" vertical="center"/>
    </xf>
    <xf numFmtId="0" fontId="35" fillId="0" borderId="12" xfId="0" applyFont="1" applyBorder="1"/>
    <xf numFmtId="49" fontId="35" fillId="0" borderId="12" xfId="0" applyNumberFormat="1" applyFont="1" applyBorder="1"/>
    <xf numFmtId="14" fontId="74" fillId="39" borderId="0" xfId="0" applyNumberFormat="1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/>
    </xf>
    <xf numFmtId="0" fontId="19" fillId="37" borderId="90" xfId="0" applyFont="1" applyFill="1" applyBorder="1" applyAlignment="1">
      <alignment horizontal="center" vertical="center"/>
    </xf>
    <xf numFmtId="9" fontId="19" fillId="37" borderId="19" xfId="42" applyFont="1" applyFill="1" applyBorder="1" applyAlignment="1">
      <alignment horizontal="center" vertical="center"/>
    </xf>
    <xf numFmtId="0" fontId="19" fillId="37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3" fontId="22" fillId="38" borderId="19" xfId="0" applyNumberFormat="1" applyFont="1" applyFill="1" applyBorder="1" applyAlignment="1">
      <alignment horizontal="center" vertical="center"/>
    </xf>
    <xf numFmtId="9" fontId="19" fillId="0" borderId="67" xfId="42" applyFont="1" applyFill="1" applyBorder="1" applyAlignment="1">
      <alignment horizontal="center" vertical="center"/>
    </xf>
    <xf numFmtId="2" fontId="68" fillId="0" borderId="90" xfId="0" applyNumberFormat="1" applyFont="1" applyBorder="1" applyAlignment="1">
      <alignment horizontal="center" vertical="center"/>
    </xf>
    <xf numFmtId="1" fontId="68" fillId="0" borderId="92" xfId="0" applyNumberFormat="1" applyFont="1" applyBorder="1" applyAlignment="1">
      <alignment horizontal="center" vertical="center"/>
    </xf>
    <xf numFmtId="1" fontId="19" fillId="38" borderId="89" xfId="42" applyNumberFormat="1" applyFont="1" applyFill="1" applyBorder="1" applyAlignment="1">
      <alignment horizontal="center" vertical="center"/>
    </xf>
    <xf numFmtId="1" fontId="19" fillId="38" borderId="19" xfId="0" applyNumberFormat="1" applyFont="1" applyFill="1" applyBorder="1" applyAlignment="1">
      <alignment horizontal="center" vertical="center"/>
    </xf>
    <xf numFmtId="1" fontId="19" fillId="37" borderId="19" xfId="42" quotePrefix="1" applyNumberFormat="1" applyFont="1" applyFill="1" applyBorder="1" applyAlignment="1">
      <alignment horizontal="center" vertical="center"/>
    </xf>
    <xf numFmtId="9" fontId="19" fillId="38" borderId="19" xfId="42" applyFont="1" applyFill="1" applyBorder="1" applyAlignment="1">
      <alignment horizontal="center" vertical="center"/>
    </xf>
    <xf numFmtId="165" fontId="19" fillId="38" borderId="19" xfId="42" applyNumberFormat="1" applyFont="1" applyFill="1" applyBorder="1" applyAlignment="1">
      <alignment horizontal="center" vertical="center"/>
    </xf>
    <xf numFmtId="1" fontId="19" fillId="38" borderId="92" xfId="0" applyNumberFormat="1" applyFont="1" applyFill="1" applyBorder="1" applyAlignment="1">
      <alignment horizontal="center" vertical="center"/>
    </xf>
    <xf numFmtId="164" fontId="19" fillId="38" borderId="92" xfId="0" applyNumberFormat="1" applyFont="1" applyFill="1" applyBorder="1" applyAlignment="1">
      <alignment horizontal="center" vertical="center"/>
    </xf>
    <xf numFmtId="9" fontId="19" fillId="38" borderId="92" xfId="42" applyFont="1" applyFill="1" applyBorder="1" applyAlignment="1">
      <alignment horizontal="center" vertical="center"/>
    </xf>
    <xf numFmtId="9" fontId="19" fillId="38" borderId="13" xfId="42" applyFont="1" applyFill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/>
    </xf>
    <xf numFmtId="0" fontId="61" fillId="0" borderId="12" xfId="44" applyFont="1" applyBorder="1" applyAlignment="1">
      <alignment horizontal="center"/>
    </xf>
    <xf numFmtId="0" fontId="61" fillId="0" borderId="0" xfId="44" applyFont="1" applyAlignment="1">
      <alignment horizontal="center"/>
    </xf>
    <xf numFmtId="0" fontId="0" fillId="33" borderId="12" xfId="0" applyFill="1" applyBorder="1"/>
    <xf numFmtId="49" fontId="0" fillId="33" borderId="12" xfId="0" applyNumberFormat="1" applyFill="1" applyBorder="1"/>
    <xf numFmtId="0" fontId="35" fillId="33" borderId="12" xfId="0" applyFont="1" applyFill="1" applyBorder="1"/>
    <xf numFmtId="1" fontId="13" fillId="41" borderId="12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" fontId="0" fillId="0" borderId="12" xfId="0" applyNumberFormat="1" applyFont="1" applyFill="1" applyBorder="1" applyAlignment="1">
      <alignment horizontal="center" vertical="center"/>
    </xf>
    <xf numFmtId="1" fontId="0" fillId="0" borderId="12" xfId="0" applyNumberFormat="1" applyFont="1" applyBorder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1" fontId="45" fillId="0" borderId="12" xfId="0" applyNumberFormat="1" applyFont="1" applyBorder="1" applyAlignment="1">
      <alignment horizontal="center" vertical="center"/>
    </xf>
    <xf numFmtId="1" fontId="37" fillId="0" borderId="12" xfId="0" applyNumberFormat="1" applyFont="1" applyBorder="1" applyAlignment="1" applyProtection="1">
      <alignment horizontal="center" vertical="center"/>
      <protection locked="0"/>
    </xf>
    <xf numFmtId="1" fontId="48" fillId="0" borderId="12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Font="1" applyAlignment="1">
      <alignment horizontal="center" vertical="center"/>
    </xf>
    <xf numFmtId="0" fontId="20" fillId="35" borderId="98" xfId="0" applyFont="1" applyFill="1" applyBorder="1" applyAlignment="1">
      <alignment horizontal="center" vertical="center" wrapText="1"/>
    </xf>
    <xf numFmtId="0" fontId="23" fillId="35" borderId="99" xfId="0" applyFont="1" applyFill="1" applyBorder="1" applyAlignment="1">
      <alignment horizontal="center" vertical="center" wrapText="1"/>
    </xf>
    <xf numFmtId="0" fontId="20" fillId="35" borderId="99" xfId="0" applyFont="1" applyFill="1" applyBorder="1" applyAlignment="1">
      <alignment horizontal="center" vertical="center" wrapText="1"/>
    </xf>
    <xf numFmtId="0" fontId="32" fillId="35" borderId="99" xfId="0" applyFont="1" applyFill="1" applyBorder="1" applyAlignment="1">
      <alignment horizontal="center" vertical="center" wrapText="1"/>
    </xf>
    <xf numFmtId="1" fontId="20" fillId="35" borderId="99" xfId="0" applyNumberFormat="1" applyFont="1" applyFill="1" applyBorder="1" applyAlignment="1">
      <alignment horizontal="center" vertical="center" wrapText="1"/>
    </xf>
    <xf numFmtId="0" fontId="17" fillId="35" borderId="100" xfId="0" applyFont="1" applyFill="1" applyBorder="1" applyAlignment="1">
      <alignment horizontal="center" vertical="center" wrapText="1"/>
    </xf>
    <xf numFmtId="0" fontId="17" fillId="35" borderId="99" xfId="0" applyFont="1" applyFill="1" applyBorder="1" applyAlignment="1">
      <alignment horizontal="center" vertical="center" wrapText="1"/>
    </xf>
    <xf numFmtId="9" fontId="0" fillId="0" borderId="101" xfId="42" applyFont="1" applyBorder="1" applyAlignment="1">
      <alignment horizontal="center" vertical="center" wrapText="1"/>
    </xf>
    <xf numFmtId="0" fontId="0" fillId="39" borderId="102" xfId="0" applyFill="1" applyBorder="1" applyAlignment="1">
      <alignment horizontal="center" vertical="center" wrapText="1"/>
    </xf>
    <xf numFmtId="0" fontId="0" fillId="39" borderId="0" xfId="0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 applyBorder="1" applyAlignment="1">
      <alignment horizontal="center"/>
    </xf>
    <xf numFmtId="0" fontId="0" fillId="39" borderId="103" xfId="0" applyFill="1" applyBorder="1" applyAlignment="1">
      <alignment horizontal="center" vertical="center"/>
    </xf>
    <xf numFmtId="168" fontId="58" fillId="0" borderId="30" xfId="44" applyNumberFormat="1" applyFont="1" applyBorder="1" applyAlignment="1">
      <alignment horizontal="center"/>
    </xf>
    <xf numFmtId="0" fontId="58" fillId="0" borderId="59" xfId="44" applyFont="1" applyBorder="1" applyAlignment="1">
      <alignment horizontal="center"/>
    </xf>
    <xf numFmtId="1" fontId="62" fillId="0" borderId="20" xfId="44" applyNumberFormat="1" applyFont="1" applyBorder="1" applyAlignment="1">
      <alignment horizontal="center"/>
    </xf>
    <xf numFmtId="0" fontId="62" fillId="0" borderId="20" xfId="44" applyFont="1" applyBorder="1" applyAlignment="1">
      <alignment horizontal="center"/>
    </xf>
    <xf numFmtId="0" fontId="37" fillId="34" borderId="96" xfId="0" applyFont="1" applyFill="1" applyBorder="1"/>
    <xf numFmtId="0" fontId="37" fillId="34" borderId="97" xfId="0" applyFont="1" applyFill="1" applyBorder="1"/>
    <xf numFmtId="0" fontId="54" fillId="0" borderId="0" xfId="44" applyAlignment="1">
      <alignment vertical="center"/>
    </xf>
    <xf numFmtId="0" fontId="54" fillId="0" borderId="71" xfId="44" applyBorder="1" applyAlignment="1">
      <alignment horizontal="center" vertical="center"/>
    </xf>
    <xf numFmtId="164" fontId="54" fillId="0" borderId="71" xfId="44" applyNumberFormat="1" applyBorder="1" applyAlignment="1">
      <alignment horizontal="center" vertical="center"/>
    </xf>
    <xf numFmtId="0" fontId="76" fillId="0" borderId="0" xfId="44" applyFont="1"/>
    <xf numFmtId="14" fontId="54" fillId="0" borderId="0" xfId="44" applyNumberFormat="1"/>
    <xf numFmtId="14" fontId="76" fillId="0" borderId="0" xfId="44" applyNumberFormat="1" applyFont="1"/>
    <xf numFmtId="2" fontId="54" fillId="0" borderId="0" xfId="44" applyNumberFormat="1"/>
    <xf numFmtId="0" fontId="17" fillId="35" borderId="91" xfId="0" applyFont="1" applyFill="1" applyBorder="1"/>
    <xf numFmtId="14" fontId="17" fillId="35" borderId="12" xfId="0" applyNumberFormat="1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 wrapText="1"/>
    </xf>
    <xf numFmtId="0" fontId="17" fillId="35" borderId="12" xfId="0" applyFont="1" applyFill="1" applyBorder="1"/>
    <xf numFmtId="1" fontId="0" fillId="0" borderId="12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61" fillId="0" borderId="12" xfId="0" applyNumberFormat="1" applyFont="1" applyBorder="1" applyAlignment="1">
      <alignment horizontal="center" vertical="center"/>
    </xf>
    <xf numFmtId="1" fontId="61" fillId="0" borderId="12" xfId="0" applyNumberFormat="1" applyFont="1" applyBorder="1" applyAlignment="1">
      <alignment horizontal="center" vertical="center"/>
    </xf>
    <xf numFmtId="9" fontId="19" fillId="38" borderId="67" xfId="42" applyFont="1" applyFill="1" applyBorder="1" applyAlignment="1">
      <alignment horizontal="center" vertical="center"/>
    </xf>
    <xf numFmtId="1" fontId="78" fillId="0" borderId="12" xfId="0" applyNumberFormat="1" applyFont="1" applyBorder="1" applyAlignment="1">
      <alignment horizontal="center" vertical="center"/>
    </xf>
    <xf numFmtId="2" fontId="72" fillId="0" borderId="12" xfId="0" applyNumberFormat="1" applyFont="1" applyBorder="1" applyAlignment="1">
      <alignment horizontal="center" vertical="center"/>
    </xf>
    <xf numFmtId="9" fontId="21" fillId="36" borderId="86" xfId="42" applyFont="1" applyFill="1" applyBorder="1" applyAlignment="1">
      <alignment horizontal="center" vertical="center"/>
    </xf>
    <xf numFmtId="9" fontId="19" fillId="0" borderId="55" xfId="42" applyFont="1" applyFill="1" applyBorder="1" applyAlignment="1">
      <alignment horizontal="center" vertical="center"/>
    </xf>
    <xf numFmtId="1" fontId="78" fillId="0" borderId="68" xfId="0" applyNumberFormat="1" applyFont="1" applyBorder="1" applyAlignment="1">
      <alignment horizontal="center" vertical="center"/>
    </xf>
    <xf numFmtId="1" fontId="20" fillId="35" borderId="105" xfId="0" applyNumberFormat="1" applyFont="1" applyFill="1" applyBorder="1" applyAlignment="1">
      <alignment horizontal="center" vertical="center" wrapText="1"/>
    </xf>
    <xf numFmtId="9" fontId="19" fillId="38" borderId="106" xfId="42" applyFont="1" applyFill="1" applyBorder="1" applyAlignment="1">
      <alignment horizontal="center" vertical="center"/>
    </xf>
    <xf numFmtId="9" fontId="19" fillId="38" borderId="107" xfId="42" applyFont="1" applyFill="1" applyBorder="1" applyAlignment="1">
      <alignment horizontal="center" vertical="center"/>
    </xf>
    <xf numFmtId="9" fontId="19" fillId="0" borderId="108" xfId="42" applyFont="1" applyFill="1" applyBorder="1" applyAlignment="1">
      <alignment horizontal="center" vertical="center"/>
    </xf>
    <xf numFmtId="9" fontId="21" fillId="35" borderId="109" xfId="42" applyFont="1" applyFill="1" applyBorder="1" applyAlignment="1">
      <alignment horizontal="center" vertical="center"/>
    </xf>
    <xf numFmtId="9" fontId="21" fillId="35" borderId="110" xfId="42" applyFont="1" applyFill="1" applyBorder="1" applyAlignment="1">
      <alignment horizontal="center" vertical="center"/>
    </xf>
    <xf numFmtId="1" fontId="72" fillId="0" borderId="0" xfId="0" applyNumberFormat="1" applyFont="1" applyBorder="1" applyAlignment="1">
      <alignment horizontal="center" vertical="center"/>
    </xf>
    <xf numFmtId="1" fontId="78" fillId="0" borderId="0" xfId="0" applyNumberFormat="1" applyFont="1" applyBorder="1" applyAlignment="1">
      <alignment horizontal="center" vertical="center"/>
    </xf>
    <xf numFmtId="0" fontId="72" fillId="0" borderId="0" xfId="0" applyFont="1" applyBorder="1" applyAlignment="1">
      <alignment horizontal="center" vertical="center"/>
    </xf>
    <xf numFmtId="0" fontId="21" fillId="36" borderId="109" xfId="0" applyFont="1" applyFill="1" applyBorder="1" applyAlignment="1">
      <alignment horizontal="center" vertical="center"/>
    </xf>
    <xf numFmtId="1" fontId="18" fillId="35" borderId="112" xfId="0" applyNumberFormat="1" applyFont="1" applyFill="1" applyBorder="1" applyAlignment="1">
      <alignment horizontal="center" vertical="center"/>
    </xf>
    <xf numFmtId="1" fontId="18" fillId="35" borderId="113" xfId="0" applyNumberFormat="1" applyFont="1" applyFill="1" applyBorder="1" applyAlignment="1">
      <alignment horizontal="center" vertical="center"/>
    </xf>
    <xf numFmtId="1" fontId="20" fillId="35" borderId="114" xfId="0" applyNumberFormat="1" applyFont="1" applyFill="1" applyBorder="1" applyAlignment="1">
      <alignment horizontal="center" vertical="center" wrapText="1"/>
    </xf>
    <xf numFmtId="1" fontId="78" fillId="0" borderId="19" xfId="0" applyNumberFormat="1" applyFont="1" applyBorder="1" applyAlignment="1">
      <alignment horizontal="center" vertical="center"/>
    </xf>
    <xf numFmtId="2" fontId="72" fillId="0" borderId="19" xfId="0" applyNumberFormat="1" applyFont="1" applyBorder="1" applyAlignment="1">
      <alignment horizontal="center" vertical="center"/>
    </xf>
    <xf numFmtId="1" fontId="78" fillId="0" borderId="67" xfId="0" applyNumberFormat="1" applyFont="1" applyBorder="1" applyAlignment="1">
      <alignment horizontal="center" vertical="center"/>
    </xf>
    <xf numFmtId="1" fontId="20" fillId="35" borderId="115" xfId="0" applyNumberFormat="1" applyFont="1" applyFill="1" applyBorder="1" applyAlignment="1">
      <alignment horizontal="center" vertical="center" wrapText="1"/>
    </xf>
    <xf numFmtId="1" fontId="20" fillId="35" borderId="116" xfId="0" applyNumberFormat="1" applyFont="1" applyFill="1" applyBorder="1" applyAlignment="1">
      <alignment horizontal="center" vertical="center" wrapText="1"/>
    </xf>
    <xf numFmtId="1" fontId="20" fillId="35" borderId="117" xfId="0" applyNumberFormat="1" applyFont="1" applyFill="1" applyBorder="1" applyAlignment="1">
      <alignment horizontal="center" vertical="center" wrapText="1"/>
    </xf>
    <xf numFmtId="1" fontId="72" fillId="0" borderId="37" xfId="0" applyNumberFormat="1" applyFont="1" applyBorder="1" applyAlignment="1">
      <alignment horizontal="center" vertical="center" wrapText="1"/>
    </xf>
    <xf numFmtId="14" fontId="0" fillId="39" borderId="0" xfId="0" applyNumberFormat="1" applyFill="1" applyBorder="1" applyAlignment="1"/>
    <xf numFmtId="14" fontId="0" fillId="39" borderId="103" xfId="0" applyNumberFormat="1" applyFill="1" applyBorder="1" applyAlignment="1"/>
    <xf numFmtId="0" fontId="54" fillId="0" borderId="118" xfId="44" applyBorder="1" applyAlignment="1">
      <alignment horizontal="center"/>
    </xf>
    <xf numFmtId="0" fontId="62" fillId="0" borderId="118" xfId="44" applyFont="1" applyBorder="1" applyAlignment="1">
      <alignment horizontal="center"/>
    </xf>
    <xf numFmtId="0" fontId="64" fillId="0" borderId="118" xfId="44" applyFont="1" applyBorder="1" applyAlignment="1">
      <alignment horizontal="center"/>
    </xf>
    <xf numFmtId="0" fontId="62" fillId="0" borderId="119" xfId="44" applyFont="1" applyBorder="1" applyAlignment="1">
      <alignment horizontal="center"/>
    </xf>
    <xf numFmtId="0" fontId="62" fillId="0" borderId="68" xfId="44" applyFont="1" applyBorder="1" applyAlignment="1">
      <alignment horizontal="center"/>
    </xf>
    <xf numFmtId="0" fontId="48" fillId="0" borderId="68" xfId="44" applyFont="1" applyBorder="1" applyAlignment="1">
      <alignment horizontal="center"/>
    </xf>
    <xf numFmtId="0" fontId="48" fillId="0" borderId="69" xfId="44" applyFont="1" applyBorder="1" applyAlignment="1">
      <alignment horizontal="center"/>
    </xf>
    <xf numFmtId="0" fontId="48" fillId="0" borderId="95" xfId="44" applyFont="1" applyBorder="1" applyAlignment="1">
      <alignment horizontal="center"/>
    </xf>
    <xf numFmtId="0" fontId="48" fillId="0" borderId="120" xfId="44" applyFont="1" applyBorder="1" applyAlignment="1">
      <alignment horizontal="center"/>
    </xf>
    <xf numFmtId="0" fontId="62" fillId="0" borderId="121" xfId="44" applyFont="1" applyBorder="1"/>
    <xf numFmtId="1" fontId="64" fillId="0" borderId="121" xfId="44" applyNumberFormat="1" applyFont="1" applyBorder="1" applyAlignment="1">
      <alignment horizontal="center"/>
    </xf>
    <xf numFmtId="1" fontId="64" fillId="0" borderId="122" xfId="44" applyNumberFormat="1" applyFont="1" applyBorder="1" applyAlignment="1">
      <alignment horizontal="center"/>
    </xf>
    <xf numFmtId="1" fontId="64" fillId="0" borderId="81" xfId="44" applyNumberFormat="1" applyFont="1" applyBorder="1" applyAlignment="1">
      <alignment horizontal="center"/>
    </xf>
    <xf numFmtId="2" fontId="18" fillId="35" borderId="112" xfId="0" applyNumberFormat="1" applyFont="1" applyFill="1" applyBorder="1" applyAlignment="1">
      <alignment horizontal="center" vertical="center"/>
    </xf>
    <xf numFmtId="0" fontId="58" fillId="0" borderId="30" xfId="44" applyFont="1" applyBorder="1" applyAlignment="1">
      <alignment horizontal="center"/>
    </xf>
    <xf numFmtId="0" fontId="61" fillId="0" borderId="20" xfId="44" applyFont="1" applyBorder="1" applyAlignment="1">
      <alignment horizontal="center"/>
    </xf>
    <xf numFmtId="0" fontId="54" fillId="0" borderId="20" xfId="44" applyBorder="1" applyAlignment="1">
      <alignment horizontal="center"/>
    </xf>
    <xf numFmtId="0" fontId="54" fillId="0" borderId="20" xfId="44" applyBorder="1"/>
    <xf numFmtId="9" fontId="54" fillId="0" borderId="12" xfId="42" applyFont="1" applyBorder="1" applyAlignment="1">
      <alignment horizontal="center" vertical="center"/>
    </xf>
    <xf numFmtId="0" fontId="54" fillId="0" borderId="12" xfId="44" applyBorder="1" applyAlignment="1">
      <alignment vertical="center"/>
    </xf>
    <xf numFmtId="1" fontId="75" fillId="0" borderId="12" xfId="44" applyNumberFormat="1" applyFont="1" applyBorder="1" applyAlignment="1">
      <alignment horizontal="center" vertical="center"/>
    </xf>
    <xf numFmtId="0" fontId="77" fillId="0" borderId="12" xfId="44" applyFont="1" applyBorder="1" applyAlignment="1">
      <alignment horizontal="center"/>
    </xf>
    <xf numFmtId="0" fontId="76" fillId="0" borderId="12" xfId="44" applyFont="1" applyBorder="1" applyAlignment="1">
      <alignment horizontal="center"/>
    </xf>
    <xf numFmtId="0" fontId="76" fillId="0" borderId="12" xfId="44" applyFont="1" applyBorder="1" applyAlignment="1">
      <alignment vertical="center"/>
    </xf>
    <xf numFmtId="0" fontId="62" fillId="0" borderId="118" xfId="44" applyFont="1" applyBorder="1"/>
    <xf numFmtId="0" fontId="62" fillId="0" borderId="68" xfId="44" applyFont="1" applyBorder="1" applyAlignment="1">
      <alignment horizontal="center" vertical="center"/>
    </xf>
    <xf numFmtId="0" fontId="62" fillId="0" borderId="68" xfId="44" applyFont="1" applyBorder="1"/>
    <xf numFmtId="0" fontId="62" fillId="52" borderId="68" xfId="44" applyFont="1" applyFill="1" applyBorder="1" applyAlignment="1">
      <alignment horizontal="center"/>
    </xf>
    <xf numFmtId="0" fontId="54" fillId="0" borderId="68" xfId="44" applyBorder="1"/>
    <xf numFmtId="0" fontId="62" fillId="52" borderId="69" xfId="44" applyFont="1" applyFill="1" applyBorder="1" applyAlignment="1">
      <alignment horizontal="center"/>
    </xf>
    <xf numFmtId="0" fontId="54" fillId="0" borderId="69" xfId="44" applyBorder="1"/>
    <xf numFmtId="0" fontId="54" fillId="0" borderId="12" xfId="44" applyBorder="1" applyAlignment="1">
      <alignment horizontal="center" vertical="center"/>
    </xf>
    <xf numFmtId="168" fontId="54" fillId="0" borderId="12" xfId="44" applyNumberFormat="1" applyBorder="1" applyAlignment="1">
      <alignment vertical="center"/>
    </xf>
    <xf numFmtId="0" fontId="0" fillId="0" borderId="124" xfId="0" applyBorder="1"/>
    <xf numFmtId="0" fontId="37" fillId="34" borderId="126" xfId="0" applyFont="1" applyFill="1" applyBorder="1"/>
    <xf numFmtId="0" fontId="37" fillId="34" borderId="128" xfId="0" applyFont="1" applyFill="1" applyBorder="1"/>
    <xf numFmtId="165" fontId="0" fillId="0" borderId="12" xfId="42" applyNumberFormat="1" applyFont="1" applyBorder="1" applyAlignment="1">
      <alignment horizontal="center" vertical="center"/>
    </xf>
    <xf numFmtId="0" fontId="0" fillId="0" borderId="20" xfId="0" applyBorder="1"/>
    <xf numFmtId="14" fontId="0" fillId="0" borderId="14" xfId="0" applyNumberFormat="1" applyBorder="1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3" fontId="0" fillId="34" borderId="0" xfId="0" applyNumberFormat="1" applyFill="1" applyAlignment="1">
      <alignment horizontal="center" vertical="center"/>
    </xf>
    <xf numFmtId="14" fontId="0" fillId="0" borderId="54" xfId="0" applyNumberFormat="1" applyBorder="1" applyAlignment="1">
      <alignment horizontal="center"/>
    </xf>
    <xf numFmtId="0" fontId="0" fillId="0" borderId="20" xfId="0" applyFill="1" applyBorder="1"/>
    <xf numFmtId="0" fontId="0" fillId="0" borderId="55" xfId="0" applyBorder="1" applyAlignment="1">
      <alignment horizontal="center"/>
    </xf>
    <xf numFmtId="0" fontId="0" fillId="0" borderId="10" xfId="0" applyFill="1" applyBorder="1"/>
    <xf numFmtId="0" fontId="64" fillId="39" borderId="57" xfId="44" applyFont="1" applyFill="1" applyBorder="1" applyAlignment="1">
      <alignment horizontal="center"/>
    </xf>
    <xf numFmtId="1" fontId="64" fillId="39" borderId="57" xfId="44" applyNumberFormat="1" applyFont="1" applyFill="1" applyBorder="1" applyAlignment="1">
      <alignment horizontal="center"/>
    </xf>
    <xf numFmtId="1" fontId="64" fillId="57" borderId="57" xfId="44" applyNumberFormat="1" applyFont="1" applyFill="1" applyBorder="1" applyAlignment="1">
      <alignment horizontal="center"/>
    </xf>
    <xf numFmtId="1" fontId="64" fillId="58" borderId="57" xfId="44" applyNumberFormat="1" applyFont="1" applyFill="1" applyBorder="1" applyAlignment="1">
      <alignment horizontal="center"/>
    </xf>
    <xf numFmtId="1" fontId="64" fillId="59" borderId="57" xfId="44" applyNumberFormat="1" applyFont="1" applyFill="1" applyBorder="1" applyAlignment="1">
      <alignment horizontal="center"/>
    </xf>
    <xf numFmtId="1" fontId="64" fillId="60" borderId="57" xfId="44" applyNumberFormat="1" applyFont="1" applyFill="1" applyBorder="1" applyAlignment="1">
      <alignment horizontal="center"/>
    </xf>
    <xf numFmtId="1" fontId="64" fillId="61" borderId="57" xfId="44" applyNumberFormat="1" applyFont="1" applyFill="1" applyBorder="1" applyAlignment="1">
      <alignment horizontal="center"/>
    </xf>
    <xf numFmtId="1" fontId="79" fillId="59" borderId="57" xfId="44" applyNumberFormat="1" applyFont="1" applyFill="1" applyBorder="1" applyAlignment="1">
      <alignment horizontal="center"/>
    </xf>
    <xf numFmtId="1" fontId="64" fillId="59" borderId="58" xfId="44" applyNumberFormat="1" applyFont="1" applyFill="1" applyBorder="1" applyAlignment="1">
      <alignment horizontal="center"/>
    </xf>
    <xf numFmtId="0" fontId="64" fillId="39" borderId="57" xfId="44" applyFont="1" applyFill="1" applyBorder="1"/>
    <xf numFmtId="164" fontId="0" fillId="0" borderId="12" xfId="0" applyNumberFormat="1" applyBorder="1" applyAlignment="1">
      <alignment horizontal="center" vertical="center"/>
    </xf>
    <xf numFmtId="0" fontId="17" fillId="35" borderId="12" xfId="0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68" xfId="0" applyBorder="1" applyAlignment="1">
      <alignment horizontal="center"/>
    </xf>
    <xf numFmtId="0" fontId="16" fillId="0" borderId="12" xfId="0" applyFont="1" applyBorder="1" applyAlignment="1">
      <alignment horizontal="center" vertical="center"/>
    </xf>
    <xf numFmtId="0" fontId="16" fillId="34" borderId="0" xfId="0" applyFont="1" applyFill="1" applyAlignment="1">
      <alignment horizontal="left" vertical="center"/>
    </xf>
    <xf numFmtId="0" fontId="17" fillId="35" borderId="111" xfId="0" applyFont="1" applyFill="1" applyBorder="1" applyAlignment="1">
      <alignment horizontal="center"/>
    </xf>
    <xf numFmtId="0" fontId="17" fillId="35" borderId="104" xfId="0" applyFont="1" applyFill="1" applyBorder="1" applyAlignment="1">
      <alignment horizontal="center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0" fontId="0" fillId="0" borderId="123" xfId="0" applyBorder="1"/>
    <xf numFmtId="0" fontId="37" fillId="34" borderId="125" xfId="0" applyFont="1" applyFill="1" applyBorder="1"/>
    <xf numFmtId="0" fontId="37" fillId="34" borderId="127" xfId="0" applyFont="1" applyFill="1" applyBorder="1"/>
    <xf numFmtId="14" fontId="0" fillId="0" borderId="19" xfId="0" applyNumberFormat="1" applyBorder="1" applyAlignment="1">
      <alignment horizontal="center"/>
    </xf>
    <xf numFmtId="0" fontId="0" fillId="0" borderId="19" xfId="0" applyBorder="1"/>
    <xf numFmtId="14" fontId="0" fillId="0" borderId="0" xfId="0" applyNumberFormat="1" applyAlignment="1">
      <alignment horizontal="left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C. del Uruguay - Casos diarios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6228290068993066E-2"/>
          <c:y val="3.6867243467169429E-2"/>
          <c:w val="0.95858975660736212"/>
          <c:h val="0.84231208135897095"/>
        </c:manualLayout>
      </c:layout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CdelU!$B$133:$B$291</c:f>
              <c:numCache>
                <c:formatCode>dd/mm/yyyy</c:formatCode>
                <c:ptCount val="159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</c:numCache>
            </c:numRef>
          </c:cat>
          <c:val>
            <c:numRef>
              <c:f>CdelU!$C$133:$C$291</c:f>
              <c:numCache>
                <c:formatCode>General</c:formatCode>
                <c:ptCount val="159"/>
                <c:pt idx="0">
                  <c:v>0</c:v>
                </c:pt>
                <c:pt idx="1">
                  <c:v>48</c:v>
                </c:pt>
                <c:pt idx="2">
                  <c:v>0</c:v>
                </c:pt>
                <c:pt idx="3">
                  <c:v>28</c:v>
                </c:pt>
                <c:pt idx="4">
                  <c:v>40</c:v>
                </c:pt>
                <c:pt idx="5">
                  <c:v>43</c:v>
                </c:pt>
                <c:pt idx="6">
                  <c:v>19</c:v>
                </c:pt>
                <c:pt idx="7">
                  <c:v>23</c:v>
                </c:pt>
                <c:pt idx="8">
                  <c:v>60</c:v>
                </c:pt>
                <c:pt idx="9">
                  <c:v>0</c:v>
                </c:pt>
                <c:pt idx="10">
                  <c:v>19</c:v>
                </c:pt>
                <c:pt idx="11">
                  <c:v>27</c:v>
                </c:pt>
                <c:pt idx="12">
                  <c:v>4</c:v>
                </c:pt>
                <c:pt idx="13">
                  <c:v>36</c:v>
                </c:pt>
                <c:pt idx="14">
                  <c:v>34</c:v>
                </c:pt>
                <c:pt idx="15">
                  <c:v>19</c:v>
                </c:pt>
                <c:pt idx="16">
                  <c:v>0</c:v>
                </c:pt>
                <c:pt idx="17">
                  <c:v>22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37</c:v>
                </c:pt>
                <c:pt idx="22">
                  <c:v>37</c:v>
                </c:pt>
                <c:pt idx="23">
                  <c:v>0</c:v>
                </c:pt>
                <c:pt idx="24">
                  <c:v>12</c:v>
                </c:pt>
                <c:pt idx="25">
                  <c:v>26</c:v>
                </c:pt>
                <c:pt idx="26">
                  <c:v>29</c:v>
                </c:pt>
                <c:pt idx="27">
                  <c:v>20</c:v>
                </c:pt>
                <c:pt idx="28">
                  <c:v>15</c:v>
                </c:pt>
                <c:pt idx="29">
                  <c:v>36</c:v>
                </c:pt>
                <c:pt idx="30">
                  <c:v>0</c:v>
                </c:pt>
                <c:pt idx="31">
                  <c:v>2</c:v>
                </c:pt>
                <c:pt idx="32">
                  <c:v>5</c:v>
                </c:pt>
                <c:pt idx="33">
                  <c:v>33</c:v>
                </c:pt>
                <c:pt idx="34">
                  <c:v>11</c:v>
                </c:pt>
                <c:pt idx="35">
                  <c:v>8</c:v>
                </c:pt>
                <c:pt idx="36">
                  <c:v>24</c:v>
                </c:pt>
                <c:pt idx="37">
                  <c:v>0</c:v>
                </c:pt>
                <c:pt idx="38">
                  <c:v>4</c:v>
                </c:pt>
                <c:pt idx="39">
                  <c:v>19</c:v>
                </c:pt>
                <c:pt idx="40">
                  <c:v>12</c:v>
                </c:pt>
                <c:pt idx="41">
                  <c:v>14</c:v>
                </c:pt>
                <c:pt idx="42">
                  <c:v>17</c:v>
                </c:pt>
                <c:pt idx="43">
                  <c:v>7</c:v>
                </c:pt>
                <c:pt idx="44">
                  <c:v>0</c:v>
                </c:pt>
                <c:pt idx="45">
                  <c:v>7</c:v>
                </c:pt>
                <c:pt idx="46">
                  <c:v>0</c:v>
                </c:pt>
                <c:pt idx="47">
                  <c:v>1</c:v>
                </c:pt>
                <c:pt idx="48">
                  <c:v>4</c:v>
                </c:pt>
                <c:pt idx="49">
                  <c:v>29</c:v>
                </c:pt>
                <c:pt idx="50">
                  <c:v>6</c:v>
                </c:pt>
                <c:pt idx="51">
                  <c:v>0</c:v>
                </c:pt>
                <c:pt idx="52">
                  <c:v>20</c:v>
                </c:pt>
                <c:pt idx="53">
                  <c:v>12</c:v>
                </c:pt>
                <c:pt idx="54">
                  <c:v>6</c:v>
                </c:pt>
                <c:pt idx="55">
                  <c:v>8</c:v>
                </c:pt>
                <c:pt idx="56">
                  <c:v>25</c:v>
                </c:pt>
                <c:pt idx="57">
                  <c:v>6</c:v>
                </c:pt>
                <c:pt idx="58">
                  <c:v>0</c:v>
                </c:pt>
                <c:pt idx="59">
                  <c:v>9</c:v>
                </c:pt>
                <c:pt idx="60">
                  <c:v>0</c:v>
                </c:pt>
                <c:pt idx="61">
                  <c:v>8</c:v>
                </c:pt>
                <c:pt idx="62">
                  <c:v>6</c:v>
                </c:pt>
                <c:pt idx="63">
                  <c:v>15</c:v>
                </c:pt>
                <c:pt idx="64">
                  <c:v>9</c:v>
                </c:pt>
                <c:pt idx="65">
                  <c:v>0</c:v>
                </c:pt>
                <c:pt idx="66">
                  <c:v>7</c:v>
                </c:pt>
                <c:pt idx="67">
                  <c:v>3</c:v>
                </c:pt>
                <c:pt idx="68">
                  <c:v>10</c:v>
                </c:pt>
                <c:pt idx="69">
                  <c:v>9</c:v>
                </c:pt>
                <c:pt idx="70">
                  <c:v>10</c:v>
                </c:pt>
                <c:pt idx="71">
                  <c:v>5</c:v>
                </c:pt>
                <c:pt idx="72">
                  <c:v>0</c:v>
                </c:pt>
                <c:pt idx="73">
                  <c:v>8</c:v>
                </c:pt>
                <c:pt idx="74">
                  <c:v>2</c:v>
                </c:pt>
                <c:pt idx="75">
                  <c:v>15</c:v>
                </c:pt>
                <c:pt idx="76">
                  <c:v>15</c:v>
                </c:pt>
                <c:pt idx="77">
                  <c:v>22</c:v>
                </c:pt>
                <c:pt idx="78">
                  <c:v>10</c:v>
                </c:pt>
                <c:pt idx="79">
                  <c:v>0</c:v>
                </c:pt>
                <c:pt idx="80">
                  <c:v>18</c:v>
                </c:pt>
                <c:pt idx="81">
                  <c:v>20</c:v>
                </c:pt>
                <c:pt idx="82">
                  <c:v>8</c:v>
                </c:pt>
                <c:pt idx="83">
                  <c:v>12</c:v>
                </c:pt>
                <c:pt idx="84">
                  <c:v>2</c:v>
                </c:pt>
                <c:pt idx="85">
                  <c:v>30</c:v>
                </c:pt>
                <c:pt idx="86">
                  <c:v>0</c:v>
                </c:pt>
                <c:pt idx="87">
                  <c:v>22</c:v>
                </c:pt>
                <c:pt idx="88">
                  <c:v>22</c:v>
                </c:pt>
                <c:pt idx="89">
                  <c:v>19</c:v>
                </c:pt>
                <c:pt idx="90">
                  <c:v>10</c:v>
                </c:pt>
                <c:pt idx="91">
                  <c:v>0</c:v>
                </c:pt>
                <c:pt idx="92">
                  <c:v>46</c:v>
                </c:pt>
                <c:pt idx="93">
                  <c:v>0</c:v>
                </c:pt>
                <c:pt idx="94">
                  <c:v>5</c:v>
                </c:pt>
                <c:pt idx="95">
                  <c:v>17</c:v>
                </c:pt>
                <c:pt idx="96">
                  <c:v>53</c:v>
                </c:pt>
                <c:pt idx="97">
                  <c:v>36</c:v>
                </c:pt>
                <c:pt idx="98">
                  <c:v>33</c:v>
                </c:pt>
                <c:pt idx="99">
                  <c:v>44</c:v>
                </c:pt>
                <c:pt idx="100">
                  <c:v>0</c:v>
                </c:pt>
                <c:pt idx="101">
                  <c:v>55</c:v>
                </c:pt>
                <c:pt idx="102">
                  <c:v>11</c:v>
                </c:pt>
                <c:pt idx="103">
                  <c:v>44</c:v>
                </c:pt>
                <c:pt idx="104">
                  <c:v>31</c:v>
                </c:pt>
                <c:pt idx="105">
                  <c:v>22</c:v>
                </c:pt>
                <c:pt idx="106">
                  <c:v>11</c:v>
                </c:pt>
                <c:pt idx="107">
                  <c:v>54</c:v>
                </c:pt>
                <c:pt idx="108">
                  <c:v>22</c:v>
                </c:pt>
                <c:pt idx="109">
                  <c:v>2</c:v>
                </c:pt>
                <c:pt idx="110">
                  <c:v>42</c:v>
                </c:pt>
                <c:pt idx="111">
                  <c:v>37</c:v>
                </c:pt>
                <c:pt idx="112">
                  <c:v>43</c:v>
                </c:pt>
                <c:pt idx="113">
                  <c:v>22</c:v>
                </c:pt>
                <c:pt idx="114">
                  <c:v>35</c:v>
                </c:pt>
                <c:pt idx="115">
                  <c:v>5</c:v>
                </c:pt>
                <c:pt idx="116">
                  <c:v>26</c:v>
                </c:pt>
                <c:pt idx="117">
                  <c:v>40</c:v>
                </c:pt>
                <c:pt idx="118">
                  <c:v>51</c:v>
                </c:pt>
                <c:pt idx="119">
                  <c:v>65</c:v>
                </c:pt>
                <c:pt idx="120">
                  <c:v>67</c:v>
                </c:pt>
                <c:pt idx="121">
                  <c:v>0</c:v>
                </c:pt>
                <c:pt idx="122">
                  <c:v>22</c:v>
                </c:pt>
                <c:pt idx="123">
                  <c:v>10</c:v>
                </c:pt>
                <c:pt idx="124">
                  <c:v>57</c:v>
                </c:pt>
                <c:pt idx="125">
                  <c:v>55</c:v>
                </c:pt>
                <c:pt idx="126">
                  <c:v>49</c:v>
                </c:pt>
                <c:pt idx="127">
                  <c:v>47</c:v>
                </c:pt>
                <c:pt idx="128">
                  <c:v>0</c:v>
                </c:pt>
                <c:pt idx="129">
                  <c:v>37</c:v>
                </c:pt>
                <c:pt idx="130">
                  <c:v>29</c:v>
                </c:pt>
                <c:pt idx="131">
                  <c:v>66</c:v>
                </c:pt>
                <c:pt idx="132">
                  <c:v>41</c:v>
                </c:pt>
                <c:pt idx="133">
                  <c:v>58</c:v>
                </c:pt>
                <c:pt idx="134">
                  <c:v>27</c:v>
                </c:pt>
                <c:pt idx="135">
                  <c:v>0</c:v>
                </c:pt>
                <c:pt idx="136">
                  <c:v>62</c:v>
                </c:pt>
                <c:pt idx="137">
                  <c:v>35</c:v>
                </c:pt>
                <c:pt idx="138">
                  <c:v>70</c:v>
                </c:pt>
                <c:pt idx="139">
                  <c:v>51</c:v>
                </c:pt>
                <c:pt idx="140">
                  <c:v>62</c:v>
                </c:pt>
                <c:pt idx="141">
                  <c:v>74</c:v>
                </c:pt>
                <c:pt idx="142">
                  <c:v>0</c:v>
                </c:pt>
                <c:pt idx="143">
                  <c:v>58</c:v>
                </c:pt>
                <c:pt idx="144">
                  <c:v>0</c:v>
                </c:pt>
                <c:pt idx="145">
                  <c:v>32</c:v>
                </c:pt>
                <c:pt idx="146">
                  <c:v>31</c:v>
                </c:pt>
                <c:pt idx="147">
                  <c:v>128</c:v>
                </c:pt>
                <c:pt idx="148">
                  <c:v>71</c:v>
                </c:pt>
                <c:pt idx="149">
                  <c:v>0</c:v>
                </c:pt>
                <c:pt idx="150">
                  <c:v>82</c:v>
                </c:pt>
                <c:pt idx="151">
                  <c:v>39</c:v>
                </c:pt>
                <c:pt idx="152">
                  <c:v>59</c:v>
                </c:pt>
                <c:pt idx="153">
                  <c:v>69</c:v>
                </c:pt>
                <c:pt idx="154">
                  <c:v>51</c:v>
                </c:pt>
                <c:pt idx="155">
                  <c:v>47</c:v>
                </c:pt>
                <c:pt idx="156">
                  <c:v>0</c:v>
                </c:pt>
                <c:pt idx="157">
                  <c:v>68</c:v>
                </c:pt>
                <c:pt idx="15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721079208"/>
        <c:axId val="721082160"/>
      </c:barChart>
      <c:lineChart>
        <c:grouping val="standard"/>
        <c:varyColors val="0"/>
        <c:ser>
          <c:idx val="2"/>
          <c:order val="1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6E5-4CB1-9777-CE5B029D9ACE}"/>
              </c:ext>
            </c:extLst>
          </c:dPt>
          <c:dPt>
            <c:idx val="18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39AC-40FB-AE7A-5B28FA310332}"/>
              </c:ext>
            </c:extLst>
          </c:dPt>
          <c:dLbls>
            <c:dLbl>
              <c:idx val="14"/>
              <c:layout>
                <c:manualLayout>
                  <c:x val="-1.3618554757066012E-2"/>
                  <c:y val="-1.1895536582365579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C-4C9C-4B7A-98B2-4AF3C27608BC}"/>
                </c:ext>
              </c:extLst>
            </c:dLbl>
            <c:dLbl>
              <c:idx val="18"/>
              <c:layout>
                <c:manualLayout>
                  <c:x val="-1.311196378143635E-2"/>
                  <c:y val="-1.55555545348498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E5-4CB1-9777-CE5B029D9ACE}"/>
                </c:ext>
              </c:extLst>
            </c:dLbl>
            <c:dLbl>
              <c:idx val="22"/>
              <c:layout>
                <c:manualLayout>
                  <c:x val="-1.4186497709574822E-2"/>
                  <c:y val="-2.18253968253968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E5-4CB1-9777-CE5B029D9ACE}"/>
                </c:ext>
              </c:extLst>
            </c:dLbl>
            <c:dLbl>
              <c:idx val="24"/>
              <c:layout>
                <c:manualLayout>
                  <c:x val="-1.4225285440562518E-2"/>
                  <c:y val="1.9775654456511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C9C-4B7A-98B2-4AF3C27608BC}"/>
                </c:ext>
              </c:extLst>
            </c:dLbl>
            <c:dLbl>
              <c:idx val="73"/>
              <c:layout>
                <c:manualLayout>
                  <c:x val="-6.5268064735641779E-3"/>
                  <c:y val="-3.33279230130226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EA-4C3C-9AAC-4C3C748D32A3}"/>
                </c:ext>
              </c:extLst>
            </c:dLbl>
            <c:dLbl>
              <c:idx val="121"/>
              <c:layout>
                <c:manualLayout>
                  <c:x val="-7.6817556307722419E-3"/>
                  <c:y val="1.8330357657162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AC-40FB-AE7A-5B28FA310332}"/>
                </c:ext>
              </c:extLst>
            </c:dLbl>
            <c:dLbl>
              <c:idx val="153"/>
              <c:layout>
                <c:manualLayout>
                  <c:x val="-1.100814280619725E-2"/>
                  <c:y val="-5.4157743683866603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427913381146729E-2"/>
                      <c:h val="3.44110805109459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39AC-40FB-AE7A-5B28FA310332}"/>
                </c:ext>
              </c:extLst>
            </c:dLbl>
            <c:dLbl>
              <c:idx val="15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9AC-40FB-AE7A-5B28FA310332}"/>
                </c:ext>
              </c:extLst>
            </c:dLbl>
            <c:dLbl>
              <c:idx val="15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EA-4C3C-9AAC-4C3C748D32A3}"/>
                </c:ext>
              </c:extLst>
            </c:dLbl>
            <c:dLbl>
              <c:idx val="167"/>
              <c:layout>
                <c:manualLayout>
                  <c:x val="-7.0602881900041882E-3"/>
                  <c:y val="-9.722221584281244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E5-4CB1-9777-CE5B029D9ACE}"/>
                </c:ext>
              </c:extLst>
            </c:dLbl>
            <c:dLbl>
              <c:idx val="173"/>
              <c:layout>
                <c:manualLayout>
                  <c:x val="-1.613780157715243E-2"/>
                  <c:y val="-1.74999988517061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AC-40FB-AE7A-5B28FA310332}"/>
                </c:ext>
              </c:extLst>
            </c:dLbl>
            <c:dLbl>
              <c:idx val="18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AC-40FB-AE7A-5B28FA310332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CdelU!$B$133:$B$283</c:f>
              <c:numCache>
                <c:formatCode>dd/mm/yyyy</c:formatCode>
                <c:ptCount val="151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</c:numCache>
            </c:numRef>
          </c:cat>
          <c:val>
            <c:numRef>
              <c:f>CdelU!$L$133:$L$291</c:f>
              <c:numCache>
                <c:formatCode>0</c:formatCode>
                <c:ptCount val="159"/>
                <c:pt idx="0">
                  <c:v>25.857142857142858</c:v>
                </c:pt>
                <c:pt idx="1">
                  <c:v>28.428571428571427</c:v>
                </c:pt>
                <c:pt idx="2">
                  <c:v>28.428571428571427</c:v>
                </c:pt>
                <c:pt idx="3">
                  <c:v>26.714285714285715</c:v>
                </c:pt>
                <c:pt idx="4">
                  <c:v>25.428571428571427</c:v>
                </c:pt>
                <c:pt idx="5">
                  <c:v>27.857142857142858</c:v>
                </c:pt>
                <c:pt idx="6">
                  <c:v>25.428571428571427</c:v>
                </c:pt>
                <c:pt idx="7">
                  <c:v>28.714285714285715</c:v>
                </c:pt>
                <c:pt idx="8">
                  <c:v>30.428571428571427</c:v>
                </c:pt>
                <c:pt idx="9">
                  <c:v>30.428571428571427</c:v>
                </c:pt>
                <c:pt idx="10">
                  <c:v>29.142857142857142</c:v>
                </c:pt>
                <c:pt idx="11">
                  <c:v>27.285714285714285</c:v>
                </c:pt>
                <c:pt idx="12">
                  <c:v>21.714285714285715</c:v>
                </c:pt>
                <c:pt idx="13">
                  <c:v>24.142857142857142</c:v>
                </c:pt>
                <c:pt idx="14">
                  <c:v>25.714285714285715</c:v>
                </c:pt>
                <c:pt idx="15">
                  <c:v>19.857142857142858</c:v>
                </c:pt>
                <c:pt idx="16">
                  <c:v>19.857142857142858</c:v>
                </c:pt>
                <c:pt idx="17">
                  <c:v>20.285714285714285</c:v>
                </c:pt>
                <c:pt idx="18">
                  <c:v>20.857142857142858</c:v>
                </c:pt>
                <c:pt idx="19">
                  <c:v>24.571428571428573</c:v>
                </c:pt>
                <c:pt idx="20">
                  <c:v>23.571428571428573</c:v>
                </c:pt>
                <c:pt idx="21">
                  <c:v>24</c:v>
                </c:pt>
                <c:pt idx="22">
                  <c:v>26.571428571428573</c:v>
                </c:pt>
                <c:pt idx="23">
                  <c:v>26.571428571428573</c:v>
                </c:pt>
                <c:pt idx="24">
                  <c:v>25.142857142857142</c:v>
                </c:pt>
                <c:pt idx="25">
                  <c:v>24.428571428571427</c:v>
                </c:pt>
                <c:pt idx="26">
                  <c:v>24.285714285714285</c:v>
                </c:pt>
                <c:pt idx="27">
                  <c:v>23</c:v>
                </c:pt>
                <c:pt idx="28">
                  <c:v>19.857142857142858</c:v>
                </c:pt>
                <c:pt idx="29">
                  <c:v>19.714285714285715</c:v>
                </c:pt>
                <c:pt idx="30">
                  <c:v>19.714285714285715</c:v>
                </c:pt>
                <c:pt idx="31">
                  <c:v>18.285714285714285</c:v>
                </c:pt>
                <c:pt idx="32">
                  <c:v>15.285714285714286</c:v>
                </c:pt>
                <c:pt idx="33">
                  <c:v>15.857142857142858</c:v>
                </c:pt>
                <c:pt idx="34">
                  <c:v>14.571428571428571</c:v>
                </c:pt>
                <c:pt idx="35">
                  <c:v>13.571428571428571</c:v>
                </c:pt>
                <c:pt idx="36">
                  <c:v>11.857142857142858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14.142857142857142</c:v>
                </c:pt>
                <c:pt idx="40">
                  <c:v>11.142857142857142</c:v>
                </c:pt>
                <c:pt idx="41">
                  <c:v>11.571428571428571</c:v>
                </c:pt>
                <c:pt idx="42">
                  <c:v>12.857142857142858</c:v>
                </c:pt>
                <c:pt idx="43">
                  <c:v>10.428571428571429</c:v>
                </c:pt>
                <c:pt idx="44">
                  <c:v>10.428571428571429</c:v>
                </c:pt>
                <c:pt idx="45">
                  <c:v>10.857142857142858</c:v>
                </c:pt>
                <c:pt idx="46">
                  <c:v>8.1428571428571423</c:v>
                </c:pt>
                <c:pt idx="47">
                  <c:v>6.5714285714285712</c:v>
                </c:pt>
                <c:pt idx="48">
                  <c:v>5.1428571428571432</c:v>
                </c:pt>
                <c:pt idx="49">
                  <c:v>6.8571428571428568</c:v>
                </c:pt>
                <c:pt idx="50">
                  <c:v>6.7142857142857144</c:v>
                </c:pt>
                <c:pt idx="51">
                  <c:v>6.7142857142857144</c:v>
                </c:pt>
                <c:pt idx="52">
                  <c:v>8.5714285714285712</c:v>
                </c:pt>
                <c:pt idx="53">
                  <c:v>10.285714285714286</c:v>
                </c:pt>
                <c:pt idx="54">
                  <c:v>11</c:v>
                </c:pt>
                <c:pt idx="55">
                  <c:v>11.571428571428571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9.4285714285714288</c:v>
                </c:pt>
                <c:pt idx="60">
                  <c:v>7.7142857142857144</c:v>
                </c:pt>
                <c:pt idx="61">
                  <c:v>8</c:v>
                </c:pt>
                <c:pt idx="62">
                  <c:v>7.7142857142857144</c:v>
                </c:pt>
                <c:pt idx="63">
                  <c:v>6.2857142857142856</c:v>
                </c:pt>
                <c:pt idx="64">
                  <c:v>6.7142857142857144</c:v>
                </c:pt>
                <c:pt idx="65">
                  <c:v>6.7142857142857144</c:v>
                </c:pt>
                <c:pt idx="66">
                  <c:v>6.4285714285714288</c:v>
                </c:pt>
                <c:pt idx="67">
                  <c:v>6.8571428571428568</c:v>
                </c:pt>
                <c:pt idx="68">
                  <c:v>7.1428571428571432</c:v>
                </c:pt>
                <c:pt idx="69">
                  <c:v>7.5714285714285712</c:v>
                </c:pt>
                <c:pt idx="70">
                  <c:v>6.8571428571428568</c:v>
                </c:pt>
                <c:pt idx="71">
                  <c:v>6.2857142857142856</c:v>
                </c:pt>
                <c:pt idx="72">
                  <c:v>6.2857142857142856</c:v>
                </c:pt>
                <c:pt idx="73">
                  <c:v>6.4285714285714288</c:v>
                </c:pt>
                <c:pt idx="74">
                  <c:v>6.2857142857142856</c:v>
                </c:pt>
                <c:pt idx="75">
                  <c:v>7</c:v>
                </c:pt>
                <c:pt idx="76">
                  <c:v>7.8571428571428568</c:v>
                </c:pt>
                <c:pt idx="77">
                  <c:v>9.5714285714285712</c:v>
                </c:pt>
                <c:pt idx="78">
                  <c:v>10.285714285714286</c:v>
                </c:pt>
                <c:pt idx="79">
                  <c:v>10.285714285714286</c:v>
                </c:pt>
                <c:pt idx="80">
                  <c:v>11.714285714285714</c:v>
                </c:pt>
                <c:pt idx="81">
                  <c:v>14.285714285714286</c:v>
                </c:pt>
                <c:pt idx="82">
                  <c:v>13.285714285714286</c:v>
                </c:pt>
                <c:pt idx="83">
                  <c:v>12.857142857142858</c:v>
                </c:pt>
                <c:pt idx="84">
                  <c:v>10</c:v>
                </c:pt>
                <c:pt idx="85">
                  <c:v>12.857142857142858</c:v>
                </c:pt>
                <c:pt idx="86">
                  <c:v>12.857142857142858</c:v>
                </c:pt>
                <c:pt idx="87">
                  <c:v>13.428571428571429</c:v>
                </c:pt>
                <c:pt idx="88">
                  <c:v>13.714285714285714</c:v>
                </c:pt>
                <c:pt idx="89">
                  <c:v>15.285714285714286</c:v>
                </c:pt>
                <c:pt idx="90">
                  <c:v>15</c:v>
                </c:pt>
                <c:pt idx="91">
                  <c:v>14.714285714285714</c:v>
                </c:pt>
                <c:pt idx="92">
                  <c:v>17</c:v>
                </c:pt>
                <c:pt idx="93">
                  <c:v>17</c:v>
                </c:pt>
                <c:pt idx="94">
                  <c:v>14.571428571428571</c:v>
                </c:pt>
                <c:pt idx="95">
                  <c:v>13.857142857142858</c:v>
                </c:pt>
                <c:pt idx="96">
                  <c:v>18.714285714285715</c:v>
                </c:pt>
                <c:pt idx="97">
                  <c:v>22.428571428571427</c:v>
                </c:pt>
                <c:pt idx="98">
                  <c:v>27.142857142857142</c:v>
                </c:pt>
                <c:pt idx="99">
                  <c:v>26.857142857142858</c:v>
                </c:pt>
                <c:pt idx="100">
                  <c:v>26.857142857142858</c:v>
                </c:pt>
                <c:pt idx="101">
                  <c:v>34</c:v>
                </c:pt>
                <c:pt idx="102">
                  <c:v>33.142857142857146</c:v>
                </c:pt>
                <c:pt idx="103">
                  <c:v>31.857142857142858</c:v>
                </c:pt>
                <c:pt idx="104">
                  <c:v>31.142857142857142</c:v>
                </c:pt>
                <c:pt idx="105">
                  <c:v>29.571428571428573</c:v>
                </c:pt>
                <c:pt idx="106">
                  <c:v>24.857142857142858</c:v>
                </c:pt>
                <c:pt idx="107">
                  <c:v>32.571428571428569</c:v>
                </c:pt>
                <c:pt idx="108">
                  <c:v>27.857142857142858</c:v>
                </c:pt>
                <c:pt idx="109">
                  <c:v>26.571428571428573</c:v>
                </c:pt>
                <c:pt idx="110">
                  <c:v>26.285714285714285</c:v>
                </c:pt>
                <c:pt idx="111">
                  <c:v>27.142857142857142</c:v>
                </c:pt>
                <c:pt idx="112">
                  <c:v>30.142857142857142</c:v>
                </c:pt>
                <c:pt idx="113">
                  <c:v>31.714285714285715</c:v>
                </c:pt>
                <c:pt idx="114">
                  <c:v>29</c:v>
                </c:pt>
                <c:pt idx="115">
                  <c:v>26.571428571428573</c:v>
                </c:pt>
                <c:pt idx="116">
                  <c:v>30</c:v>
                </c:pt>
                <c:pt idx="117">
                  <c:v>29.714285714285715</c:v>
                </c:pt>
                <c:pt idx="118">
                  <c:v>31.714285714285715</c:v>
                </c:pt>
                <c:pt idx="119">
                  <c:v>34.857142857142854</c:v>
                </c:pt>
                <c:pt idx="120">
                  <c:v>41.285714285714285</c:v>
                </c:pt>
                <c:pt idx="121">
                  <c:v>36.285714285714285</c:v>
                </c:pt>
                <c:pt idx="122">
                  <c:v>38.714285714285715</c:v>
                </c:pt>
                <c:pt idx="123">
                  <c:v>36.428571428571431</c:v>
                </c:pt>
                <c:pt idx="124">
                  <c:v>38.857142857142854</c:v>
                </c:pt>
                <c:pt idx="125">
                  <c:v>39.428571428571431</c:v>
                </c:pt>
                <c:pt idx="126">
                  <c:v>37.142857142857146</c:v>
                </c:pt>
                <c:pt idx="127">
                  <c:v>34.285714285714285</c:v>
                </c:pt>
                <c:pt idx="128">
                  <c:v>34.285714285714285</c:v>
                </c:pt>
                <c:pt idx="129">
                  <c:v>36.428571428571431</c:v>
                </c:pt>
                <c:pt idx="130">
                  <c:v>39.142857142857146</c:v>
                </c:pt>
                <c:pt idx="131">
                  <c:v>40.428571428571431</c:v>
                </c:pt>
                <c:pt idx="132">
                  <c:v>38.428571428571431</c:v>
                </c:pt>
                <c:pt idx="133">
                  <c:v>39.714285714285715</c:v>
                </c:pt>
                <c:pt idx="134">
                  <c:v>36.857142857142854</c:v>
                </c:pt>
                <c:pt idx="135">
                  <c:v>36.857142857142854</c:v>
                </c:pt>
                <c:pt idx="136">
                  <c:v>40.428571428571431</c:v>
                </c:pt>
                <c:pt idx="137">
                  <c:v>41.285714285714285</c:v>
                </c:pt>
                <c:pt idx="138">
                  <c:v>41.857142857142854</c:v>
                </c:pt>
                <c:pt idx="139">
                  <c:v>43.285714285714285</c:v>
                </c:pt>
                <c:pt idx="140">
                  <c:v>43.857142857142854</c:v>
                </c:pt>
                <c:pt idx="141">
                  <c:v>50.571428571428569</c:v>
                </c:pt>
                <c:pt idx="142">
                  <c:v>50.571428571428569</c:v>
                </c:pt>
                <c:pt idx="143">
                  <c:v>50</c:v>
                </c:pt>
                <c:pt idx="144">
                  <c:v>45</c:v>
                </c:pt>
                <c:pt idx="145">
                  <c:v>39.571428571428569</c:v>
                </c:pt>
                <c:pt idx="146">
                  <c:v>36.714285714285715</c:v>
                </c:pt>
                <c:pt idx="147">
                  <c:v>46.142857142857146</c:v>
                </c:pt>
                <c:pt idx="148">
                  <c:v>45.714285714285715</c:v>
                </c:pt>
                <c:pt idx="149">
                  <c:v>45.714285714285715</c:v>
                </c:pt>
                <c:pt idx="150">
                  <c:v>49.142857142857146</c:v>
                </c:pt>
                <c:pt idx="151">
                  <c:v>54.714285714285715</c:v>
                </c:pt>
                <c:pt idx="152">
                  <c:v>58.571428571428569</c:v>
                </c:pt>
                <c:pt idx="153">
                  <c:v>64</c:v>
                </c:pt>
                <c:pt idx="154">
                  <c:v>53</c:v>
                </c:pt>
                <c:pt idx="155">
                  <c:v>49.571428571428569</c:v>
                </c:pt>
                <c:pt idx="156">
                  <c:v>49.571428571428569</c:v>
                </c:pt>
                <c:pt idx="157">
                  <c:v>47.571428571428569</c:v>
                </c:pt>
                <c:pt idx="158">
                  <c:v>48.142857142857146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79208"/>
        <c:axId val="721082160"/>
      </c:lineChart>
      <c:dateAx>
        <c:axId val="721079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82160"/>
        <c:crosses val="autoZero"/>
        <c:auto val="1"/>
        <c:lblOffset val="100"/>
        <c:baseTimeUnit val="days"/>
      </c:dateAx>
      <c:valAx>
        <c:axId val="7210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792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53973645224623E-2"/>
          <c:y val="9.6262107181624881E-2"/>
          <c:w val="0.36912854591737876"/>
          <c:h val="4.52531975816601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Evolución</a:t>
            </a:r>
            <a:r>
              <a:rPr lang="es-AR" sz="2000" baseline="0">
                <a:latin typeface="Arial" panose="020B0604020202020204" pitchFamily="34" charset="0"/>
                <a:cs typeface="Arial" panose="020B0604020202020204" pitchFamily="34" charset="0"/>
              </a:rPr>
              <a:t> de Indicadores</a:t>
            </a:r>
            <a:endParaRPr lang="es-AR" sz="20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051750375793613E-2"/>
          <c:y val="9.7801512590471457E-2"/>
          <c:w val="0.92696700074876215"/>
          <c:h val="0.77067250701507217"/>
        </c:manualLayout>
      </c:layout>
      <c:lineChart>
        <c:grouping val="standard"/>
        <c:varyColors val="0"/>
        <c:ser>
          <c:idx val="0"/>
          <c:order val="0"/>
          <c:tx>
            <c:v>Iincidencia en los últ. 14 días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94"/>
              <c:layout>
                <c:manualLayout>
                  <c:x val="-1.7669965796871672E-2"/>
                  <c:y val="-3.3096929178304882E-2"/>
                </c:manualLayout>
              </c:layout>
              <c:spPr>
                <a:solidFill>
                  <a:schemeClr val="accent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8D-4D07-9691-84E11C0C98B0}"/>
                </c:ext>
              </c:extLst>
            </c:dLbl>
            <c:dLbl>
              <c:idx val="96"/>
              <c:spPr>
                <a:solidFill>
                  <a:schemeClr val="accent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18D-4D07-9691-84E11C0C98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CdelU!$B$192:$B$288</c:f>
              <c:numCache>
                <c:formatCode>dd/mm/yyyy</c:formatCode>
                <c:ptCount val="97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</c:numCache>
            </c:numRef>
          </c:cat>
          <c:val>
            <c:numRef>
              <c:f>CdelU!$Q$192:$Q$288</c:f>
              <c:numCache>
                <c:formatCode>0</c:formatCode>
                <c:ptCount val="97"/>
                <c:pt idx="0">
                  <c:v>153.19148936170211</c:v>
                </c:pt>
                <c:pt idx="1">
                  <c:v>153.19148936170211</c:v>
                </c:pt>
                <c:pt idx="2">
                  <c:v>161.70212765957447</c:v>
                </c:pt>
                <c:pt idx="3">
                  <c:v>164.13373860182369</c:v>
                </c:pt>
                <c:pt idx="4">
                  <c:v>147.11246200607903</c:v>
                </c:pt>
                <c:pt idx="5">
                  <c:v>150.75987841945289</c:v>
                </c:pt>
                <c:pt idx="6">
                  <c:v>150.75987841945289</c:v>
                </c:pt>
                <c:pt idx="7">
                  <c:v>134.95440729483283</c:v>
                </c:pt>
                <c:pt idx="8">
                  <c:v>124.01215805471124</c:v>
                </c:pt>
                <c:pt idx="9">
                  <c:v>128.87537993920972</c:v>
                </c:pt>
                <c:pt idx="10">
                  <c:v>130.09118541033433</c:v>
                </c:pt>
                <c:pt idx="11">
                  <c:v>111.85410334346504</c:v>
                </c:pt>
                <c:pt idx="12">
                  <c:v>110.63829787234043</c:v>
                </c:pt>
                <c:pt idx="13">
                  <c:v>110.63829787234043</c:v>
                </c:pt>
                <c:pt idx="14">
                  <c:v>109.42249240121581</c:v>
                </c:pt>
                <c:pt idx="15">
                  <c:v>111.85410334346504</c:v>
                </c:pt>
                <c:pt idx="16">
                  <c:v>120.36474164133737</c:v>
                </c:pt>
                <c:pt idx="17">
                  <c:v>131.30699088145897</c:v>
                </c:pt>
                <c:pt idx="18">
                  <c:v>139.81762917933131</c:v>
                </c:pt>
                <c:pt idx="19">
                  <c:v>141.03343465045592</c:v>
                </c:pt>
                <c:pt idx="20">
                  <c:v>141.03343465045592</c:v>
                </c:pt>
                <c:pt idx="21">
                  <c:v>154.40729483282675</c:v>
                </c:pt>
                <c:pt idx="22">
                  <c:v>175.07598784194528</c:v>
                </c:pt>
                <c:pt idx="23">
                  <c:v>172.64437689969606</c:v>
                </c:pt>
                <c:pt idx="24">
                  <c:v>176.29179331306992</c:v>
                </c:pt>
                <c:pt idx="25">
                  <c:v>166.56534954407294</c:v>
                </c:pt>
                <c:pt idx="26">
                  <c:v>196.96048632218844</c:v>
                </c:pt>
                <c:pt idx="27">
                  <c:v>196.96048632218844</c:v>
                </c:pt>
                <c:pt idx="28">
                  <c:v>213.98176291793314</c:v>
                </c:pt>
                <c:pt idx="29">
                  <c:v>238.29787234042553</c:v>
                </c:pt>
                <c:pt idx="30">
                  <c:v>243.16109422492403</c:v>
                </c:pt>
                <c:pt idx="31">
                  <c:v>237.08206686930089</c:v>
                </c:pt>
                <c:pt idx="32">
                  <c:v>266.26139817629178</c:v>
                </c:pt>
                <c:pt idx="33">
                  <c:v>260.18237082066867</c:v>
                </c:pt>
                <c:pt idx="34">
                  <c:v>280.85106382978722</c:v>
                </c:pt>
                <c:pt idx="35">
                  <c:v>323.40425531914894</c:v>
                </c:pt>
                <c:pt idx="36">
                  <c:v>342.85714285714283</c:v>
                </c:pt>
                <c:pt idx="37">
                  <c:v>333.13069908814589</c:v>
                </c:pt>
                <c:pt idx="38">
                  <c:v>318.54103343465044</c:v>
                </c:pt>
                <c:pt idx="39">
                  <c:v>356.23100303951367</c:v>
                </c:pt>
                <c:pt idx="40">
                  <c:v>373.25227963525833</c:v>
                </c:pt>
                <c:pt idx="41">
                  <c:v>373.25227963525833</c:v>
                </c:pt>
                <c:pt idx="42">
                  <c:v>413.37386018237083</c:v>
                </c:pt>
                <c:pt idx="43">
                  <c:v>400</c:v>
                </c:pt>
                <c:pt idx="44">
                  <c:v>430.3951367781155</c:v>
                </c:pt>
                <c:pt idx="45">
                  <c:v>455.9270516717325</c:v>
                </c:pt>
                <c:pt idx="46">
                  <c:v>482.67477203647422</c:v>
                </c:pt>
                <c:pt idx="47">
                  <c:v>440.12158054711244</c:v>
                </c:pt>
                <c:pt idx="48">
                  <c:v>505.77507598784194</c:v>
                </c:pt>
                <c:pt idx="49">
                  <c:v>526.44376899696056</c:v>
                </c:pt>
                <c:pt idx="50">
                  <c:v>508.20668693009122</c:v>
                </c:pt>
                <c:pt idx="51">
                  <c:v>494.83282674772039</c:v>
                </c:pt>
                <c:pt idx="52">
                  <c:v>496.04863221884494</c:v>
                </c:pt>
                <c:pt idx="53">
                  <c:v>508.20668693009122</c:v>
                </c:pt>
                <c:pt idx="54">
                  <c:v>481.4589665653495</c:v>
                </c:pt>
                <c:pt idx="55">
                  <c:v>524.01215805471122</c:v>
                </c:pt>
                <c:pt idx="56">
                  <c:v>463.22188449848022</c:v>
                </c:pt>
                <c:pt idx="57">
                  <c:v>481.4589665653495</c:v>
                </c:pt>
                <c:pt idx="58">
                  <c:v>476.59574468085106</c:v>
                </c:pt>
                <c:pt idx="59">
                  <c:v>500.9118541033435</c:v>
                </c:pt>
                <c:pt idx="60">
                  <c:v>553.19148936170211</c:v>
                </c:pt>
                <c:pt idx="61">
                  <c:v>621.27659574468089</c:v>
                </c:pt>
                <c:pt idx="62">
                  <c:v>555.62310030395145</c:v>
                </c:pt>
                <c:pt idx="63">
                  <c:v>555.62310030395145</c:v>
                </c:pt>
                <c:pt idx="64">
                  <c:v>565.34954407294833</c:v>
                </c:pt>
                <c:pt idx="65">
                  <c:v>583.58662613981755</c:v>
                </c:pt>
                <c:pt idx="66">
                  <c:v>605.47112462006078</c:v>
                </c:pt>
                <c:pt idx="67">
                  <c:v>612.76595744680844</c:v>
                </c:pt>
                <c:pt idx="68">
                  <c:v>643.161094224924</c:v>
                </c:pt>
                <c:pt idx="69">
                  <c:v>600.60790273556233</c:v>
                </c:pt>
                <c:pt idx="70">
                  <c:v>639.51367781155022</c:v>
                </c:pt>
                <c:pt idx="71">
                  <c:v>643.161094224924</c:v>
                </c:pt>
                <c:pt idx="72">
                  <c:v>674.77203647416411</c:v>
                </c:pt>
                <c:pt idx="73">
                  <c:v>662.61398176291789</c:v>
                </c:pt>
                <c:pt idx="74">
                  <c:v>654.10334346504567</c:v>
                </c:pt>
                <c:pt idx="75">
                  <c:v>605.47112462006078</c:v>
                </c:pt>
                <c:pt idx="76">
                  <c:v>605.47112462006078</c:v>
                </c:pt>
                <c:pt idx="77">
                  <c:v>654.10334346504567</c:v>
                </c:pt>
                <c:pt idx="78">
                  <c:v>684.49848024316111</c:v>
                </c:pt>
                <c:pt idx="79">
                  <c:v>700.30395136778111</c:v>
                </c:pt>
                <c:pt idx="80">
                  <c:v>695.44072948328267</c:v>
                </c:pt>
                <c:pt idx="81">
                  <c:v>711.24620060790267</c:v>
                </c:pt>
                <c:pt idx="82">
                  <c:v>744.07294832826744</c:v>
                </c:pt>
                <c:pt idx="83">
                  <c:v>744.07294832826744</c:v>
                </c:pt>
                <c:pt idx="84">
                  <c:v>769.60486322188444</c:v>
                </c:pt>
                <c:pt idx="85">
                  <c:v>734.34650455927056</c:v>
                </c:pt>
                <c:pt idx="86">
                  <c:v>693.00911854103344</c:v>
                </c:pt>
                <c:pt idx="87">
                  <c:v>680.85106382978722</c:v>
                </c:pt>
                <c:pt idx="88">
                  <c:v>765.95744680851055</c:v>
                </c:pt>
                <c:pt idx="89">
                  <c:v>819.452887537994</c:v>
                </c:pt>
                <c:pt idx="90">
                  <c:v>819.452887537994</c:v>
                </c:pt>
                <c:pt idx="91">
                  <c:v>843.76899696048633</c:v>
                </c:pt>
                <c:pt idx="92">
                  <c:v>848.63221884498489</c:v>
                </c:pt>
                <c:pt idx="93">
                  <c:v>835.258358662614</c:v>
                </c:pt>
                <c:pt idx="94">
                  <c:v>857.14285714285722</c:v>
                </c:pt>
                <c:pt idx="95">
                  <c:v>843.76899696048633</c:v>
                </c:pt>
                <c:pt idx="96">
                  <c:v>810.94224924012155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92392"/>
        <c:axId val="643694032"/>
      </c:lineChart>
      <c:lineChart>
        <c:grouping val="standard"/>
        <c:varyColors val="0"/>
        <c:ser>
          <c:idx val="1"/>
          <c:order val="1"/>
          <c:tx>
            <c:v>Razón de Crecimiento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94"/>
              <c:layout>
                <c:manualLayout>
                  <c:x val="-1.8709375549628829E-2"/>
                  <c:y val="-4.19227769591862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8D-4D07-9691-84E11C0C98B0}"/>
                </c:ext>
              </c:extLst>
            </c:dLbl>
            <c:dLbl>
              <c:idx val="96"/>
              <c:layout>
                <c:manualLayout>
                  <c:x val="0"/>
                  <c:y val="-1.5445233616542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8D-4D07-9691-84E11C0C98B0}"/>
                </c:ext>
              </c:extLst>
            </c:dLbl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CdelU!$B$192:$B$288</c:f>
              <c:numCache>
                <c:formatCode>dd/mm/yyyy</c:formatCode>
                <c:ptCount val="97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</c:numCache>
            </c:numRef>
          </c:cat>
          <c:val>
            <c:numRef>
              <c:f>CdelU!$R$192:$R$288</c:f>
              <c:numCache>
                <c:formatCode>0.0</c:formatCode>
                <c:ptCount val="97"/>
                <c:pt idx="0">
                  <c:v>0.78260869565217395</c:v>
                </c:pt>
                <c:pt idx="1">
                  <c:v>0.80769230769230771</c:v>
                </c:pt>
                <c:pt idx="2">
                  <c:v>1.0725806451612903</c:v>
                </c:pt>
                <c:pt idx="3">
                  <c:v>1.1538461538461537</c:v>
                </c:pt>
                <c:pt idx="4">
                  <c:v>0.87681159420289856</c:v>
                </c:pt>
                <c:pt idx="5">
                  <c:v>1.0333333333333334</c:v>
                </c:pt>
                <c:pt idx="6">
                  <c:v>1.0333333333333334</c:v>
                </c:pt>
                <c:pt idx="7">
                  <c:v>0.81617647058823528</c:v>
                </c:pt>
                <c:pt idx="8">
                  <c:v>0.79069767441860461</c:v>
                </c:pt>
                <c:pt idx="9">
                  <c:v>0.86178861788617889</c:v>
                </c:pt>
                <c:pt idx="10">
                  <c:v>0.9145299145299145</c:v>
                </c:pt>
                <c:pt idx="11">
                  <c:v>0.73599999999999999</c:v>
                </c:pt>
                <c:pt idx="12">
                  <c:v>0.7338709677419355</c:v>
                </c:pt>
                <c:pt idx="13">
                  <c:v>0.7338709677419355</c:v>
                </c:pt>
                <c:pt idx="14">
                  <c:v>0.7142857142857143</c:v>
                </c:pt>
                <c:pt idx="15">
                  <c:v>0.73015873015873012</c:v>
                </c:pt>
                <c:pt idx="16">
                  <c:v>0.74436090225563911</c:v>
                </c:pt>
                <c:pt idx="17">
                  <c:v>0.8</c:v>
                </c:pt>
                <c:pt idx="18">
                  <c:v>0.95041322314049592</c:v>
                </c:pt>
                <c:pt idx="19">
                  <c:v>0.93548387096774188</c:v>
                </c:pt>
                <c:pt idx="20">
                  <c:v>0.93548387096774188</c:v>
                </c:pt>
                <c:pt idx="21">
                  <c:v>1.1441441441441442</c:v>
                </c:pt>
                <c:pt idx="22">
                  <c:v>1.411764705882353</c:v>
                </c:pt>
                <c:pt idx="23">
                  <c:v>1.3396226415094339</c:v>
                </c:pt>
                <c:pt idx="24">
                  <c:v>1.3551401869158879</c:v>
                </c:pt>
                <c:pt idx="25">
                  <c:v>1.4891304347826086</c:v>
                </c:pt>
                <c:pt idx="26">
                  <c:v>1.7802197802197801</c:v>
                </c:pt>
                <c:pt idx="27">
                  <c:v>1.7802197802197801</c:v>
                </c:pt>
                <c:pt idx="28">
                  <c:v>1.9555555555555555</c:v>
                </c:pt>
                <c:pt idx="29">
                  <c:v>2.1304347826086958</c:v>
                </c:pt>
                <c:pt idx="30">
                  <c:v>2.0202020202020203</c:v>
                </c:pt>
                <c:pt idx="31">
                  <c:v>1.8055555555555556</c:v>
                </c:pt>
                <c:pt idx="32">
                  <c:v>1.9043478260869566</c:v>
                </c:pt>
                <c:pt idx="33">
                  <c:v>1.8448275862068966</c:v>
                </c:pt>
                <c:pt idx="34">
                  <c:v>1.9913793103448276</c:v>
                </c:pt>
                <c:pt idx="35">
                  <c:v>2.0944881889763778</c:v>
                </c:pt>
                <c:pt idx="36">
                  <c:v>1.9583333333333333</c:v>
                </c:pt>
                <c:pt idx="37">
                  <c:v>1.9295774647887325</c:v>
                </c:pt>
                <c:pt idx="38">
                  <c:v>1.806896551724138</c:v>
                </c:pt>
                <c:pt idx="39">
                  <c:v>2.1386861313868613</c:v>
                </c:pt>
                <c:pt idx="40">
                  <c:v>1.8950617283950617</c:v>
                </c:pt>
                <c:pt idx="41">
                  <c:v>1.8950617283950617</c:v>
                </c:pt>
                <c:pt idx="42">
                  <c:v>1.9318181818181819</c:v>
                </c:pt>
                <c:pt idx="43">
                  <c:v>1.6785714285714286</c:v>
                </c:pt>
                <c:pt idx="44">
                  <c:v>1.77</c:v>
                </c:pt>
                <c:pt idx="45">
                  <c:v>1.9230769230769231</c:v>
                </c:pt>
                <c:pt idx="46">
                  <c:v>2.2947976878612715</c:v>
                </c:pt>
                <c:pt idx="47">
                  <c:v>1.7320574162679425</c:v>
                </c:pt>
                <c:pt idx="48">
                  <c:v>1.9904306220095693</c:v>
                </c:pt>
                <c:pt idx="49">
                  <c:v>2.2091836734693877</c:v>
                </c:pt>
                <c:pt idx="50">
                  <c:v>2.1658031088082903</c:v>
                </c:pt>
                <c:pt idx="51">
                  <c:v>1.7100840336134453</c:v>
                </c:pt>
                <c:pt idx="52">
                  <c:v>1.5572519083969465</c:v>
                </c:pt>
                <c:pt idx="53">
                  <c:v>1.4266211604095562</c:v>
                </c:pt>
                <c:pt idx="54">
                  <c:v>1.2899022801302931</c:v>
                </c:pt>
                <c:pt idx="55">
                  <c:v>1.4039087947882736</c:v>
                </c:pt>
                <c:pt idx="56">
                  <c:v>1.1205882352941177</c:v>
                </c:pt>
                <c:pt idx="57">
                  <c:v>1.2036474164133739</c:v>
                </c:pt>
                <c:pt idx="58">
                  <c:v>1.1073446327683616</c:v>
                </c:pt>
                <c:pt idx="59">
                  <c:v>1.0986666666666667</c:v>
                </c:pt>
                <c:pt idx="60">
                  <c:v>1.1460957178841309</c:v>
                </c:pt>
                <c:pt idx="61">
                  <c:v>1.4116022099447514</c:v>
                </c:pt>
                <c:pt idx="62">
                  <c:v>1.0985576923076923</c:v>
                </c:pt>
                <c:pt idx="63">
                  <c:v>1.0554272517321017</c:v>
                </c:pt>
                <c:pt idx="64">
                  <c:v>1.1124401913875599</c:v>
                </c:pt>
                <c:pt idx="65">
                  <c:v>1.1793611793611793</c:v>
                </c:pt>
                <c:pt idx="66">
                  <c:v>1.2205882352941178</c:v>
                </c:pt>
                <c:pt idx="67">
                  <c:v>1.2057416267942584</c:v>
                </c:pt>
                <c:pt idx="68">
                  <c:v>1.3358585858585859</c:v>
                </c:pt>
                <c:pt idx="69">
                  <c:v>1.1461716937354989</c:v>
                </c:pt>
                <c:pt idx="70">
                  <c:v>1.3805774278215224</c:v>
                </c:pt>
                <c:pt idx="71">
                  <c:v>1.3358585858585859</c:v>
                </c:pt>
                <c:pt idx="72">
                  <c:v>1.4158163265306123</c:v>
                </c:pt>
                <c:pt idx="73">
                  <c:v>1.3228155339805825</c:v>
                </c:pt>
                <c:pt idx="74">
                  <c:v>1.1824175824175824</c:v>
                </c:pt>
                <c:pt idx="75">
                  <c:v>0.97455968688845396</c:v>
                </c:pt>
                <c:pt idx="76" formatCode="0.00">
                  <c:v>1.0897155361050328</c:v>
                </c:pt>
                <c:pt idx="77" formatCode="0.00">
                  <c:v>1.1772428884026258</c:v>
                </c:pt>
                <c:pt idx="78" formatCode="0.00">
                  <c:v>1.210752688172043</c:v>
                </c:pt>
                <c:pt idx="79" formatCode="0.00">
                  <c:v>1.2</c:v>
                </c:pt>
                <c:pt idx="80" formatCode="0.00">
                  <c:v>1.1485943775100402</c:v>
                </c:pt>
                <c:pt idx="81" formatCode="0.00">
                  <c:v>1.1607142857142858</c:v>
                </c:pt>
                <c:pt idx="82" formatCode="0.00">
                  <c:v>1.1568998109640831</c:v>
                </c:pt>
                <c:pt idx="83" formatCode="0.00">
                  <c:v>1.2388663967611335</c:v>
                </c:pt>
                <c:pt idx="84" formatCode="0.00">
                  <c:v>1.2034220532319391</c:v>
                </c:pt>
                <c:pt idx="85" formatCode="0.00">
                  <c:v>1.1417769376181475</c:v>
                </c:pt>
                <c:pt idx="86" formatCode="0.00">
                  <c:v>1.027027027027027</c:v>
                </c:pt>
                <c:pt idx="87" formatCode="0.00">
                  <c:v>1.0275229357798166</c:v>
                </c:pt>
                <c:pt idx="88" formatCode="0.00">
                  <c:v>1.1710037174721191</c:v>
                </c:pt>
                <c:pt idx="89" formatCode="0.00">
                  <c:v>1.3534136546184738</c:v>
                </c:pt>
                <c:pt idx="90" formatCode="0.00">
                  <c:v>1.3534136546184738</c:v>
                </c:pt>
                <c:pt idx="91" formatCode="0.00">
                  <c:v>1.2899628252788105</c:v>
                </c:pt>
                <c:pt idx="92" formatCode="0.00">
                  <c:v>1.2397868561278864</c:v>
                </c:pt>
                <c:pt idx="93" formatCode="0.00">
                  <c:v>1.1927083333333333</c:v>
                </c:pt>
                <c:pt idx="94" formatCode="0.00">
                  <c:v>1.2325174825174825</c:v>
                </c:pt>
                <c:pt idx="95" formatCode="0.00">
                  <c:v>1.1863247863247863</c:v>
                </c:pt>
                <c:pt idx="96" formatCode="0.00">
                  <c:v>1.0898692810457515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271024"/>
        <c:axId val="688266432"/>
      </c:lineChart>
      <c:dateAx>
        <c:axId val="643692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4032"/>
        <c:crosses val="autoZero"/>
        <c:auto val="1"/>
        <c:lblOffset val="100"/>
        <c:baseTimeUnit val="days"/>
      </c:dateAx>
      <c:valAx>
        <c:axId val="6436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2392"/>
        <c:crossesAt val="44256"/>
        <c:crossBetween val="between"/>
      </c:valAx>
      <c:valAx>
        <c:axId val="688266432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271024"/>
        <c:crosses val="max"/>
        <c:crossBetween val="between"/>
      </c:valAx>
      <c:dateAx>
        <c:axId val="688271024"/>
        <c:scaling>
          <c:orientation val="minMax"/>
        </c:scaling>
        <c:delete val="1"/>
        <c:axPos val="b"/>
        <c:numFmt formatCode="dd/mm/yyyy" sourceLinked="1"/>
        <c:majorTickMark val="out"/>
        <c:minorTickMark val="none"/>
        <c:tickLblPos val="nextTo"/>
        <c:crossAx val="688266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407333878791559E-2"/>
          <c:y val="0.1287230787753823"/>
          <c:w val="0.20921778824617687"/>
          <c:h val="0.12117663144840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19</xdr:col>
      <xdr:colOff>641807</xdr:colOff>
      <xdr:row>330</xdr:row>
      <xdr:rowOff>76641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  <xdr:twoCellAnchor>
    <xdr:from>
      <xdr:col>19</xdr:col>
      <xdr:colOff>299357</xdr:colOff>
      <xdr:row>243</xdr:row>
      <xdr:rowOff>54429</xdr:rowOff>
    </xdr:from>
    <xdr:to>
      <xdr:col>38</xdr:col>
      <xdr:colOff>435428</xdr:colOff>
      <xdr:row>280</xdr:row>
      <xdr:rowOff>123702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3241A1-F92D-46A5-972C-90E9B20B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224641</xdr:colOff>
      <xdr:row>0</xdr:row>
      <xdr:rowOff>353786</xdr:rowOff>
    </xdr:from>
    <xdr:to>
      <xdr:col>32</xdr:col>
      <xdr:colOff>625928</xdr:colOff>
      <xdr:row>29</xdr:row>
      <xdr:rowOff>163286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CC6F11B-1D06-4336-8A4C-844553D1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42.505837731478" createdVersion="7" refreshedVersion="7" minRefreshableVersion="3" recordCount="10394" xr:uid="{CB4033A0-FFD4-4CB4-A825-8B9E22163B53}">
  <cacheSource type="worksheet">
    <worksheetSource ref="A1:D10395" sheet="CASOS1_ant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56.430925578701" createdVersion="7" refreshedVersion="7" minRefreshableVersion="3" recordCount="1387" xr:uid="{306F6F35-72DB-455E-86E8-E8F5296157AE}">
  <cacheSource type="worksheet">
    <worksheetSource ref="A1:E1388" sheet="FALLE"/>
  </cacheSource>
  <cacheFields count="7">
    <cacheField name="FECHA FALLECIMIENTO" numFmtId="14">
      <sharedItems containsSemiMixedTypes="0" containsNonDate="0" containsDate="1" containsString="0" minDate="2020-07-12T00:00:00" maxDate="2021-06-09T00:00:00" count="229">
        <d v="2020-07-12T00:00:00"/>
        <d v="2020-07-13T00:00:00"/>
        <d v="2020-07-14T00:00:00"/>
        <d v="2020-07-15T00:00:00"/>
        <d v="2020-07-17T00:00:00"/>
        <d v="2020-07-21T00:00:00"/>
        <d v="2020-07-27T00:00:00"/>
        <d v="2020-08-02T00:00:00"/>
        <d v="2020-08-05T00:00:00"/>
        <d v="2020-08-10T00:00:00"/>
        <d v="2020-08-12T00:00:00"/>
        <d v="2020-08-13T00:00:00"/>
        <d v="2020-08-14T00:00:00"/>
        <d v="2020-08-15T00:00:00"/>
        <d v="2020-08-16T00:00:00"/>
        <d v="2020-08-18T00:00:00"/>
        <d v="2020-08-20T00:00:00"/>
        <d v="2020-08-22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8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2T00:00:00"/>
        <d v="2020-10-12T00:00:00"/>
        <d v="2020-10-29T00:00:00"/>
        <d v="2020-11-01T00:00:00"/>
        <d v="2020-11-02T00:00:00"/>
        <d v="2020-11-03T00:00:00"/>
        <d v="2020-11-04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4T00:00:00"/>
        <d v="2020-12-15T00:00:00"/>
        <d v="2020-12-16T00:00:00"/>
        <d v="2020-12-17T00:00:00"/>
        <d v="2020-12-18T00:00:00"/>
        <d v="2020-12-19T00:00:00"/>
        <d v="2020-12-21T00:00:00"/>
        <d v="2020-12-22T00:00:00"/>
        <d v="2020-12-23T00:00:00"/>
        <d v="2020-12-24T00:00:00"/>
        <d v="2020-12-26T00:00:00"/>
        <d v="2020-12-29T00:00:00"/>
        <d v="2020-12-30T00:00:00"/>
        <d v="2020-12-31T00:00:00"/>
        <d v="2021-01-02T00:00:00"/>
        <d v="2021-01-04T00:00:00"/>
        <d v="2021-01-05T00:00:00"/>
        <d v="2021-01-06T00:00:00"/>
        <d v="2021-01-07T00:00:00"/>
        <d v="2021-01-08T00:00:00"/>
        <d v="2021-01-09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0T00:00:00"/>
        <d v="2021-02-01T00:00:00"/>
        <d v="2021-02-02T00:00:00"/>
        <d v="2021-02-03T00:00:00"/>
        <d v="2021-02-04T00:00:00"/>
        <d v="2021-02-05T00:00:00"/>
        <d v="2021-02-06T00:00:00"/>
        <d v="2021-02-08T00:00:00"/>
        <d v="2021-02-09T00:00:00"/>
        <d v="2021-02-10T00:00:00"/>
        <d v="2021-02-11T00:00:00"/>
        <d v="2021-02-12T00:00:00"/>
        <d v="2021-02-13T00:00:00"/>
        <d v="2021-02-15T00:00:00"/>
        <d v="2021-02-17T00:00:00"/>
        <d v="2021-02-18T00:00:00"/>
        <d v="2021-02-19T00:00:00"/>
        <d v="2021-02-20T00:00:00"/>
        <d v="2021-02-22T00:00:00"/>
        <d v="2021-02-23T00:00:00"/>
        <d v="2021-02-24T00:00:00"/>
        <d v="2021-02-25T00:00:00"/>
        <d v="2021-02-26T00:00:00"/>
        <d v="2021-02-27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6T00:00:00"/>
        <d v="2021-03-17T00:00:00"/>
        <d v="2021-03-18T00:00:00"/>
        <d v="2021-03-19T00:00:00"/>
        <d v="2021-03-20T00:00:00"/>
        <d v="2021-03-22T00:00:00"/>
        <d v="2021-03-23T00:00:00"/>
        <d v="2021-03-24T00:00:00"/>
        <d v="2021-03-25T00:00:00"/>
        <d v="2021-03-26T00:00:00"/>
        <d v="2021-03-27T00:00:00"/>
        <d v="2021-03-30T00:00:00"/>
        <d v="2021-03-31T00:00:00"/>
        <d v="2021-04-03T00:00:00"/>
        <d v="2021-04-04T00:00:00"/>
        <d v="2021-04-07T00:00:00"/>
        <d v="2021-04-08T00:00:00"/>
        <d v="2021-04-10T00:00:00"/>
        <d v="2021-04-12T00:00:00"/>
        <d v="2021-04-14T00:00:00"/>
        <d v="2021-04-15T00:00:00"/>
        <d v="2021-04-16T00:00:00"/>
        <d v="2021-04-17T00:00:00"/>
        <d v="2021-04-19T00:00:00"/>
        <d v="2021-04-20T00:00:00"/>
        <d v="2021-04-21T00:00:00"/>
        <d v="2021-04-22T00:00:00"/>
        <d v="2021-04-23T00:00:00"/>
        <d v="2021-04-24T00:00:00"/>
        <d v="2021-04-26T00:00:00"/>
        <d v="2021-04-27T00:00:00"/>
        <d v="2021-04-28T00:00:00"/>
        <d v="2021-04-29T00:00:00"/>
        <d v="2021-04-30T00:00:00"/>
        <d v="2021-05-01T00:00:00"/>
        <d v="2021-05-03T00:00:00"/>
        <d v="2021-05-04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7T00:00:00"/>
        <d v="2021-05-18T00:00:00"/>
        <d v="2021-05-19T00:00:00"/>
        <d v="2021-05-20T00:00:00"/>
        <d v="2021-05-21T00:00:00"/>
        <d v="2021-05-22T00:00:00"/>
        <d v="2021-05-24T00:00:00"/>
        <d v="2021-05-26T00:00:00"/>
        <d v="2021-05-27T00:00:00"/>
        <d v="2021-05-28T00:00:00"/>
        <d v="2021-05-29T00:00:00"/>
        <d v="2021-05-31T00:00:00"/>
        <d v="2021-06-01T00:00:00"/>
        <d v="2021-06-02T00:00:00"/>
        <d v="2021-06-03T00:00:00"/>
        <d v="2021-06-04T00:00:00"/>
        <d v="2021-06-05T00:00:00"/>
        <d v="2021-06-07T00:00:00"/>
        <d v="2021-06-08T00:00:00"/>
      </sharedItems>
      <fieldGroup par="6" base="0">
        <rangePr groupBy="months" startDate="2020-07-12T00:00:00" endDate="2021-06-09T00:00:00"/>
        <groupItems count="14">
          <s v="&lt;12/7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9/6/2021"/>
        </groupItems>
      </fieldGroup>
    </cacheField>
    <cacheField name="SEXO" numFmtId="0">
      <sharedItems containsBlank="1"/>
    </cacheField>
    <cacheField name="EDAD" numFmtId="0">
      <sharedItems containsString="0" containsBlank="1" containsNumber="1" containsInteger="1" minValue="16" maxValue="100"/>
    </cacheField>
    <cacheField name="DEPARTAMENTO" numFmtId="0">
      <sharedItems containsBlank="1"/>
    </cacheField>
    <cacheField name="LOCALIDAD" numFmtId="0">
      <sharedItems containsBlank="1"/>
    </cacheField>
    <cacheField name="Trimestres" numFmtId="0" databaseField="0">
      <fieldGroup base="0">
        <rangePr groupBy="quarters" startDate="2020-07-12T00:00:00" endDate="2021-06-09T00:00:00"/>
        <groupItems count="6">
          <s v="&lt;12/7/2020"/>
          <s v="Trim.1"/>
          <s v="Trim.2"/>
          <s v="Trim.3"/>
          <s v="Trim.4"/>
          <s v="&gt;9/6/2021"/>
        </groupItems>
      </fieldGroup>
    </cacheField>
    <cacheField name="Años" numFmtId="0" databaseField="0">
      <fieldGroup base="0">
        <rangePr groupBy="years" startDate="2020-07-12T00:00:00" endDate="2021-06-09T00:00:00"/>
        <groupItems count="4">
          <s v="&lt;12/7/2020"/>
          <s v="2020"/>
          <s v="2021"/>
          <s v="&gt;9/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57.051169560182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57.051175000001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/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57.689156365741" createdVersion="7" refreshedVersion="7" minRefreshableVersion="3" recordCount="13659" xr:uid="{4C521EBE-7982-439D-A263-92EDC706D4DB}">
  <cacheSource type="worksheet">
    <worksheetSource ref="A1:D13660" sheet="CASOS1"/>
  </cacheSource>
  <cacheFields count="4">
    <cacheField name="FECHA" numFmtId="14">
      <sharedItems containsSemiMixedTypes="0" containsNonDate="0" containsDate="1" containsString="0" minDate="2020-03-13T00:00:00" maxDate="2021-06-11T00:00:00" count="392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3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Feliciano"/>
    <n v="0"/>
  </r>
  <r>
    <x v="0"/>
    <x v="6"/>
    <s v="Gualeguay"/>
    <n v="1"/>
  </r>
  <r>
    <x v="0"/>
    <x v="7"/>
    <s v="Gualeguaychú"/>
    <n v="0"/>
  </r>
  <r>
    <x v="0"/>
    <x v="8"/>
    <s v="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Feliciano"/>
    <n v="0"/>
  </r>
  <r>
    <x v="1"/>
    <x v="6"/>
    <s v="Gualeguay"/>
    <n v="0"/>
  </r>
  <r>
    <x v="1"/>
    <x v="7"/>
    <s v="Gualeguaychú"/>
    <n v="0"/>
  </r>
  <r>
    <x v="1"/>
    <x v="8"/>
    <s v="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Feliciano"/>
    <n v="0"/>
  </r>
  <r>
    <x v="2"/>
    <x v="6"/>
    <s v="Gualeguay"/>
    <n v="1"/>
  </r>
  <r>
    <x v="2"/>
    <x v="7"/>
    <s v="Gualeguaychú"/>
    <n v="1"/>
  </r>
  <r>
    <x v="2"/>
    <x v="8"/>
    <s v="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Feliciano"/>
    <n v="0"/>
  </r>
  <r>
    <x v="3"/>
    <x v="6"/>
    <s v="Gualeguay"/>
    <n v="0"/>
  </r>
  <r>
    <x v="3"/>
    <x v="7"/>
    <s v="Gualeguaychú"/>
    <n v="0"/>
  </r>
  <r>
    <x v="3"/>
    <x v="8"/>
    <s v="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Feliciano"/>
    <n v="0"/>
  </r>
  <r>
    <x v="4"/>
    <x v="6"/>
    <s v="Gualeguay"/>
    <n v="0"/>
  </r>
  <r>
    <x v="4"/>
    <x v="7"/>
    <s v="Gualeguaychú"/>
    <n v="0"/>
  </r>
  <r>
    <x v="4"/>
    <x v="8"/>
    <s v="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Feliciano"/>
    <n v="0"/>
  </r>
  <r>
    <x v="5"/>
    <x v="6"/>
    <s v="Gualeguay"/>
    <n v="0"/>
  </r>
  <r>
    <x v="5"/>
    <x v="7"/>
    <s v="Gualeguaychú"/>
    <n v="1"/>
  </r>
  <r>
    <x v="5"/>
    <x v="8"/>
    <s v="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Feliciano"/>
    <n v="0"/>
  </r>
  <r>
    <x v="6"/>
    <x v="6"/>
    <s v="Gualeguay"/>
    <n v="0"/>
  </r>
  <r>
    <x v="6"/>
    <x v="7"/>
    <s v="Gualeguaychú"/>
    <n v="1"/>
  </r>
  <r>
    <x v="6"/>
    <x v="8"/>
    <s v="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Feliciano"/>
    <n v="0"/>
  </r>
  <r>
    <x v="7"/>
    <x v="6"/>
    <s v="Gualeguay"/>
    <n v="0"/>
  </r>
  <r>
    <x v="7"/>
    <x v="7"/>
    <s v="Gualeguaychú"/>
    <n v="1"/>
  </r>
  <r>
    <x v="7"/>
    <x v="8"/>
    <s v="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Feliciano"/>
    <n v="0"/>
  </r>
  <r>
    <x v="8"/>
    <x v="6"/>
    <s v="Gualeguay"/>
    <n v="0"/>
  </r>
  <r>
    <x v="8"/>
    <x v="7"/>
    <s v="Gualeguaychú"/>
    <n v="0"/>
  </r>
  <r>
    <x v="8"/>
    <x v="8"/>
    <s v="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. San Martín"/>
    <n v="1"/>
  </r>
  <r>
    <x v="9"/>
    <x v="3"/>
    <s v="Federación"/>
    <n v="0"/>
  </r>
  <r>
    <x v="9"/>
    <x v="4"/>
    <s v="Federal"/>
    <n v="0"/>
  </r>
  <r>
    <x v="9"/>
    <x v="5"/>
    <s v="Feliciano"/>
    <n v="0"/>
  </r>
  <r>
    <x v="9"/>
    <x v="6"/>
    <s v="Gualeguay"/>
    <n v="0"/>
  </r>
  <r>
    <x v="9"/>
    <x v="7"/>
    <s v="Gualeguaychú"/>
    <n v="0"/>
  </r>
  <r>
    <x v="9"/>
    <x v="8"/>
    <s v="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Feliciano"/>
    <n v="0"/>
  </r>
  <r>
    <x v="10"/>
    <x v="6"/>
    <s v="Gualeguay"/>
    <n v="0"/>
  </r>
  <r>
    <x v="10"/>
    <x v="7"/>
    <s v="Gualeguaychú"/>
    <n v="0"/>
  </r>
  <r>
    <x v="10"/>
    <x v="8"/>
    <s v="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Feliciano"/>
    <n v="0"/>
  </r>
  <r>
    <x v="11"/>
    <x v="6"/>
    <s v="Gualeguay"/>
    <n v="0"/>
  </r>
  <r>
    <x v="11"/>
    <x v="7"/>
    <s v="Gualeguaychú"/>
    <n v="0"/>
  </r>
  <r>
    <x v="11"/>
    <x v="8"/>
    <s v="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Feliciano"/>
    <n v="0"/>
  </r>
  <r>
    <x v="12"/>
    <x v="6"/>
    <s v="Gualeguay"/>
    <n v="0"/>
  </r>
  <r>
    <x v="12"/>
    <x v="7"/>
    <s v="Gualeguaychú"/>
    <n v="0"/>
  </r>
  <r>
    <x v="12"/>
    <x v="8"/>
    <s v="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Feliciano"/>
    <n v="0"/>
  </r>
  <r>
    <x v="13"/>
    <x v="6"/>
    <s v="Gualeguay"/>
    <n v="0"/>
  </r>
  <r>
    <x v="13"/>
    <x v="7"/>
    <s v="Gualeguaychú"/>
    <n v="1"/>
  </r>
  <r>
    <x v="13"/>
    <x v="8"/>
    <s v="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Feliciano"/>
    <n v="0"/>
  </r>
  <r>
    <x v="16"/>
    <x v="6"/>
    <s v="Gualeguay"/>
    <n v="0"/>
  </r>
  <r>
    <x v="16"/>
    <x v="7"/>
    <s v="Gualeguaychú"/>
    <n v="0"/>
  </r>
  <r>
    <x v="16"/>
    <x v="8"/>
    <s v="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Feliciano"/>
    <n v="0"/>
  </r>
  <r>
    <x v="17"/>
    <x v="6"/>
    <s v="Gualeguay"/>
    <n v="0"/>
  </r>
  <r>
    <x v="17"/>
    <x v="7"/>
    <s v="Gualeguaychú"/>
    <n v="0"/>
  </r>
  <r>
    <x v="17"/>
    <x v="8"/>
    <s v="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Feliciano"/>
    <n v="0"/>
  </r>
  <r>
    <x v="18"/>
    <x v="6"/>
    <s v="Gualeguay"/>
    <n v="0"/>
  </r>
  <r>
    <x v="18"/>
    <x v="7"/>
    <s v="Gualeguaychú"/>
    <n v="0"/>
  </r>
  <r>
    <x v="18"/>
    <x v="8"/>
    <s v="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Feliciano"/>
    <n v="0"/>
  </r>
  <r>
    <x v="19"/>
    <x v="6"/>
    <s v="Gualeguay"/>
    <n v="0"/>
  </r>
  <r>
    <x v="19"/>
    <x v="7"/>
    <s v="Gualeguaychú"/>
    <n v="0"/>
  </r>
  <r>
    <x v="19"/>
    <x v="8"/>
    <s v="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Feliciano"/>
    <n v="0"/>
  </r>
  <r>
    <x v="20"/>
    <x v="6"/>
    <s v="Gualeguay"/>
    <n v="0"/>
  </r>
  <r>
    <x v="20"/>
    <x v="7"/>
    <s v="Gualeguaychú"/>
    <n v="0"/>
  </r>
  <r>
    <x v="20"/>
    <x v="8"/>
    <s v="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Feliciano"/>
    <n v="0"/>
  </r>
  <r>
    <x v="21"/>
    <x v="6"/>
    <s v="Gualeguay"/>
    <n v="0"/>
  </r>
  <r>
    <x v="21"/>
    <x v="7"/>
    <s v="Gualeguaychú"/>
    <n v="0"/>
  </r>
  <r>
    <x v="21"/>
    <x v="8"/>
    <s v="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Feliciano"/>
    <n v="0"/>
  </r>
  <r>
    <x v="22"/>
    <x v="6"/>
    <s v="Gualeguay"/>
    <n v="0"/>
  </r>
  <r>
    <x v="22"/>
    <x v="7"/>
    <s v="Gualeguaychú"/>
    <n v="0"/>
  </r>
  <r>
    <x v="22"/>
    <x v="8"/>
    <s v="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Feliciano"/>
    <n v="0"/>
  </r>
  <r>
    <x v="23"/>
    <x v="6"/>
    <s v="Gualeguay"/>
    <n v="0"/>
  </r>
  <r>
    <x v="23"/>
    <x v="7"/>
    <s v="Gualeguaychú"/>
    <n v="1"/>
  </r>
  <r>
    <x v="23"/>
    <x v="8"/>
    <s v="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Feliciano"/>
    <n v="0"/>
  </r>
  <r>
    <x v="24"/>
    <x v="6"/>
    <s v="Gualeguay"/>
    <n v="0"/>
  </r>
  <r>
    <x v="24"/>
    <x v="7"/>
    <s v="Gualeguaychú"/>
    <n v="2"/>
  </r>
  <r>
    <x v="24"/>
    <x v="8"/>
    <s v="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Feliciano"/>
    <n v="0"/>
  </r>
  <r>
    <x v="25"/>
    <x v="6"/>
    <s v="Gualeguay"/>
    <n v="0"/>
  </r>
  <r>
    <x v="25"/>
    <x v="7"/>
    <s v="Gualeguaychú"/>
    <n v="0"/>
  </r>
  <r>
    <x v="25"/>
    <x v="8"/>
    <s v="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Feliciano"/>
    <n v="0"/>
  </r>
  <r>
    <x v="26"/>
    <x v="6"/>
    <s v="Gualeguay"/>
    <n v="0"/>
  </r>
  <r>
    <x v="26"/>
    <x v="7"/>
    <s v="Gualeguaychú"/>
    <n v="3"/>
  </r>
  <r>
    <x v="26"/>
    <x v="8"/>
    <s v="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Feliciano"/>
    <n v="0"/>
  </r>
  <r>
    <x v="27"/>
    <x v="6"/>
    <s v="Gualeguay"/>
    <n v="0"/>
  </r>
  <r>
    <x v="27"/>
    <x v="7"/>
    <s v="Larroque"/>
    <n v="1"/>
  </r>
  <r>
    <x v="27"/>
    <x v="8"/>
    <s v="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Feliciano"/>
    <n v="0"/>
  </r>
  <r>
    <x v="28"/>
    <x v="6"/>
    <s v="Gualeguay"/>
    <n v="0"/>
  </r>
  <r>
    <x v="28"/>
    <x v="7"/>
    <s v="Gualeguaychú"/>
    <n v="4"/>
  </r>
  <r>
    <x v="28"/>
    <x v="8"/>
    <s v="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Feliciano"/>
    <n v="0"/>
  </r>
  <r>
    <x v="29"/>
    <x v="6"/>
    <s v="Gualeguay"/>
    <n v="0"/>
  </r>
  <r>
    <x v="29"/>
    <x v="7"/>
    <s v="Gualeguaychú"/>
    <n v="0"/>
  </r>
  <r>
    <x v="29"/>
    <x v="8"/>
    <s v="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Feliciano"/>
    <n v="0"/>
  </r>
  <r>
    <x v="30"/>
    <x v="6"/>
    <s v="Gualeguay"/>
    <n v="0"/>
  </r>
  <r>
    <x v="30"/>
    <x v="7"/>
    <s v="Gualeguaychú"/>
    <n v="0"/>
  </r>
  <r>
    <x v="30"/>
    <x v="8"/>
    <s v="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Feliciano"/>
    <n v="0"/>
  </r>
  <r>
    <x v="31"/>
    <x v="6"/>
    <s v="Gualeguay"/>
    <n v="0"/>
  </r>
  <r>
    <x v="31"/>
    <x v="7"/>
    <s v="Gualeguaychú"/>
    <n v="0"/>
  </r>
  <r>
    <x v="31"/>
    <x v="8"/>
    <s v="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Feliciano"/>
    <n v="0"/>
  </r>
  <r>
    <x v="32"/>
    <x v="6"/>
    <s v="Gualeguay"/>
    <n v="0"/>
  </r>
  <r>
    <x v="32"/>
    <x v="7"/>
    <s v="Gualeguaychú"/>
    <n v="0"/>
  </r>
  <r>
    <x v="32"/>
    <x v="8"/>
    <s v="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Feliciano"/>
    <n v="0"/>
  </r>
  <r>
    <x v="33"/>
    <x v="6"/>
    <s v="Gualeguay"/>
    <n v="0"/>
  </r>
  <r>
    <x v="33"/>
    <x v="7"/>
    <s v="Gualeguaychú"/>
    <n v="0"/>
  </r>
  <r>
    <x v="33"/>
    <x v="8"/>
    <s v="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Feliciano"/>
    <n v="0"/>
  </r>
  <r>
    <x v="34"/>
    <x v="6"/>
    <s v="Gualeguay"/>
    <n v="0"/>
  </r>
  <r>
    <x v="34"/>
    <x v="7"/>
    <s v="Gualeguaychú"/>
    <n v="0"/>
  </r>
  <r>
    <x v="34"/>
    <x v="8"/>
    <s v="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Feliciano"/>
    <n v="0"/>
  </r>
  <r>
    <x v="35"/>
    <x v="6"/>
    <s v="Gualeguay"/>
    <n v="0"/>
  </r>
  <r>
    <x v="35"/>
    <x v="7"/>
    <s v="Gualeguaychú"/>
    <n v="0"/>
  </r>
  <r>
    <x v="35"/>
    <x v="8"/>
    <s v="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Feliciano"/>
    <n v="0"/>
  </r>
  <r>
    <x v="36"/>
    <x v="6"/>
    <s v="Gualeguay"/>
    <n v="0"/>
  </r>
  <r>
    <x v="36"/>
    <x v="7"/>
    <s v="Gualeguaychú"/>
    <n v="1"/>
  </r>
  <r>
    <x v="36"/>
    <x v="8"/>
    <s v="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Feliciano"/>
    <n v="0"/>
  </r>
  <r>
    <x v="37"/>
    <x v="6"/>
    <s v="Gualeguay"/>
    <n v="0"/>
  </r>
  <r>
    <x v="37"/>
    <x v="7"/>
    <s v="Gualeguaychú"/>
    <n v="0"/>
  </r>
  <r>
    <x v="37"/>
    <x v="8"/>
    <s v="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Feliciano"/>
    <n v="0"/>
  </r>
  <r>
    <x v="38"/>
    <x v="6"/>
    <s v="Gualeguay"/>
    <n v="0"/>
  </r>
  <r>
    <x v="38"/>
    <x v="7"/>
    <s v="Gualeguaychú"/>
    <n v="1"/>
  </r>
  <r>
    <x v="38"/>
    <x v="8"/>
    <s v="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Feliciano"/>
    <n v="0"/>
  </r>
  <r>
    <x v="39"/>
    <x v="6"/>
    <s v="Gualeguay"/>
    <n v="0"/>
  </r>
  <r>
    <x v="39"/>
    <x v="7"/>
    <s v="Gualeguaychú"/>
    <n v="0"/>
  </r>
  <r>
    <x v="39"/>
    <x v="8"/>
    <s v="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Feliciano"/>
    <n v="0"/>
  </r>
  <r>
    <x v="40"/>
    <x v="6"/>
    <s v="Gualeguay"/>
    <n v="0"/>
  </r>
  <r>
    <x v="40"/>
    <x v="7"/>
    <s v="Gualeguaychú"/>
    <n v="0"/>
  </r>
  <r>
    <x v="40"/>
    <x v="8"/>
    <s v="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Feliciano"/>
    <n v="0"/>
  </r>
  <r>
    <x v="41"/>
    <x v="6"/>
    <s v="Gualeguay"/>
    <n v="0"/>
  </r>
  <r>
    <x v="41"/>
    <x v="7"/>
    <s v="Gualeguaychú"/>
    <n v="0"/>
  </r>
  <r>
    <x v="41"/>
    <x v="8"/>
    <s v="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Feliciano"/>
    <n v="0"/>
  </r>
  <r>
    <x v="42"/>
    <x v="6"/>
    <s v="Gualeguay"/>
    <n v="0"/>
  </r>
  <r>
    <x v="42"/>
    <x v="7"/>
    <s v="Gualeguaychú"/>
    <n v="0"/>
  </r>
  <r>
    <x v="42"/>
    <x v="8"/>
    <s v="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Feliciano"/>
    <n v="0"/>
  </r>
  <r>
    <x v="43"/>
    <x v="6"/>
    <s v="Gualeguay"/>
    <n v="0"/>
  </r>
  <r>
    <x v="43"/>
    <x v="7"/>
    <s v="Gualeguaychú"/>
    <n v="2"/>
  </r>
  <r>
    <x v="43"/>
    <x v="8"/>
    <s v="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.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Feliciano"/>
    <n v="0"/>
  </r>
  <r>
    <x v="44"/>
    <x v="6"/>
    <s v="Gualeguay"/>
    <n v="0"/>
  </r>
  <r>
    <x v="44"/>
    <x v="7"/>
    <s v="Gualeguaychú"/>
    <n v="3"/>
  </r>
  <r>
    <x v="44"/>
    <x v="8"/>
    <s v="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Feliciano"/>
    <n v="0"/>
  </r>
  <r>
    <x v="45"/>
    <x v="6"/>
    <s v="Gualeguay"/>
    <n v="0"/>
  </r>
  <r>
    <x v="45"/>
    <x v="7"/>
    <s v="Gualeguaychú"/>
    <n v="0"/>
  </r>
  <r>
    <x v="45"/>
    <x v="8"/>
    <s v="Ibicuy"/>
    <n v="0"/>
  </r>
  <r>
    <x v="45"/>
    <x v="9"/>
    <s v="La Paz"/>
    <n v="0"/>
  </r>
  <r>
    <x v="45"/>
    <x v="10"/>
    <s v="Nogoyá"/>
    <n v="0"/>
  </r>
  <r>
    <x v="45"/>
    <x v="11"/>
    <s v="Col.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.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Feliciano"/>
    <n v="0"/>
  </r>
  <r>
    <x v="46"/>
    <x v="6"/>
    <s v="Gualeguay"/>
    <n v="0"/>
  </r>
  <r>
    <x v="46"/>
    <x v="7"/>
    <s v="Gualeguaychú"/>
    <n v="0"/>
  </r>
  <r>
    <x v="46"/>
    <x v="8"/>
    <s v="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.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Feliciano"/>
    <n v="0"/>
  </r>
  <r>
    <x v="47"/>
    <x v="6"/>
    <s v="Gualeguay"/>
    <n v="0"/>
  </r>
  <r>
    <x v="47"/>
    <x v="7"/>
    <s v="Gualeguaychú"/>
    <n v="0"/>
  </r>
  <r>
    <x v="47"/>
    <x v="8"/>
    <s v="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.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Feliciano"/>
    <n v="0"/>
  </r>
  <r>
    <x v="48"/>
    <x v="6"/>
    <s v="Gualeguay"/>
    <n v="0"/>
  </r>
  <r>
    <x v="48"/>
    <x v="7"/>
    <s v="Gualeguaychú"/>
    <n v="0"/>
  </r>
  <r>
    <x v="48"/>
    <x v="8"/>
    <s v="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Feliciano"/>
    <n v="0"/>
  </r>
  <r>
    <x v="49"/>
    <x v="6"/>
    <s v="Gualeguay"/>
    <n v="0"/>
  </r>
  <r>
    <x v="49"/>
    <x v="7"/>
    <s v="Gualeguaychú"/>
    <n v="0"/>
  </r>
  <r>
    <x v="49"/>
    <x v="8"/>
    <s v="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Feliciano"/>
    <n v="0"/>
  </r>
  <r>
    <x v="50"/>
    <x v="6"/>
    <s v="Gualeguay"/>
    <n v="0"/>
  </r>
  <r>
    <x v="50"/>
    <x v="7"/>
    <s v="Gualeguaychú"/>
    <n v="0"/>
  </r>
  <r>
    <x v="50"/>
    <x v="8"/>
    <s v="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Feliciano"/>
    <n v="0"/>
  </r>
  <r>
    <x v="51"/>
    <x v="6"/>
    <s v="Gualeguay"/>
    <n v="0"/>
  </r>
  <r>
    <x v="51"/>
    <x v="7"/>
    <s v="Gualeguaychú"/>
    <n v="0"/>
  </r>
  <r>
    <x v="51"/>
    <x v="8"/>
    <s v="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Feliciano"/>
    <n v="0"/>
  </r>
  <r>
    <x v="52"/>
    <x v="6"/>
    <s v="Gualeguay"/>
    <n v="0"/>
  </r>
  <r>
    <x v="52"/>
    <x v="7"/>
    <s v="Gualeguaychú"/>
    <n v="0"/>
  </r>
  <r>
    <x v="52"/>
    <x v="8"/>
    <s v="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Feliciano"/>
    <n v="0"/>
  </r>
  <r>
    <x v="53"/>
    <x v="6"/>
    <s v="Gualeguay"/>
    <n v="0"/>
  </r>
  <r>
    <x v="53"/>
    <x v="7"/>
    <s v="Gualeguaychú"/>
    <n v="1"/>
  </r>
  <r>
    <x v="53"/>
    <x v="8"/>
    <s v="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Feliciano"/>
    <n v="0"/>
  </r>
  <r>
    <x v="54"/>
    <x v="6"/>
    <s v="Gualeguay"/>
    <n v="0"/>
  </r>
  <r>
    <x v="54"/>
    <x v="7"/>
    <s v="Gualeguaychú"/>
    <n v="1"/>
  </r>
  <r>
    <x v="54"/>
    <x v="8"/>
    <s v="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Feliciano"/>
    <n v="0"/>
  </r>
  <r>
    <x v="55"/>
    <x v="6"/>
    <s v="Gualeguay"/>
    <n v="0"/>
  </r>
  <r>
    <x v="55"/>
    <x v="7"/>
    <s v="Gualeguaychú"/>
    <n v="11"/>
  </r>
  <r>
    <x v="55"/>
    <x v="8"/>
    <s v="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.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Feliciano"/>
    <n v="0"/>
  </r>
  <r>
    <x v="56"/>
    <x v="6"/>
    <s v="Gualeguay"/>
    <n v="0"/>
  </r>
  <r>
    <x v="56"/>
    <x v="7"/>
    <s v="Gualeguaychú"/>
    <n v="4"/>
  </r>
  <r>
    <x v="56"/>
    <x v="8"/>
    <s v="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Feliciano"/>
    <n v="0"/>
  </r>
  <r>
    <x v="57"/>
    <x v="6"/>
    <s v="Gualeguay"/>
    <n v="0"/>
  </r>
  <r>
    <x v="57"/>
    <x v="7"/>
    <s v="Gualeguaychú"/>
    <n v="6"/>
  </r>
  <r>
    <x v="57"/>
    <x v="8"/>
    <s v="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Feliciano"/>
    <n v="0"/>
  </r>
  <r>
    <x v="58"/>
    <x v="6"/>
    <s v="Gualeguay"/>
    <n v="0"/>
  </r>
  <r>
    <x v="58"/>
    <x v="7"/>
    <s v="Gualeguaychú"/>
    <n v="12"/>
  </r>
  <r>
    <x v="58"/>
    <x v="8"/>
    <s v="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Col. 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. Argentina"/>
    <n v="1"/>
  </r>
  <r>
    <x v="59"/>
    <x v="4"/>
    <s v="Federal"/>
    <n v="0"/>
  </r>
  <r>
    <x v="59"/>
    <x v="5"/>
    <s v="Feliciano"/>
    <n v="0"/>
  </r>
  <r>
    <x v="59"/>
    <x v="6"/>
    <s v="Gualeguay"/>
    <n v="0"/>
  </r>
  <r>
    <x v="59"/>
    <x v="7"/>
    <s v="Gualeguaychú"/>
    <n v="8"/>
  </r>
  <r>
    <x v="59"/>
    <x v="8"/>
    <s v="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.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Feliciano"/>
    <n v="0"/>
  </r>
  <r>
    <x v="60"/>
    <x v="6"/>
    <s v="Gualeguay"/>
    <n v="0"/>
  </r>
  <r>
    <x v="60"/>
    <x v="7"/>
    <s v="Gualeguaychú"/>
    <n v="5"/>
  </r>
  <r>
    <x v="60"/>
    <x v="8"/>
    <s v="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Feliciano"/>
    <n v="0"/>
  </r>
  <r>
    <x v="61"/>
    <x v="6"/>
    <s v="Gualeguay"/>
    <n v="0"/>
  </r>
  <r>
    <x v="61"/>
    <x v="7"/>
    <s v="Gualeguaychú"/>
    <n v="4"/>
  </r>
  <r>
    <x v="61"/>
    <x v="8"/>
    <s v="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.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Feliciano"/>
    <n v="0"/>
  </r>
  <r>
    <x v="62"/>
    <x v="6"/>
    <s v="Gualeguay"/>
    <n v="0"/>
  </r>
  <r>
    <x v="62"/>
    <x v="7"/>
    <s v="Gualeguaychú"/>
    <n v="4"/>
  </r>
  <r>
    <x v="62"/>
    <x v="8"/>
    <s v="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Feliciano"/>
    <n v="0"/>
  </r>
  <r>
    <x v="63"/>
    <x v="6"/>
    <s v="Gualeguay"/>
    <n v="0"/>
  </r>
  <r>
    <x v="63"/>
    <x v="7"/>
    <s v="Gualeguaychú"/>
    <n v="16"/>
  </r>
  <r>
    <x v="63"/>
    <x v="8"/>
    <s v="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. Ensayo"/>
    <n v="1"/>
  </r>
  <r>
    <x v="64"/>
    <x v="3"/>
    <s v="Federación"/>
    <n v="0"/>
  </r>
  <r>
    <x v="64"/>
    <x v="4"/>
    <s v="Federal"/>
    <n v="0"/>
  </r>
  <r>
    <x v="64"/>
    <x v="5"/>
    <s v="Feliciano"/>
    <n v="0"/>
  </r>
  <r>
    <x v="64"/>
    <x v="6"/>
    <s v="Gualeguay"/>
    <n v="0"/>
  </r>
  <r>
    <x v="64"/>
    <x v="7"/>
    <s v="Gualeguaychú"/>
    <n v="8"/>
  </r>
  <r>
    <x v="64"/>
    <x v="8"/>
    <s v="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.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Feliciano"/>
    <n v="0"/>
  </r>
  <r>
    <x v="65"/>
    <x v="6"/>
    <s v="Gualeguay"/>
    <n v="0"/>
  </r>
  <r>
    <x v="65"/>
    <x v="7"/>
    <s v="Gualeguaychú"/>
    <n v="1"/>
  </r>
  <r>
    <x v="65"/>
    <x v="8"/>
    <s v="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Feliciano"/>
    <n v="0"/>
  </r>
  <r>
    <x v="66"/>
    <x v="6"/>
    <s v="Gualeguay"/>
    <n v="0"/>
  </r>
  <r>
    <x v="66"/>
    <x v="7"/>
    <s v="Gualeguaychú"/>
    <n v="2"/>
  </r>
  <r>
    <x v="66"/>
    <x v="8"/>
    <s v="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Feliciano"/>
    <n v="0"/>
  </r>
  <r>
    <x v="67"/>
    <x v="6"/>
    <s v="Gualeguay"/>
    <n v="0"/>
  </r>
  <r>
    <x v="67"/>
    <x v="7"/>
    <s v="Gualeguaychú"/>
    <n v="4"/>
  </r>
  <r>
    <x v="67"/>
    <x v="8"/>
    <s v="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Feliciano"/>
    <n v="0"/>
  </r>
  <r>
    <x v="68"/>
    <x v="6"/>
    <s v="Gualeguay"/>
    <n v="0"/>
  </r>
  <r>
    <x v="68"/>
    <x v="7"/>
    <s v="Gualeguaychú"/>
    <n v="10"/>
  </r>
  <r>
    <x v="68"/>
    <x v="7"/>
    <s v="Pueblo Belgrano"/>
    <n v="1"/>
  </r>
  <r>
    <x v="68"/>
    <x v="8"/>
    <s v="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. Brasilera"/>
    <n v="1"/>
  </r>
  <r>
    <x v="69"/>
    <x v="2"/>
    <s v="Diamante"/>
    <n v="3"/>
  </r>
  <r>
    <x v="69"/>
    <x v="3"/>
    <s v="Chajarí"/>
    <n v="1"/>
  </r>
  <r>
    <x v="69"/>
    <x v="3"/>
    <s v="Col. La Florida"/>
    <n v="1"/>
  </r>
  <r>
    <x v="69"/>
    <x v="3"/>
    <s v="Villa del Rosario"/>
    <n v="1"/>
  </r>
  <r>
    <x v="69"/>
    <x v="4"/>
    <s v="Federal"/>
    <n v="0"/>
  </r>
  <r>
    <x v="69"/>
    <x v="5"/>
    <s v="Feliciano"/>
    <n v="0"/>
  </r>
  <r>
    <x v="69"/>
    <x v="6"/>
    <s v="Gualeguay"/>
    <n v="0"/>
  </r>
  <r>
    <x v="69"/>
    <x v="7"/>
    <s v="Gualeguaychú"/>
    <n v="5"/>
  </r>
  <r>
    <x v="69"/>
    <x v="8"/>
    <s v="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ral. Ramírez"/>
    <n v="1"/>
  </r>
  <r>
    <x v="70"/>
    <x v="3"/>
    <s v="Villa del Rosario"/>
    <n v="2"/>
  </r>
  <r>
    <x v="70"/>
    <x v="4"/>
    <s v="Federal"/>
    <n v="0"/>
  </r>
  <r>
    <x v="70"/>
    <x v="5"/>
    <s v="Feliciano"/>
    <n v="0"/>
  </r>
  <r>
    <x v="70"/>
    <x v="6"/>
    <s v="Gualeguay"/>
    <n v="0"/>
  </r>
  <r>
    <x v="70"/>
    <x v="7"/>
    <s v="Gualeguaychú"/>
    <n v="11"/>
  </r>
  <r>
    <x v="70"/>
    <x v="8"/>
    <s v="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. Brasilera"/>
    <n v="1"/>
  </r>
  <r>
    <x v="71"/>
    <x v="2"/>
    <s v="Diamante"/>
    <n v="1"/>
  </r>
  <r>
    <x v="71"/>
    <x v="2"/>
    <s v="Gral.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Feliciano"/>
    <n v="0"/>
  </r>
  <r>
    <x v="72"/>
    <x v="6"/>
    <s v="Gualeguay"/>
    <n v="0"/>
  </r>
  <r>
    <x v="72"/>
    <x v="7"/>
    <s v="Gualeguaychú"/>
    <n v="3"/>
  </r>
  <r>
    <x v="72"/>
    <x v="8"/>
    <s v="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Feliciano"/>
    <n v="0"/>
  </r>
  <r>
    <x v="73"/>
    <x v="6"/>
    <s v="Gualeguay"/>
    <n v="0"/>
  </r>
  <r>
    <x v="73"/>
    <x v="7"/>
    <s v="Gualeguaychú"/>
    <n v="2"/>
  </r>
  <r>
    <x v="73"/>
    <x v="8"/>
    <s v="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ral. Ramírez"/>
    <n v="1"/>
  </r>
  <r>
    <x v="74"/>
    <x v="3"/>
    <s v="Federación"/>
    <n v="0"/>
  </r>
  <r>
    <x v="74"/>
    <x v="4"/>
    <s v="Federal"/>
    <n v="0"/>
  </r>
  <r>
    <x v="74"/>
    <x v="5"/>
    <s v="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Feliciano"/>
    <n v="0"/>
  </r>
  <r>
    <x v="75"/>
    <x v="6"/>
    <s v="Gualeguay"/>
    <n v="0"/>
  </r>
  <r>
    <x v="75"/>
    <x v="7"/>
    <s v="Gualeguaychú"/>
    <n v="1"/>
  </r>
  <r>
    <x v="75"/>
    <x v="8"/>
    <s v="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ral. Ramírez"/>
    <n v="2"/>
  </r>
  <r>
    <x v="76"/>
    <x v="3"/>
    <s v="Chajarí"/>
    <n v="1"/>
  </r>
  <r>
    <x v="76"/>
    <x v="4"/>
    <s v="Federal"/>
    <n v="0"/>
  </r>
  <r>
    <x v="76"/>
    <x v="5"/>
    <s v="Feliciano"/>
    <n v="0"/>
  </r>
  <r>
    <x v="76"/>
    <x v="6"/>
    <s v="Gualeguay"/>
    <n v="0"/>
  </r>
  <r>
    <x v="76"/>
    <x v="7"/>
    <s v="Gualeguaychú"/>
    <n v="6"/>
  </r>
  <r>
    <x v="76"/>
    <x v="8"/>
    <s v="Ibicuy"/>
    <n v="0"/>
  </r>
  <r>
    <x v="76"/>
    <x v="9"/>
    <s v="La Paz"/>
    <n v="0"/>
  </r>
  <r>
    <x v="76"/>
    <x v="10"/>
    <s v="Nogoyá"/>
    <n v="0"/>
  </r>
  <r>
    <x v="76"/>
    <x v="11"/>
    <s v="Col.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Feliciano"/>
    <n v="0"/>
  </r>
  <r>
    <x v="77"/>
    <x v="6"/>
    <s v="Gualeguay"/>
    <n v="0"/>
  </r>
  <r>
    <x v="77"/>
    <x v="7"/>
    <s v="Gualeguaychú"/>
    <n v="2"/>
  </r>
  <r>
    <x v="77"/>
    <x v="8"/>
    <s v="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Feliciano"/>
    <n v="0"/>
  </r>
  <r>
    <x v="78"/>
    <x v="6"/>
    <s v="Gualeguay"/>
    <n v="0"/>
  </r>
  <r>
    <x v="78"/>
    <x v="7"/>
    <s v="Gualeguaychú"/>
    <n v="1"/>
  </r>
  <r>
    <x v="78"/>
    <x v="8"/>
    <s v="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ral. Ramírez"/>
    <n v="2"/>
  </r>
  <r>
    <x v="79"/>
    <x v="3"/>
    <s v="Federación"/>
    <n v="0"/>
  </r>
  <r>
    <x v="79"/>
    <x v="4"/>
    <s v="Federal"/>
    <n v="0"/>
  </r>
  <r>
    <x v="79"/>
    <x v="5"/>
    <s v="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ral. Ramírez"/>
    <n v="2"/>
  </r>
  <r>
    <x v="80"/>
    <x v="3"/>
    <s v="Federación"/>
    <n v="0"/>
  </r>
  <r>
    <x v="80"/>
    <x v="4"/>
    <s v="Federal"/>
    <n v="0"/>
  </r>
  <r>
    <x v="80"/>
    <x v="5"/>
    <s v="Feliciano"/>
    <n v="0"/>
  </r>
  <r>
    <x v="80"/>
    <x v="6"/>
    <s v="Gualeguay"/>
    <n v="0"/>
  </r>
  <r>
    <x v="80"/>
    <x v="7"/>
    <s v="Gualeguaychú"/>
    <n v="3"/>
  </r>
  <r>
    <x v="80"/>
    <x v="8"/>
    <s v="Ibicuy"/>
    <n v="0"/>
  </r>
  <r>
    <x v="80"/>
    <x v="9"/>
    <s v="La Paz"/>
    <n v="0"/>
  </r>
  <r>
    <x v="80"/>
    <x v="10"/>
    <s v="Don Cristóbal 1°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Feliciano"/>
    <n v="0"/>
  </r>
  <r>
    <x v="81"/>
    <x v="6"/>
    <s v="Gualeguay"/>
    <n v="1"/>
  </r>
  <r>
    <x v="81"/>
    <x v="7"/>
    <s v="Gualeguaychú"/>
    <n v="2"/>
  </r>
  <r>
    <x v="81"/>
    <x v="8"/>
    <s v="Ibicuy"/>
    <n v="0"/>
  </r>
  <r>
    <x v="81"/>
    <x v="9"/>
    <s v="La Paz"/>
    <n v="0"/>
  </r>
  <r>
    <x v="81"/>
    <x v="10"/>
    <s v="Nogoyá"/>
    <n v="0"/>
  </r>
  <r>
    <x v="81"/>
    <x v="11"/>
    <s v="Col.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. Brasilera"/>
    <n v="1"/>
  </r>
  <r>
    <x v="82"/>
    <x v="2"/>
    <s v="Diamante"/>
    <n v="1"/>
  </r>
  <r>
    <x v="82"/>
    <x v="2"/>
    <s v="Gral. Ramírez"/>
    <n v="1"/>
  </r>
  <r>
    <x v="82"/>
    <x v="3"/>
    <s v="Chajarí"/>
    <n v="1"/>
  </r>
  <r>
    <x v="82"/>
    <x v="4"/>
    <s v="Federal"/>
    <n v="0"/>
  </r>
  <r>
    <x v="82"/>
    <x v="5"/>
    <s v="Feliciano"/>
    <n v="0"/>
  </r>
  <r>
    <x v="82"/>
    <x v="6"/>
    <s v="Gualeguay"/>
    <n v="0"/>
  </r>
  <r>
    <x v="82"/>
    <x v="7"/>
    <s v="Gualeguaychú"/>
    <n v="2"/>
  </r>
  <r>
    <x v="82"/>
    <x v="8"/>
    <s v="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. San Martín"/>
    <n v="1"/>
  </r>
  <r>
    <x v="83"/>
    <x v="3"/>
    <s v="Federación"/>
    <n v="0"/>
  </r>
  <r>
    <x v="83"/>
    <x v="4"/>
    <s v="Federal"/>
    <n v="0"/>
  </r>
  <r>
    <x v="83"/>
    <x v="5"/>
    <s v="Feliciano"/>
    <n v="0"/>
  </r>
  <r>
    <x v="83"/>
    <x v="6"/>
    <s v="Gualeguay"/>
    <n v="0"/>
  </r>
  <r>
    <x v="83"/>
    <x v="7"/>
    <s v="Gualeguaychú"/>
    <n v="8"/>
  </r>
  <r>
    <x v="83"/>
    <x v="8"/>
    <s v="Ibicuy"/>
    <n v="0"/>
  </r>
  <r>
    <x v="83"/>
    <x v="9"/>
    <s v="La Paz"/>
    <n v="0"/>
  </r>
  <r>
    <x v="83"/>
    <x v="10"/>
    <s v="Nogoyá"/>
    <n v="3"/>
  </r>
  <r>
    <x v="83"/>
    <x v="11"/>
    <s v="Col.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ral. Ramírez"/>
    <n v="2"/>
  </r>
  <r>
    <x v="84"/>
    <x v="3"/>
    <s v="Chajarí"/>
    <n v="1"/>
  </r>
  <r>
    <x v="84"/>
    <x v="4"/>
    <s v="Federal"/>
    <n v="0"/>
  </r>
  <r>
    <x v="84"/>
    <x v="5"/>
    <s v="Feliciano"/>
    <n v="0"/>
  </r>
  <r>
    <x v="84"/>
    <x v="6"/>
    <s v="Gualeguay"/>
    <n v="0"/>
  </r>
  <r>
    <x v="84"/>
    <x v="7"/>
    <s v="Gualeguaychú"/>
    <n v="5"/>
  </r>
  <r>
    <x v="84"/>
    <x v="8"/>
    <s v="Ibicuy"/>
    <n v="0"/>
  </r>
  <r>
    <x v="84"/>
    <x v="9"/>
    <s v="La Paz"/>
    <n v="0"/>
  </r>
  <r>
    <x v="84"/>
    <x v="10"/>
    <s v="Nogoyá"/>
    <n v="0"/>
  </r>
  <r>
    <x v="84"/>
    <x v="11"/>
    <s v="A. María Luisa"/>
    <n v="1"/>
  </r>
  <r>
    <x v="84"/>
    <x v="11"/>
    <s v="Col.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Feliciano"/>
    <n v="0"/>
  </r>
  <r>
    <x v="85"/>
    <x v="6"/>
    <s v="Gualeguay"/>
    <n v="0"/>
  </r>
  <r>
    <x v="85"/>
    <x v="7"/>
    <s v="Gualeguaychú"/>
    <n v="4"/>
  </r>
  <r>
    <x v="85"/>
    <x v="8"/>
    <s v="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ral. Ramírez"/>
    <n v="1"/>
  </r>
  <r>
    <x v="86"/>
    <x v="2"/>
    <s v="Villa Lib. San Martín"/>
    <n v="1"/>
  </r>
  <r>
    <x v="86"/>
    <x v="3"/>
    <s v="Chajarí"/>
    <n v="1"/>
  </r>
  <r>
    <x v="86"/>
    <x v="4"/>
    <s v="Federal"/>
    <n v="0"/>
  </r>
  <r>
    <x v="86"/>
    <x v="5"/>
    <s v="Feliciano"/>
    <n v="0"/>
  </r>
  <r>
    <x v="86"/>
    <x v="6"/>
    <s v="Gualeguay"/>
    <n v="2"/>
  </r>
  <r>
    <x v="86"/>
    <x v="7"/>
    <s v="Gualeguaychú"/>
    <n v="2"/>
  </r>
  <r>
    <x v="86"/>
    <x v="8"/>
    <s v="Ibicuy"/>
    <n v="0"/>
  </r>
  <r>
    <x v="86"/>
    <x v="9"/>
    <s v="La Paz"/>
    <n v="0"/>
  </r>
  <r>
    <x v="86"/>
    <x v="10"/>
    <s v="Nogoyá"/>
    <n v="2"/>
  </r>
  <r>
    <x v="86"/>
    <x v="11"/>
    <s v="Col.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Feliciano"/>
    <n v="0"/>
  </r>
  <r>
    <x v="87"/>
    <x v="6"/>
    <s v="Gualeguay"/>
    <n v="0"/>
  </r>
  <r>
    <x v="87"/>
    <x v="7"/>
    <s v="Gualeguaychú"/>
    <n v="14"/>
  </r>
  <r>
    <x v="87"/>
    <x v="8"/>
    <s v="Ibicuy"/>
    <n v="0"/>
  </r>
  <r>
    <x v="87"/>
    <x v="9"/>
    <s v="La Paz"/>
    <n v="0"/>
  </r>
  <r>
    <x v="87"/>
    <x v="10"/>
    <s v="Nogoyá"/>
    <n v="0"/>
  </r>
  <r>
    <x v="87"/>
    <x v="11"/>
    <s v="Col.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Feliciano"/>
    <n v="0"/>
  </r>
  <r>
    <x v="89"/>
    <x v="6"/>
    <s v="Gral. Galarza"/>
    <n v="1"/>
  </r>
  <r>
    <x v="89"/>
    <x v="6"/>
    <s v="Gualeguay"/>
    <n v="1"/>
  </r>
  <r>
    <x v="89"/>
    <x v="7"/>
    <s v="Gualeguaychú"/>
    <n v="6"/>
  </r>
  <r>
    <x v="89"/>
    <x v="8"/>
    <s v="Ibicuy"/>
    <n v="0"/>
  </r>
  <r>
    <x v="89"/>
    <x v="9"/>
    <s v="La Paz"/>
    <n v="0"/>
  </r>
  <r>
    <x v="89"/>
    <x v="10"/>
    <s v="Nogoyá"/>
    <n v="0"/>
  </r>
  <r>
    <x v="89"/>
    <x v="11"/>
    <s v="Col.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Feliciano"/>
    <n v="0"/>
  </r>
  <r>
    <x v="90"/>
    <x v="6"/>
    <s v="Gualeguay"/>
    <n v="0"/>
  </r>
  <r>
    <x v="90"/>
    <x v="7"/>
    <s v="Gualeguaychú"/>
    <n v="1"/>
  </r>
  <r>
    <x v="90"/>
    <x v="8"/>
    <s v="Ibicuy"/>
    <n v="0"/>
  </r>
  <r>
    <x v="90"/>
    <x v="9"/>
    <s v="La Paz"/>
    <n v="0"/>
  </r>
  <r>
    <x v="90"/>
    <x v="10"/>
    <s v="Lucas Gonzalez"/>
    <n v="1"/>
  </r>
  <r>
    <x v="90"/>
    <x v="11"/>
    <s v="Col.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bicuy"/>
    <n v="0"/>
  </r>
  <r>
    <x v="91"/>
    <x v="9"/>
    <s v="La Paz"/>
    <n v="0"/>
  </r>
  <r>
    <x v="91"/>
    <x v="10"/>
    <s v="Nogoyá"/>
    <n v="0"/>
  </r>
  <r>
    <x v="91"/>
    <x v="11"/>
    <s v="Col.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. San Martín"/>
    <n v="1"/>
  </r>
  <r>
    <x v="92"/>
    <x v="3"/>
    <s v="Chajarí"/>
    <n v="2"/>
  </r>
  <r>
    <x v="92"/>
    <x v="4"/>
    <s v="Federal"/>
    <n v="0"/>
  </r>
  <r>
    <x v="92"/>
    <x v="5"/>
    <s v="Feliciano"/>
    <n v="0"/>
  </r>
  <r>
    <x v="92"/>
    <x v="6"/>
    <s v="Gualeguay"/>
    <n v="0"/>
  </r>
  <r>
    <x v="92"/>
    <x v="7"/>
    <s v="Gualeguaychú"/>
    <n v="14"/>
  </r>
  <r>
    <x v="92"/>
    <x v="8"/>
    <s v="Ibicuy"/>
    <n v="0"/>
  </r>
  <r>
    <x v="92"/>
    <x v="9"/>
    <s v="Santa Elena"/>
    <n v="1"/>
  </r>
  <r>
    <x v="92"/>
    <x v="10"/>
    <s v="Lucas Gonzalez"/>
    <n v="1"/>
  </r>
  <r>
    <x v="92"/>
    <x v="10"/>
    <s v="Nogoyá"/>
    <n v="2"/>
  </r>
  <r>
    <x v="92"/>
    <x v="11"/>
    <s v="Col.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ral. Ramírez"/>
    <n v="1"/>
  </r>
  <r>
    <x v="93"/>
    <x v="2"/>
    <s v="Stroe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Feliciano"/>
    <n v="0"/>
  </r>
  <r>
    <x v="93"/>
    <x v="6"/>
    <s v="Gualeguay"/>
    <n v="0"/>
  </r>
  <r>
    <x v="93"/>
    <x v="7"/>
    <s v="Gualeguaychú"/>
    <n v="20"/>
  </r>
  <r>
    <x v="93"/>
    <x v="8"/>
    <s v="Ibicuy"/>
    <n v="0"/>
  </r>
  <r>
    <x v="93"/>
    <x v="9"/>
    <s v="La Paz"/>
    <n v="0"/>
  </r>
  <r>
    <x v="93"/>
    <x v="10"/>
    <s v="Lucas Gonzalez"/>
    <n v="1"/>
  </r>
  <r>
    <x v="93"/>
    <x v="10"/>
    <s v="Nogoyá"/>
    <n v="1"/>
  </r>
  <r>
    <x v="93"/>
    <x v="11"/>
    <s v="Col.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bicuy"/>
    <n v="0"/>
  </r>
  <r>
    <x v="94"/>
    <x v="9"/>
    <s v="La Paz"/>
    <n v="0"/>
  </r>
  <r>
    <x v="94"/>
    <x v="10"/>
    <s v="Nogoyá"/>
    <n v="0"/>
  </r>
  <r>
    <x v="94"/>
    <x v="11"/>
    <s v="Col.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Feliciano"/>
    <n v="0"/>
  </r>
  <r>
    <x v="95"/>
    <x v="6"/>
    <s v="Gualeguay"/>
    <n v="0"/>
  </r>
  <r>
    <x v="95"/>
    <x v="7"/>
    <s v="Gualeguaychú"/>
    <n v="23"/>
  </r>
  <r>
    <x v="95"/>
    <x v="8"/>
    <s v="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Feliciano"/>
    <n v="0"/>
  </r>
  <r>
    <x v="96"/>
    <x v="6"/>
    <s v="Gualeguay"/>
    <n v="0"/>
  </r>
  <r>
    <x v="96"/>
    <x v="7"/>
    <s v="Gualeguaychú"/>
    <n v="3"/>
  </r>
  <r>
    <x v="96"/>
    <x v="8"/>
    <s v="Ibicuy"/>
    <n v="0"/>
  </r>
  <r>
    <x v="96"/>
    <x v="9"/>
    <s v="La Paz"/>
    <n v="0"/>
  </r>
  <r>
    <x v="96"/>
    <x v="10"/>
    <s v="Nogoyá"/>
    <n v="0"/>
  </r>
  <r>
    <x v="96"/>
    <x v="11"/>
    <s v="Col.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ebel"/>
    <n v="1"/>
  </r>
  <r>
    <x v="97"/>
    <x v="3"/>
    <s v="Chajarí"/>
    <n v="1"/>
  </r>
  <r>
    <x v="97"/>
    <x v="4"/>
    <s v="Federal"/>
    <n v="0"/>
  </r>
  <r>
    <x v="97"/>
    <x v="5"/>
    <s v="Feliciano"/>
    <n v="0"/>
  </r>
  <r>
    <x v="97"/>
    <x v="6"/>
    <s v="Gualeguay"/>
    <n v="0"/>
  </r>
  <r>
    <x v="97"/>
    <x v="7"/>
    <s v="Gualeguaychú"/>
    <n v="2"/>
  </r>
  <r>
    <x v="97"/>
    <x v="8"/>
    <s v="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ral.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.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. Valle María"/>
    <n v="1"/>
  </r>
  <r>
    <x v="99"/>
    <x v="2"/>
    <s v="Diamante"/>
    <n v="2"/>
  </r>
  <r>
    <x v="99"/>
    <x v="2"/>
    <s v="Villa Lib.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Feliciano"/>
    <n v="0"/>
  </r>
  <r>
    <x v="99"/>
    <x v="6"/>
    <s v="Gualeguay"/>
    <n v="6"/>
  </r>
  <r>
    <x v="99"/>
    <x v="7"/>
    <s v="Gualeguaychú"/>
    <n v="18"/>
  </r>
  <r>
    <x v="99"/>
    <x v="8"/>
    <s v="Ibicuy"/>
    <n v="0"/>
  </r>
  <r>
    <x v="99"/>
    <x v="9"/>
    <s v="La Paz"/>
    <n v="0"/>
  </r>
  <r>
    <x v="99"/>
    <x v="10"/>
    <s v="Nogoyá"/>
    <n v="0"/>
  </r>
  <r>
    <x v="99"/>
    <x v="11"/>
    <s v="Col.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ral. Ramírez"/>
    <n v="0"/>
  </r>
  <r>
    <x v="100"/>
    <x v="3"/>
    <s v="Chajarí"/>
    <n v="3"/>
  </r>
  <r>
    <x v="100"/>
    <x v="4"/>
    <s v="Federal"/>
    <n v="0"/>
  </r>
  <r>
    <x v="100"/>
    <x v="5"/>
    <s v="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.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ral.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bicuy"/>
    <n v="0"/>
  </r>
  <r>
    <x v="101"/>
    <x v="9"/>
    <s v="El Solar"/>
    <n v="1"/>
  </r>
  <r>
    <x v="101"/>
    <x v="10"/>
    <s v="Nogoyá"/>
    <n v="0"/>
  </r>
  <r>
    <x v="101"/>
    <x v="11"/>
    <s v="Col.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.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.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Feliciano"/>
    <n v="0"/>
  </r>
  <r>
    <x v="103"/>
    <x v="6"/>
    <s v="Gualeguay"/>
    <n v="0"/>
  </r>
  <r>
    <x v="103"/>
    <x v="7"/>
    <s v="Gualeguaychú"/>
    <n v="26"/>
  </r>
  <r>
    <x v="103"/>
    <x v="8"/>
    <s v="Ibicuy"/>
    <n v="0"/>
  </r>
  <r>
    <x v="103"/>
    <x v="9"/>
    <s v="La Paz"/>
    <n v="0"/>
  </r>
  <r>
    <x v="103"/>
    <x v="10"/>
    <s v="Don Cristóbal 2°"/>
    <n v="1"/>
  </r>
  <r>
    <x v="103"/>
    <x v="10"/>
    <s v="Nogoyá"/>
    <n v="1"/>
  </r>
  <r>
    <x v="103"/>
    <x v="11"/>
    <s v="Col.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. Brasilera"/>
    <n v="1"/>
  </r>
  <r>
    <x v="104"/>
    <x v="2"/>
    <s v="Diamante"/>
    <n v="4"/>
  </r>
  <r>
    <x v="104"/>
    <x v="2"/>
    <s v="Gral. Ramírez"/>
    <n v="2"/>
  </r>
  <r>
    <x v="104"/>
    <x v="3"/>
    <s v="Federación"/>
    <n v="0"/>
  </r>
  <r>
    <x v="104"/>
    <x v="4"/>
    <s v="Federal"/>
    <n v="0"/>
  </r>
  <r>
    <x v="104"/>
    <x v="5"/>
    <s v="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.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. Brasilera"/>
    <n v="1"/>
  </r>
  <r>
    <x v="106"/>
    <x v="2"/>
    <s v="Diamante"/>
    <n v="3"/>
  </r>
  <r>
    <x v="106"/>
    <x v="2"/>
    <s v="Stroebel"/>
    <n v="2"/>
  </r>
  <r>
    <x v="106"/>
    <x v="3"/>
    <s v="San Ramón"/>
    <n v="1"/>
  </r>
  <r>
    <x v="106"/>
    <x v="4"/>
    <s v="Federal"/>
    <n v="0"/>
  </r>
  <r>
    <x v="106"/>
    <x v="5"/>
    <s v="Feliciano"/>
    <n v="0"/>
  </r>
  <r>
    <x v="106"/>
    <x v="6"/>
    <s v="Gualeguay"/>
    <n v="0"/>
  </r>
  <r>
    <x v="106"/>
    <x v="7"/>
    <s v="Gualeguaychú"/>
    <n v="38"/>
  </r>
  <r>
    <x v="106"/>
    <x v="7"/>
    <s v="Pueblo Belgrano"/>
    <n v="1"/>
  </r>
  <r>
    <x v="106"/>
    <x v="7"/>
    <s v="Urdinarrain"/>
    <n v="1"/>
  </r>
  <r>
    <x v="106"/>
    <x v="8"/>
    <s v="Ibicuy"/>
    <n v="0"/>
  </r>
  <r>
    <x v="106"/>
    <x v="9"/>
    <s v="La Paz"/>
    <n v="0"/>
  </r>
  <r>
    <x v="106"/>
    <x v="10"/>
    <s v="Nogoyá"/>
    <n v="2"/>
  </r>
  <r>
    <x v="106"/>
    <x v="11"/>
    <s v="Col.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. Valle María"/>
    <n v="2"/>
  </r>
  <r>
    <x v="107"/>
    <x v="2"/>
    <s v="Col. Ensayo"/>
    <n v="1"/>
  </r>
  <r>
    <x v="107"/>
    <x v="2"/>
    <s v="Diamante"/>
    <n v="9"/>
  </r>
  <r>
    <x v="107"/>
    <x v="2"/>
    <s v="Stroebel"/>
    <n v="2"/>
  </r>
  <r>
    <x v="107"/>
    <x v="3"/>
    <s v="Chajarí"/>
    <n v="1"/>
  </r>
  <r>
    <x v="107"/>
    <x v="4"/>
    <s v="Federal"/>
    <n v="0"/>
  </r>
  <r>
    <x v="107"/>
    <x v="5"/>
    <s v="Feliciano"/>
    <n v="0"/>
  </r>
  <r>
    <x v="107"/>
    <x v="6"/>
    <s v="Gualeguay"/>
    <n v="0"/>
  </r>
  <r>
    <x v="107"/>
    <x v="7"/>
    <s v="Gualeguaychú"/>
    <n v="32"/>
  </r>
  <r>
    <x v="107"/>
    <x v="7"/>
    <s v="Pueblo Belgrano"/>
    <n v="2"/>
  </r>
  <r>
    <x v="107"/>
    <x v="7"/>
    <s v="Urdinarrain"/>
    <n v="2"/>
  </r>
  <r>
    <x v="107"/>
    <x v="8"/>
    <s v="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.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. Brasilera"/>
    <n v="1"/>
  </r>
  <r>
    <x v="108"/>
    <x v="2"/>
    <s v="Diamante"/>
    <n v="10"/>
  </r>
  <r>
    <x v="108"/>
    <x v="2"/>
    <s v="Gral. Ramírez"/>
    <n v="3"/>
  </r>
  <r>
    <x v="108"/>
    <x v="2"/>
    <s v="Villa Lib. San Martín"/>
    <n v="4"/>
  </r>
  <r>
    <x v="108"/>
    <x v="3"/>
    <s v="Chajarí"/>
    <n v="0"/>
  </r>
  <r>
    <x v="108"/>
    <x v="3"/>
    <s v="Col. Mandisovi"/>
    <n v="1"/>
  </r>
  <r>
    <x v="108"/>
    <x v="3"/>
    <s v="Federación"/>
    <n v="1"/>
  </r>
  <r>
    <x v="108"/>
    <x v="4"/>
    <s v="Federal"/>
    <n v="0"/>
  </r>
  <r>
    <x v="108"/>
    <x v="5"/>
    <s v="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bicuy"/>
    <n v="0"/>
  </r>
  <r>
    <x v="108"/>
    <x v="9"/>
    <s v="Santa Elena"/>
    <n v="4"/>
  </r>
  <r>
    <x v="108"/>
    <x v="10"/>
    <s v="Nogoyá"/>
    <n v="1"/>
  </r>
  <r>
    <x v="108"/>
    <x v="11"/>
    <s v="Col.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. Brasilera"/>
    <n v="1"/>
  </r>
  <r>
    <x v="109"/>
    <x v="2"/>
    <s v="Gral.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Feliciano"/>
    <n v="2"/>
  </r>
  <r>
    <x v="109"/>
    <x v="6"/>
    <s v="Gral.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2°"/>
    <n v="7"/>
  </r>
  <r>
    <x v="109"/>
    <x v="11"/>
    <s v="Col.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ral.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. Brasilera"/>
    <n v="2"/>
  </r>
  <r>
    <x v="110"/>
    <x v="2"/>
    <s v="A. Valle María"/>
    <n v="2"/>
  </r>
  <r>
    <x v="110"/>
    <x v="2"/>
    <s v="Diamante"/>
    <n v="19"/>
  </r>
  <r>
    <x v="110"/>
    <x v="2"/>
    <s v="Stroebel"/>
    <n v="1"/>
  </r>
  <r>
    <x v="110"/>
    <x v="2"/>
    <s v="Villa Lib. San Martín"/>
    <n v="1"/>
  </r>
  <r>
    <x v="110"/>
    <x v="3"/>
    <s v="Chajarí"/>
    <n v="1"/>
  </r>
  <r>
    <x v="110"/>
    <x v="4"/>
    <s v="Federal"/>
    <n v="0"/>
  </r>
  <r>
    <x v="110"/>
    <x v="5"/>
    <s v="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. Brasilera"/>
    <n v="1"/>
  </r>
  <r>
    <x v="111"/>
    <x v="2"/>
    <s v="Diamante"/>
    <n v="5"/>
  </r>
  <r>
    <x v="111"/>
    <x v="2"/>
    <s v="Stroebel"/>
    <n v="1"/>
  </r>
  <r>
    <x v="111"/>
    <x v="3"/>
    <s v="Federación"/>
    <n v="1"/>
  </r>
  <r>
    <x v="111"/>
    <x v="4"/>
    <s v="Federal"/>
    <n v="0"/>
  </r>
  <r>
    <x v="111"/>
    <x v="5"/>
    <s v="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bicuy"/>
    <n v="0"/>
  </r>
  <r>
    <x v="111"/>
    <x v="9"/>
    <s v="Santa Elena"/>
    <n v="3"/>
  </r>
  <r>
    <x v="111"/>
    <x v="10"/>
    <s v="Nogoyá"/>
    <n v="2"/>
  </r>
  <r>
    <x v="111"/>
    <x v="11"/>
    <s v="Col.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Feliciano"/>
    <n v="0"/>
  </r>
  <r>
    <x v="112"/>
    <x v="6"/>
    <s v="Gualeguay"/>
    <n v="1"/>
  </r>
  <r>
    <x v="112"/>
    <x v="7"/>
    <s v="Gualeguaychú"/>
    <n v="24"/>
  </r>
  <r>
    <x v="112"/>
    <x v="8"/>
    <s v="Ibicuy"/>
    <n v="0"/>
  </r>
  <r>
    <x v="112"/>
    <x v="9"/>
    <s v="La Paz"/>
    <n v="0"/>
  </r>
  <r>
    <x v="112"/>
    <x v="10"/>
    <s v="Nogoyá"/>
    <n v="0"/>
  </r>
  <r>
    <x v="112"/>
    <x v="11"/>
    <s v="A. María Luisa"/>
    <n v="1"/>
  </r>
  <r>
    <x v="112"/>
    <x v="11"/>
    <s v="Col.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. Brasilera"/>
    <n v="1"/>
  </r>
  <r>
    <x v="113"/>
    <x v="2"/>
    <s v="A. Valle María"/>
    <n v="3"/>
  </r>
  <r>
    <x v="113"/>
    <x v="2"/>
    <s v="Diamante"/>
    <n v="11"/>
  </r>
  <r>
    <x v="113"/>
    <x v="2"/>
    <s v="Villa Lib.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. María Luisa"/>
    <n v="1"/>
  </r>
  <r>
    <x v="113"/>
    <x v="11"/>
    <s v="Col. Avellaneda"/>
    <n v="1"/>
  </r>
  <r>
    <x v="113"/>
    <x v="11"/>
    <s v="Crespo"/>
    <n v="4"/>
  </r>
  <r>
    <x v="113"/>
    <x v="11"/>
    <s v="Gob. Etchevere"/>
    <n v="1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. Brasilera"/>
    <n v="1"/>
  </r>
  <r>
    <x v="114"/>
    <x v="2"/>
    <s v="A. Valle María"/>
    <n v="1"/>
  </r>
  <r>
    <x v="114"/>
    <x v="2"/>
    <s v="Diamante"/>
    <n v="9"/>
  </r>
  <r>
    <x v="114"/>
    <x v="2"/>
    <s v="Diamante"/>
    <n v="1"/>
  </r>
  <r>
    <x v="114"/>
    <x v="2"/>
    <s v="Villa Lib. San Martín"/>
    <n v="1"/>
  </r>
  <r>
    <x v="114"/>
    <x v="3"/>
    <s v="Chajarí"/>
    <n v="2"/>
  </r>
  <r>
    <x v="114"/>
    <x v="4"/>
    <s v="Federal"/>
    <n v="0"/>
  </r>
  <r>
    <x v="114"/>
    <x v="5"/>
    <s v="Feliciano"/>
    <n v="0"/>
  </r>
  <r>
    <x v="114"/>
    <x v="6"/>
    <s v="Gral. Galarza"/>
    <n v="1"/>
  </r>
  <r>
    <x v="114"/>
    <x v="7"/>
    <s v="Gualeguaychú"/>
    <n v="15"/>
  </r>
  <r>
    <x v="114"/>
    <x v="7"/>
    <s v="Larroque"/>
    <n v="1"/>
  </r>
  <r>
    <x v="114"/>
    <x v="8"/>
    <s v="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.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Feliciano"/>
    <n v="0"/>
  </r>
  <r>
    <x v="115"/>
    <x v="6"/>
    <s v="Gualeguay"/>
    <n v="3"/>
  </r>
  <r>
    <x v="115"/>
    <x v="7"/>
    <s v="Gualeguaychú"/>
    <n v="23"/>
  </r>
  <r>
    <x v="115"/>
    <x v="8"/>
    <s v="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. Brasilera"/>
    <n v="1"/>
  </r>
  <r>
    <x v="116"/>
    <x v="2"/>
    <s v="A. Grapschental"/>
    <n v="1"/>
  </r>
  <r>
    <x v="116"/>
    <x v="2"/>
    <s v="A. Valle María"/>
    <n v="1"/>
  </r>
  <r>
    <x v="116"/>
    <x v="2"/>
    <s v="Diamante"/>
    <n v="17"/>
  </r>
  <r>
    <x v="116"/>
    <x v="2"/>
    <s v="Gral. Ramírez"/>
    <n v="1"/>
  </r>
  <r>
    <x v="116"/>
    <x v="3"/>
    <s v="Chajarí"/>
    <n v="1"/>
  </r>
  <r>
    <x v="116"/>
    <x v="4"/>
    <s v="Federal"/>
    <n v="0"/>
  </r>
  <r>
    <x v="116"/>
    <x v="5"/>
    <s v="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Belgrano"/>
    <n v="1"/>
  </r>
  <r>
    <x v="116"/>
    <x v="7"/>
    <s v="Urdinarrain"/>
    <n v="4"/>
  </r>
  <r>
    <x v="116"/>
    <x v="8"/>
    <s v="Ibicuy"/>
    <n v="0"/>
  </r>
  <r>
    <x v="116"/>
    <x v="9"/>
    <s v="La Paz"/>
    <n v="0"/>
  </r>
  <r>
    <x v="116"/>
    <x v="10"/>
    <s v="Don Cristóbal 2°"/>
    <n v="3"/>
  </r>
  <r>
    <x v="116"/>
    <x v="11"/>
    <s v="Col.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. Brasilera"/>
    <n v="1"/>
  </r>
  <r>
    <x v="117"/>
    <x v="3"/>
    <s v="Chajarí"/>
    <n v="4"/>
  </r>
  <r>
    <x v="117"/>
    <x v="4"/>
    <s v="Federal"/>
    <n v="0"/>
  </r>
  <r>
    <x v="117"/>
    <x v="5"/>
    <s v="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.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. Protestante"/>
    <n v="1"/>
  </r>
  <r>
    <x v="118"/>
    <x v="2"/>
    <s v="Diamante"/>
    <n v="6"/>
  </r>
  <r>
    <x v="118"/>
    <x v="2"/>
    <s v="Villa Lib. San Martín"/>
    <n v="2"/>
  </r>
  <r>
    <x v="118"/>
    <x v="3"/>
    <s v="Chajarí"/>
    <n v="5"/>
  </r>
  <r>
    <x v="118"/>
    <x v="4"/>
    <s v="Federal"/>
    <n v="0"/>
  </r>
  <r>
    <x v="118"/>
    <x v="5"/>
    <s v="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Belgrano"/>
    <n v="1"/>
  </r>
  <r>
    <x v="118"/>
    <x v="7"/>
    <s v="Urdinarrain"/>
    <n v="1"/>
  </r>
  <r>
    <x v="118"/>
    <x v="8"/>
    <s v="Ibicuy"/>
    <n v="0"/>
  </r>
  <r>
    <x v="118"/>
    <x v="9"/>
    <s v="La Paz"/>
    <n v="0"/>
  </r>
  <r>
    <x v="118"/>
    <x v="10"/>
    <s v="Don Cristóbal 2°"/>
    <n v="1"/>
  </r>
  <r>
    <x v="118"/>
    <x v="10"/>
    <s v="Nogoyá"/>
    <n v="3"/>
  </r>
  <r>
    <x v="118"/>
    <x v="11"/>
    <s v="Col.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. Valle María"/>
    <n v="1"/>
  </r>
  <r>
    <x v="119"/>
    <x v="2"/>
    <s v="Diamante"/>
    <n v="4"/>
  </r>
  <r>
    <x v="119"/>
    <x v="2"/>
    <s v="Isletas"/>
    <n v="1"/>
  </r>
  <r>
    <x v="119"/>
    <x v="2"/>
    <s v="Villa Lib. San Martín"/>
    <n v="2"/>
  </r>
  <r>
    <x v="119"/>
    <x v="3"/>
    <s v="Chajarí"/>
    <n v="1"/>
  </r>
  <r>
    <x v="119"/>
    <x v="4"/>
    <s v="Federal"/>
    <n v="1"/>
  </r>
  <r>
    <x v="119"/>
    <x v="5"/>
    <s v="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2°"/>
    <n v="1"/>
  </r>
  <r>
    <x v="119"/>
    <x v="11"/>
    <s v="A. San Rafael"/>
    <n v="1"/>
  </r>
  <r>
    <x v="119"/>
    <x v="11"/>
    <s v="Cerrito"/>
    <n v="1"/>
  </r>
  <r>
    <x v="119"/>
    <x v="11"/>
    <s v="Col.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. Brasilera"/>
    <n v="2"/>
  </r>
  <r>
    <x v="120"/>
    <x v="2"/>
    <s v="Diamante"/>
    <n v="9"/>
  </r>
  <r>
    <x v="120"/>
    <x v="2"/>
    <s v="Gral. Ramírez"/>
    <n v="1"/>
  </r>
  <r>
    <x v="120"/>
    <x v="2"/>
    <s v="Racedo"/>
    <n v="1"/>
  </r>
  <r>
    <x v="120"/>
    <x v="2"/>
    <s v="Villa Lib.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Feliciano"/>
    <n v="0"/>
  </r>
  <r>
    <x v="120"/>
    <x v="6"/>
    <s v="Gualeguay"/>
    <n v="2"/>
  </r>
  <r>
    <x v="120"/>
    <x v="7"/>
    <s v="Gualeguaychú"/>
    <n v="29"/>
  </r>
  <r>
    <x v="120"/>
    <x v="7"/>
    <s v="Pueblo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.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. Valle María"/>
    <n v="2"/>
  </r>
  <r>
    <x v="121"/>
    <x v="2"/>
    <s v="Diamante"/>
    <n v="4"/>
  </r>
  <r>
    <x v="121"/>
    <x v="2"/>
    <s v="Villa Lib. San Martín"/>
    <n v="7"/>
  </r>
  <r>
    <x v="121"/>
    <x v="3"/>
    <s v="Federación"/>
    <n v="0"/>
  </r>
  <r>
    <x v="121"/>
    <x v="4"/>
    <s v="Federal"/>
    <n v="0"/>
  </r>
  <r>
    <x v="121"/>
    <x v="5"/>
    <s v="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.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ral. Ramírez"/>
    <n v="1"/>
  </r>
  <r>
    <x v="122"/>
    <x v="3"/>
    <s v="Chajarí"/>
    <n v="1"/>
  </r>
  <r>
    <x v="122"/>
    <x v="3"/>
    <s v="Col. La Florida"/>
    <n v="1"/>
  </r>
  <r>
    <x v="122"/>
    <x v="4"/>
    <s v="Federal"/>
    <n v="0"/>
  </r>
  <r>
    <x v="122"/>
    <x v="5"/>
    <s v="Feliciano"/>
    <n v="0"/>
  </r>
  <r>
    <x v="122"/>
    <x v="6"/>
    <s v="Gualeguay"/>
    <n v="0"/>
  </r>
  <r>
    <x v="122"/>
    <x v="7"/>
    <s v="Gualeguaychú"/>
    <n v="4"/>
  </r>
  <r>
    <x v="122"/>
    <x v="8"/>
    <s v="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.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. San Francisco"/>
    <n v="1"/>
  </r>
  <r>
    <x v="123"/>
    <x v="2"/>
    <s v="A. Valle María"/>
    <n v="4"/>
  </r>
  <r>
    <x v="123"/>
    <x v="2"/>
    <s v="Diamante"/>
    <n v="15"/>
  </r>
  <r>
    <x v="123"/>
    <x v="2"/>
    <s v="Gral. Ramírez"/>
    <n v="2"/>
  </r>
  <r>
    <x v="123"/>
    <x v="2"/>
    <s v="Racedo"/>
    <n v="2"/>
  </r>
  <r>
    <x v="123"/>
    <x v="2"/>
    <s v="Villa Lib. San Martín"/>
    <n v="3"/>
  </r>
  <r>
    <x v="123"/>
    <x v="3"/>
    <s v="Chajarí"/>
    <n v="2"/>
  </r>
  <r>
    <x v="123"/>
    <x v="4"/>
    <s v="Federal"/>
    <n v="0"/>
  </r>
  <r>
    <x v="123"/>
    <x v="5"/>
    <s v="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.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Basavilbaso"/>
    <n v="5"/>
  </r>
  <r>
    <x v="123"/>
    <x v="14"/>
    <s v="Col. 1° de Mayo"/>
    <n v="1"/>
  </r>
  <r>
    <x v="123"/>
    <x v="14"/>
    <s v="Concepción del Uruguay"/>
    <n v="5"/>
  </r>
  <r>
    <x v="123"/>
    <x v="14"/>
    <s v="Las Moscas"/>
    <n v="1"/>
  </r>
  <r>
    <x v="123"/>
    <x v="14"/>
    <s v="Villa San Marcial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. Brasilera"/>
    <n v="1"/>
  </r>
  <r>
    <x v="124"/>
    <x v="2"/>
    <s v="A. Valle María"/>
    <n v="1"/>
  </r>
  <r>
    <x v="124"/>
    <x v="2"/>
    <s v="Diamante"/>
    <n v="5"/>
  </r>
  <r>
    <x v="124"/>
    <x v="2"/>
    <s v="Racedo"/>
    <n v="2"/>
  </r>
  <r>
    <x v="124"/>
    <x v="2"/>
    <s v="Villa Lib. San Martín"/>
    <n v="1"/>
  </r>
  <r>
    <x v="124"/>
    <x v="3"/>
    <s v="Federación"/>
    <n v="1"/>
  </r>
  <r>
    <x v="124"/>
    <x v="4"/>
    <s v="Federal"/>
    <n v="7"/>
  </r>
  <r>
    <x v="124"/>
    <x v="5"/>
    <s v="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. María Luisa"/>
    <n v="1"/>
  </r>
  <r>
    <x v="124"/>
    <x v="11"/>
    <s v="Col.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°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. Valle María"/>
    <n v="1"/>
  </r>
  <r>
    <x v="125"/>
    <x v="2"/>
    <s v="Diamante"/>
    <n v="6"/>
  </r>
  <r>
    <x v="125"/>
    <x v="2"/>
    <s v="Racedo"/>
    <n v="1"/>
  </r>
  <r>
    <x v="125"/>
    <x v="2"/>
    <s v="Villa Lib. San Martín"/>
    <n v="3"/>
  </r>
  <r>
    <x v="125"/>
    <x v="3"/>
    <s v="Chajarí"/>
    <n v="5"/>
  </r>
  <r>
    <x v="125"/>
    <x v="4"/>
    <s v="Federal"/>
    <n v="0"/>
  </r>
  <r>
    <x v="125"/>
    <x v="5"/>
    <s v="Feliciano"/>
    <n v="0"/>
  </r>
  <r>
    <x v="125"/>
    <x v="6"/>
    <s v="Gualeguay"/>
    <n v="3"/>
  </r>
  <r>
    <x v="125"/>
    <x v="7"/>
    <s v="Gualeguaychú"/>
    <n v="7"/>
  </r>
  <r>
    <x v="125"/>
    <x v="7"/>
    <s v="Pehuajó"/>
    <n v="1"/>
  </r>
  <r>
    <x v="125"/>
    <x v="7"/>
    <s v="Pueblo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Col. 1° de Mayo"/>
    <n v="2"/>
  </r>
  <r>
    <x v="125"/>
    <x v="14"/>
    <s v="Concepción del Uruguay"/>
    <n v="5"/>
  </r>
  <r>
    <x v="125"/>
    <x v="14"/>
    <s v="Villa San Marcial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. Valle María"/>
    <n v="3"/>
  </r>
  <r>
    <x v="126"/>
    <x v="2"/>
    <s v="Diamante"/>
    <n v="14"/>
  </r>
  <r>
    <x v="126"/>
    <x v="2"/>
    <s v="Gral. Ramírez"/>
    <n v="6"/>
  </r>
  <r>
    <x v="126"/>
    <x v="2"/>
    <s v="Villa Lib. San Martín"/>
    <n v="3"/>
  </r>
  <r>
    <x v="126"/>
    <x v="3"/>
    <s v="Chajarí"/>
    <n v="1"/>
  </r>
  <r>
    <x v="126"/>
    <x v="4"/>
    <s v="Federal"/>
    <n v="0"/>
  </r>
  <r>
    <x v="126"/>
    <x v="5"/>
    <s v="Feliciano"/>
    <n v="0"/>
  </r>
  <r>
    <x v="126"/>
    <x v="6"/>
    <s v="Gualeguay"/>
    <n v="2"/>
  </r>
  <r>
    <x v="126"/>
    <x v="7"/>
    <s v="Gualeguaychú"/>
    <n v="26"/>
  </r>
  <r>
    <x v="126"/>
    <x v="8"/>
    <s v="Ibicuy"/>
    <n v="0"/>
  </r>
  <r>
    <x v="126"/>
    <x v="9"/>
    <s v="La Paz"/>
    <n v="4"/>
  </r>
  <r>
    <x v="126"/>
    <x v="10"/>
    <s v="Hernandez"/>
    <n v="1"/>
  </r>
  <r>
    <x v="126"/>
    <x v="10"/>
    <s v="Nogoyá"/>
    <n v="1"/>
  </r>
  <r>
    <x v="126"/>
    <x v="11"/>
    <s v="Cerrito"/>
    <n v="3"/>
  </r>
  <r>
    <x v="126"/>
    <x v="11"/>
    <s v="Col.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. Ensayo"/>
    <n v="1"/>
  </r>
  <r>
    <x v="127"/>
    <x v="2"/>
    <s v="Diamante"/>
    <n v="1"/>
  </r>
  <r>
    <x v="127"/>
    <x v="2"/>
    <s v="Gral. Ramírez"/>
    <n v="3"/>
  </r>
  <r>
    <x v="127"/>
    <x v="2"/>
    <s v="Villa Lib. San Martín"/>
    <n v="1"/>
  </r>
  <r>
    <x v="127"/>
    <x v="3"/>
    <s v="Chajarí"/>
    <n v="1"/>
  </r>
  <r>
    <x v="127"/>
    <x v="4"/>
    <s v="Federal"/>
    <n v="0"/>
  </r>
  <r>
    <x v="127"/>
    <x v="5"/>
    <s v="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andez"/>
    <n v="3"/>
  </r>
  <r>
    <x v="127"/>
    <x v="10"/>
    <s v="Nogoyá"/>
    <n v="2"/>
  </r>
  <r>
    <x v="127"/>
    <x v="11"/>
    <s v="A. San Rafael"/>
    <n v="0"/>
  </r>
  <r>
    <x v="127"/>
    <x v="11"/>
    <s v="Col.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Basavilbaso"/>
    <n v="1"/>
  </r>
  <r>
    <x v="127"/>
    <x v="14"/>
    <s v="Col. 1° de Mayo"/>
    <n v="3"/>
  </r>
  <r>
    <x v="127"/>
    <x v="14"/>
    <s v="Concepción del Uruguay"/>
    <n v="4"/>
  </r>
  <r>
    <x v="127"/>
    <x v="14"/>
    <s v="Villa San Marcial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. Valle María"/>
    <n v="1"/>
  </r>
  <r>
    <x v="128"/>
    <x v="2"/>
    <s v="Diamante"/>
    <n v="6"/>
  </r>
  <r>
    <x v="128"/>
    <x v="2"/>
    <s v="Villa Lib. San Martín"/>
    <n v="4"/>
  </r>
  <r>
    <x v="128"/>
    <x v="3"/>
    <s v="Chajarí"/>
    <n v="6"/>
  </r>
  <r>
    <x v="128"/>
    <x v="4"/>
    <s v="Federal"/>
    <n v="0"/>
  </r>
  <r>
    <x v="128"/>
    <x v="5"/>
    <s v="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. Brasilera"/>
    <n v="1"/>
  </r>
  <r>
    <x v="129"/>
    <x v="2"/>
    <s v="Gral. Ramírez"/>
    <n v="6"/>
  </r>
  <r>
    <x v="129"/>
    <x v="3"/>
    <s v="Chajarí"/>
    <n v="1"/>
  </r>
  <r>
    <x v="129"/>
    <x v="4"/>
    <s v="Federal"/>
    <n v="3"/>
  </r>
  <r>
    <x v="129"/>
    <x v="5"/>
    <s v="Feliciano"/>
    <n v="0"/>
  </r>
  <r>
    <x v="129"/>
    <x v="6"/>
    <s v="Gualeguay"/>
    <n v="3"/>
  </r>
  <r>
    <x v="129"/>
    <x v="7"/>
    <s v="Gualeguaychú"/>
    <n v="13"/>
  </r>
  <r>
    <x v="129"/>
    <x v="8"/>
    <s v="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.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. Protestante"/>
    <n v="1"/>
  </r>
  <r>
    <x v="130"/>
    <x v="2"/>
    <s v="Diamante"/>
    <n v="4"/>
  </r>
  <r>
    <x v="130"/>
    <x v="2"/>
    <s v="Gral. Ramírez"/>
    <n v="4"/>
  </r>
  <r>
    <x v="130"/>
    <x v="2"/>
    <s v="Villa Lib. San Martín"/>
    <n v="3"/>
  </r>
  <r>
    <x v="130"/>
    <x v="3"/>
    <s v="Federación"/>
    <n v="0"/>
  </r>
  <r>
    <x v="130"/>
    <x v="4"/>
    <s v="Federal"/>
    <n v="1"/>
  </r>
  <r>
    <x v="130"/>
    <x v="5"/>
    <s v="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. María Luisa"/>
    <n v="1"/>
  </r>
  <r>
    <x v="130"/>
    <x v="11"/>
    <s v="Cerrito"/>
    <n v="2"/>
  </r>
  <r>
    <x v="130"/>
    <x v="11"/>
    <s v="Col.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. Ensayo"/>
    <n v="1"/>
  </r>
  <r>
    <x v="131"/>
    <x v="2"/>
    <s v="Diamante"/>
    <n v="1"/>
  </r>
  <r>
    <x v="131"/>
    <x v="2"/>
    <s v="Gral. Ramírez"/>
    <n v="2"/>
  </r>
  <r>
    <x v="131"/>
    <x v="2"/>
    <s v="Villa Lib. San Martín"/>
    <n v="2"/>
  </r>
  <r>
    <x v="131"/>
    <x v="3"/>
    <s v="Chajarí"/>
    <n v="1"/>
  </r>
  <r>
    <x v="131"/>
    <x v="4"/>
    <s v="Federal"/>
    <n v="0"/>
  </r>
  <r>
    <x v="131"/>
    <x v="5"/>
    <s v="Feliciano"/>
    <n v="0"/>
  </r>
  <r>
    <x v="131"/>
    <x v="6"/>
    <s v="Gualeguay"/>
    <n v="1"/>
  </r>
  <r>
    <x v="131"/>
    <x v="7"/>
    <s v="Gualeguaychú"/>
    <n v="8"/>
  </r>
  <r>
    <x v="131"/>
    <x v="8"/>
    <s v="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. María Luisa"/>
    <n v="2"/>
  </r>
  <r>
    <x v="131"/>
    <x v="11"/>
    <s v="Col.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 Pintos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. Valle María"/>
    <n v="1"/>
  </r>
  <r>
    <x v="132"/>
    <x v="2"/>
    <s v="Gral. Ramírez"/>
    <n v="2"/>
  </r>
  <r>
    <x v="132"/>
    <x v="3"/>
    <s v="Chajarí"/>
    <n v="2"/>
  </r>
  <r>
    <x v="132"/>
    <x v="4"/>
    <s v="Federal"/>
    <n v="0"/>
  </r>
  <r>
    <x v="132"/>
    <x v="5"/>
    <s v="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. San Martín"/>
    <n v="1"/>
  </r>
  <r>
    <x v="133"/>
    <x v="3"/>
    <s v="Chajarí"/>
    <n v="2"/>
  </r>
  <r>
    <x v="133"/>
    <x v="4"/>
    <s v="Federal"/>
    <n v="1"/>
  </r>
  <r>
    <x v="133"/>
    <x v="5"/>
    <s v="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andez"/>
    <n v="3"/>
  </r>
  <r>
    <x v="133"/>
    <x v="10"/>
    <s v="Nogoyá"/>
    <n v="2"/>
  </r>
  <r>
    <x v="133"/>
    <x v="11"/>
    <s v="A. María Luisa"/>
    <n v="5"/>
  </r>
  <r>
    <x v="133"/>
    <x v="11"/>
    <s v="Cerrito"/>
    <n v="1"/>
  </r>
  <r>
    <x v="133"/>
    <x v="11"/>
    <s v="Col.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. Brasilera"/>
    <n v="2"/>
  </r>
  <r>
    <x v="134"/>
    <x v="2"/>
    <s v="Diamante"/>
    <n v="6"/>
  </r>
  <r>
    <x v="134"/>
    <x v="2"/>
    <s v="Gral. Ramírez"/>
    <n v="3"/>
  </r>
  <r>
    <x v="134"/>
    <x v="3"/>
    <s v="Chajarí"/>
    <n v="4"/>
  </r>
  <r>
    <x v="134"/>
    <x v="4"/>
    <s v="Federal"/>
    <n v="0"/>
  </r>
  <r>
    <x v="134"/>
    <x v="5"/>
    <s v="Feliciano"/>
    <n v="0"/>
  </r>
  <r>
    <x v="134"/>
    <x v="6"/>
    <s v="Gualeguay"/>
    <n v="2"/>
  </r>
  <r>
    <x v="134"/>
    <x v="7"/>
    <s v="Gualeguaychú"/>
    <n v="12"/>
  </r>
  <r>
    <x v="134"/>
    <x v="8"/>
    <s v="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. Ensayo"/>
    <n v="3"/>
  </r>
  <r>
    <x v="135"/>
    <x v="2"/>
    <s v="Diamante"/>
    <n v="1"/>
  </r>
  <r>
    <x v="135"/>
    <x v="2"/>
    <s v="Gral. Ramírez"/>
    <n v="4"/>
  </r>
  <r>
    <x v="135"/>
    <x v="2"/>
    <s v="Villa Lib. San Martín"/>
    <n v="2"/>
  </r>
  <r>
    <x v="135"/>
    <x v="3"/>
    <s v="Chajarí"/>
    <n v="2"/>
  </r>
  <r>
    <x v="135"/>
    <x v="4"/>
    <s v="Federal"/>
    <n v="0"/>
  </r>
  <r>
    <x v="135"/>
    <x v="5"/>
    <s v="Feliciano"/>
    <n v="0"/>
  </r>
  <r>
    <x v="135"/>
    <x v="6"/>
    <s v="Gualeguay"/>
    <n v="5"/>
  </r>
  <r>
    <x v="135"/>
    <x v="7"/>
    <s v="Gualeguaychú"/>
    <n v="25"/>
  </r>
  <r>
    <x v="135"/>
    <x v="8"/>
    <s v="Ibicuy"/>
    <n v="1"/>
  </r>
  <r>
    <x v="135"/>
    <x v="9"/>
    <s v="La Paz"/>
    <n v="1"/>
  </r>
  <r>
    <x v="135"/>
    <x v="10"/>
    <s v="Hernandez"/>
    <n v="1"/>
  </r>
  <r>
    <x v="135"/>
    <x v="11"/>
    <s v="A.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. Brasilera"/>
    <n v="1"/>
  </r>
  <r>
    <x v="136"/>
    <x v="2"/>
    <s v="A. Valle María"/>
    <n v="5"/>
  </r>
  <r>
    <x v="136"/>
    <x v="2"/>
    <s v="Col. Ensayo"/>
    <n v="9"/>
  </r>
  <r>
    <x v="136"/>
    <x v="2"/>
    <s v="Diamante"/>
    <n v="8"/>
  </r>
  <r>
    <x v="136"/>
    <x v="2"/>
    <s v="Gral. Ramírez"/>
    <n v="3"/>
  </r>
  <r>
    <x v="136"/>
    <x v="2"/>
    <s v="Villa Lib. San Martín"/>
    <n v="1"/>
  </r>
  <r>
    <x v="136"/>
    <x v="3"/>
    <s v="Chajarí"/>
    <n v="3"/>
  </r>
  <r>
    <x v="136"/>
    <x v="4"/>
    <s v="Federal"/>
    <n v="0"/>
  </r>
  <r>
    <x v="136"/>
    <x v="5"/>
    <s v="Feliciano"/>
    <n v="0"/>
  </r>
  <r>
    <x v="136"/>
    <x v="6"/>
    <s v="Gualeguay"/>
    <n v="1"/>
  </r>
  <r>
    <x v="136"/>
    <x v="7"/>
    <s v="Gualeguaychú"/>
    <n v="2"/>
  </r>
  <r>
    <x v="136"/>
    <x v="8"/>
    <s v="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ral. Ramírez"/>
    <n v="1"/>
  </r>
  <r>
    <x v="137"/>
    <x v="3"/>
    <s v="Chajarí"/>
    <n v="5"/>
  </r>
  <r>
    <x v="137"/>
    <x v="4"/>
    <s v="Federal"/>
    <n v="0"/>
  </r>
  <r>
    <x v="137"/>
    <x v="5"/>
    <s v="Feliciano"/>
    <n v="0"/>
  </r>
  <r>
    <x v="137"/>
    <x v="6"/>
    <s v="Gualeguay"/>
    <n v="1"/>
  </r>
  <r>
    <x v="137"/>
    <x v="7"/>
    <s v="A.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. María Luisa"/>
    <n v="2"/>
  </r>
  <r>
    <x v="137"/>
    <x v="11"/>
    <s v="Col.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. Ensayo"/>
    <n v="1"/>
  </r>
  <r>
    <x v="138"/>
    <x v="2"/>
    <s v="Diamante"/>
    <n v="4"/>
  </r>
  <r>
    <x v="138"/>
    <x v="2"/>
    <s v="Villa Lib. San Martín"/>
    <n v="6"/>
  </r>
  <r>
    <x v="138"/>
    <x v="3"/>
    <s v="Chajarí"/>
    <n v="7"/>
  </r>
  <r>
    <x v="138"/>
    <x v="4"/>
    <s v="Federal"/>
    <n v="0"/>
  </r>
  <r>
    <x v="138"/>
    <x v="5"/>
    <s v="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bicuy"/>
    <n v="0"/>
  </r>
  <r>
    <x v="138"/>
    <x v="9"/>
    <s v="Alcaraz"/>
    <n v="1"/>
  </r>
  <r>
    <x v="138"/>
    <x v="10"/>
    <s v="Hernandez"/>
    <n v="2"/>
  </r>
  <r>
    <x v="138"/>
    <x v="10"/>
    <s v="Nogoyá"/>
    <n v="1"/>
  </r>
  <r>
    <x v="138"/>
    <x v="11"/>
    <s v="A. María Luisa"/>
    <n v="2"/>
  </r>
  <r>
    <x v="138"/>
    <x v="11"/>
    <s v="Col.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. Valle María"/>
    <n v="1"/>
  </r>
  <r>
    <x v="139"/>
    <x v="2"/>
    <s v="Diamante"/>
    <n v="4"/>
  </r>
  <r>
    <x v="139"/>
    <x v="2"/>
    <s v="Gral. Ramírez"/>
    <n v="4"/>
  </r>
  <r>
    <x v="139"/>
    <x v="2"/>
    <s v="Villa Lib. San Martín"/>
    <n v="2"/>
  </r>
  <r>
    <x v="139"/>
    <x v="3"/>
    <s v="Chajarí"/>
    <n v="8"/>
  </r>
  <r>
    <x v="139"/>
    <x v="4"/>
    <s v="Federal"/>
    <n v="0"/>
  </r>
  <r>
    <x v="139"/>
    <x v="5"/>
    <s v="Feliciano"/>
    <n v="0"/>
  </r>
  <r>
    <x v="139"/>
    <x v="6"/>
    <s v="Gualeguay"/>
    <n v="9"/>
  </r>
  <r>
    <x v="139"/>
    <x v="7"/>
    <s v="E.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. María Luisa"/>
    <n v="2"/>
  </r>
  <r>
    <x v="139"/>
    <x v="11"/>
    <s v="Col.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ral. Ramírez"/>
    <n v="4"/>
  </r>
  <r>
    <x v="140"/>
    <x v="2"/>
    <s v="Las Cuevas"/>
    <n v="1"/>
  </r>
  <r>
    <x v="140"/>
    <x v="3"/>
    <s v="Chajarí"/>
    <n v="2"/>
  </r>
  <r>
    <x v="140"/>
    <x v="3"/>
    <s v="Col. La Fraternidad"/>
    <n v="1"/>
  </r>
  <r>
    <x v="140"/>
    <x v="4"/>
    <s v="Federal"/>
    <n v="0"/>
  </r>
  <r>
    <x v="140"/>
    <x v="5"/>
    <s v="Feliciano"/>
    <n v="1"/>
  </r>
  <r>
    <x v="140"/>
    <x v="6"/>
    <s v="Gualeguay"/>
    <n v="10"/>
  </r>
  <r>
    <x v="140"/>
    <x v="7"/>
    <s v="E. Carbó"/>
    <n v="1"/>
  </r>
  <r>
    <x v="140"/>
    <x v="7"/>
    <s v="Gualeguaychú"/>
    <n v="23"/>
  </r>
  <r>
    <x v="140"/>
    <x v="7"/>
    <s v="Larroque"/>
    <n v="2"/>
  </r>
  <r>
    <x v="140"/>
    <x v="8"/>
    <s v="Ibicuy"/>
    <n v="0"/>
  </r>
  <r>
    <x v="140"/>
    <x v="9"/>
    <s v="La Paz"/>
    <n v="1"/>
  </r>
  <r>
    <x v="140"/>
    <x v="9"/>
    <s v="Santa Elena"/>
    <n v="1"/>
  </r>
  <r>
    <x v="140"/>
    <x v="10"/>
    <s v="Herna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ral. Ramírez"/>
    <n v="5"/>
  </r>
  <r>
    <x v="141"/>
    <x v="3"/>
    <s v="Chajarí"/>
    <n v="10"/>
  </r>
  <r>
    <x v="141"/>
    <x v="4"/>
    <s v="Federal"/>
    <n v="0"/>
  </r>
  <r>
    <x v="141"/>
    <x v="5"/>
    <s v="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. María Luisa"/>
    <n v="4"/>
  </r>
  <r>
    <x v="141"/>
    <x v="11"/>
    <s v="Crespo"/>
    <n v="4"/>
  </r>
  <r>
    <x v="141"/>
    <x v="11"/>
    <s v="Gob. Etchevere"/>
    <n v="2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2"/>
    <s v="San Salvador"/>
    <n v="0"/>
  </r>
  <r>
    <x v="141"/>
    <x v="13"/>
    <s v="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ral. Ramírez"/>
    <n v="2"/>
  </r>
  <r>
    <x v="142"/>
    <x v="2"/>
    <s v="Villa Lib.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andez"/>
    <n v="1"/>
  </r>
  <r>
    <x v="142"/>
    <x v="10"/>
    <s v="Nogoyá"/>
    <n v="2"/>
  </r>
  <r>
    <x v="142"/>
    <x v="11"/>
    <s v="Col.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. Valle María"/>
    <n v="2"/>
  </r>
  <r>
    <x v="143"/>
    <x v="2"/>
    <s v="Diamante"/>
    <n v="9"/>
  </r>
  <r>
    <x v="143"/>
    <x v="2"/>
    <s v="Villa Lib. San Martín"/>
    <n v="2"/>
  </r>
  <r>
    <x v="143"/>
    <x v="3"/>
    <s v="Federación"/>
    <n v="0"/>
  </r>
  <r>
    <x v="143"/>
    <x v="4"/>
    <s v="Federal"/>
    <n v="0"/>
  </r>
  <r>
    <x v="143"/>
    <x v="5"/>
    <s v="Feliciano"/>
    <n v="0"/>
  </r>
  <r>
    <x v="143"/>
    <x v="6"/>
    <s v="Gualeguay"/>
    <n v="0"/>
  </r>
  <r>
    <x v="143"/>
    <x v="7"/>
    <s v="Gualeguaychú"/>
    <n v="3"/>
  </r>
  <r>
    <x v="143"/>
    <x v="8"/>
    <s v="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ral. Ramírez"/>
    <n v="6"/>
  </r>
  <r>
    <x v="144"/>
    <x v="3"/>
    <s v="Chajarí"/>
    <n v="14"/>
  </r>
  <r>
    <x v="144"/>
    <x v="3"/>
    <s v="Col.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. María Luisa"/>
    <n v="5"/>
  </r>
  <r>
    <x v="144"/>
    <x v="11"/>
    <s v="Col.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. Brasilera"/>
    <n v="2"/>
  </r>
  <r>
    <x v="145"/>
    <x v="2"/>
    <s v="A.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. Ensayo"/>
    <n v="1"/>
  </r>
  <r>
    <x v="146"/>
    <x v="2"/>
    <s v="Est. Camps"/>
    <n v="1"/>
  </r>
  <r>
    <x v="146"/>
    <x v="2"/>
    <s v="Gral. Ramírez"/>
    <n v="11"/>
  </r>
  <r>
    <x v="146"/>
    <x v="2"/>
    <s v="Villa Lib. San Martín"/>
    <n v="5"/>
  </r>
  <r>
    <x v="146"/>
    <x v="3"/>
    <s v="Chajarí"/>
    <n v="2"/>
  </r>
  <r>
    <x v="146"/>
    <x v="4"/>
    <s v="Federal"/>
    <n v="0"/>
  </r>
  <r>
    <x v="146"/>
    <x v="5"/>
    <s v="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andez"/>
    <n v="1"/>
  </r>
  <r>
    <x v="146"/>
    <x v="11"/>
    <s v="A.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. Valle María"/>
    <n v="1"/>
  </r>
  <r>
    <x v="147"/>
    <x v="2"/>
    <s v="Diamante"/>
    <n v="6"/>
  </r>
  <r>
    <x v="147"/>
    <x v="2"/>
    <s v="Gral. Ramírez"/>
    <n v="8"/>
  </r>
  <r>
    <x v="147"/>
    <x v="2"/>
    <s v="Villa Lib. San Martín"/>
    <n v="1"/>
  </r>
  <r>
    <x v="147"/>
    <x v="3"/>
    <s v="Chajarí"/>
    <n v="12"/>
  </r>
  <r>
    <x v="147"/>
    <x v="4"/>
    <s v="Federal"/>
    <n v="0"/>
  </r>
  <r>
    <x v="147"/>
    <x v="5"/>
    <s v="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. María Luisa"/>
    <n v="1"/>
  </r>
  <r>
    <x v="147"/>
    <x v="11"/>
    <s v="Col. Avellaneda"/>
    <n v="1"/>
  </r>
  <r>
    <x v="147"/>
    <x v="11"/>
    <s v="Col.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ral. Campos"/>
    <n v="1"/>
  </r>
  <r>
    <x v="147"/>
    <x v="12"/>
    <s v="San Salvador"/>
    <n v="2"/>
  </r>
  <r>
    <x v="147"/>
    <x v="13"/>
    <s v="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. Grande"/>
    <n v="1"/>
  </r>
  <r>
    <x v="148"/>
    <x v="2"/>
    <s v="A. Valle María"/>
    <n v="2"/>
  </r>
  <r>
    <x v="148"/>
    <x v="2"/>
    <s v="Stroebel"/>
    <n v="1"/>
  </r>
  <r>
    <x v="148"/>
    <x v="2"/>
    <s v="Villa Lib.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.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. Camps"/>
    <n v="1"/>
  </r>
  <r>
    <x v="149"/>
    <x v="2"/>
    <s v="Gral. Ramírez"/>
    <n v="1"/>
  </r>
  <r>
    <x v="149"/>
    <x v="2"/>
    <s v="Villa Lib. San Martín"/>
    <n v="8"/>
  </r>
  <r>
    <x v="149"/>
    <x v="3"/>
    <s v="Chajarí"/>
    <n v="20"/>
  </r>
  <r>
    <x v="149"/>
    <x v="3"/>
    <s v="Col. Freitas"/>
    <n v="1"/>
  </r>
  <r>
    <x v="149"/>
    <x v="3"/>
    <s v="Federación"/>
    <n v="1"/>
  </r>
  <r>
    <x v="149"/>
    <x v="4"/>
    <s v="Federal"/>
    <n v="0"/>
  </r>
  <r>
    <x v="149"/>
    <x v="5"/>
    <s v="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.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Maciá"/>
    <n v="4"/>
  </r>
  <r>
    <x v="149"/>
    <x v="13"/>
    <s v="Mansilla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ral. Ramírez"/>
    <n v="2"/>
  </r>
  <r>
    <x v="150"/>
    <x v="3"/>
    <s v="Chajarí"/>
    <n v="20"/>
  </r>
  <r>
    <x v="150"/>
    <x v="4"/>
    <s v="Paraje Loma Limpia"/>
    <n v="1"/>
  </r>
  <r>
    <x v="150"/>
    <x v="5"/>
    <s v="Feliciano"/>
    <n v="0"/>
  </r>
  <r>
    <x v="150"/>
    <x v="6"/>
    <s v="Gualeguay"/>
    <n v="0"/>
  </r>
  <r>
    <x v="150"/>
    <x v="7"/>
    <s v="Gualeguaychú"/>
    <n v="2"/>
  </r>
  <r>
    <x v="150"/>
    <x v="8"/>
    <s v="Ibicuy"/>
    <n v="0"/>
  </r>
  <r>
    <x v="150"/>
    <x v="9"/>
    <s v="La Paz"/>
    <n v="0"/>
  </r>
  <r>
    <x v="150"/>
    <x v="10"/>
    <s v="Nogoyá"/>
    <n v="0"/>
  </r>
  <r>
    <x v="150"/>
    <x v="11"/>
    <s v="Col.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. Brasilera"/>
    <n v="1"/>
  </r>
  <r>
    <x v="151"/>
    <x v="2"/>
    <s v="Diamante"/>
    <n v="2"/>
  </r>
  <r>
    <x v="151"/>
    <x v="2"/>
    <s v="Gral. Ramírez"/>
    <n v="4"/>
  </r>
  <r>
    <x v="151"/>
    <x v="2"/>
    <s v="Villa Lib. San Martín"/>
    <n v="4"/>
  </r>
  <r>
    <x v="151"/>
    <x v="3"/>
    <s v="Chajarí"/>
    <n v="19"/>
  </r>
  <r>
    <x v="151"/>
    <x v="3"/>
    <s v="Col. Freitas"/>
    <n v="2"/>
  </r>
  <r>
    <x v="151"/>
    <x v="3"/>
    <s v="Villa del Rosario"/>
    <n v="2"/>
  </r>
  <r>
    <x v="151"/>
    <x v="4"/>
    <s v="Federal"/>
    <n v="0"/>
  </r>
  <r>
    <x v="151"/>
    <x v="5"/>
    <s v="Feliciano"/>
    <n v="0"/>
  </r>
  <r>
    <x v="151"/>
    <x v="6"/>
    <s v="Gualeguay"/>
    <n v="0"/>
  </r>
  <r>
    <x v="151"/>
    <x v="7"/>
    <s v="Gualeguaychú"/>
    <n v="9"/>
  </r>
  <r>
    <x v="151"/>
    <x v="8"/>
    <s v="Ibicuy"/>
    <n v="0"/>
  </r>
  <r>
    <x v="151"/>
    <x v="9"/>
    <s v="Santa Elena"/>
    <n v="5"/>
  </r>
  <r>
    <x v="151"/>
    <x v="10"/>
    <s v="Hernandez"/>
    <n v="1"/>
  </r>
  <r>
    <x v="151"/>
    <x v="11"/>
    <s v="Cerrito"/>
    <n v="2"/>
  </r>
  <r>
    <x v="151"/>
    <x v="11"/>
    <s v="Col.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. Brasilera"/>
    <n v="1"/>
  </r>
  <r>
    <x v="152"/>
    <x v="2"/>
    <s v="A. Valle María"/>
    <n v="1"/>
  </r>
  <r>
    <x v="152"/>
    <x v="2"/>
    <s v="Diamante"/>
    <n v="5"/>
  </r>
  <r>
    <x v="152"/>
    <x v="2"/>
    <s v="Gral. Ramírez"/>
    <n v="6"/>
  </r>
  <r>
    <x v="152"/>
    <x v="2"/>
    <s v="Villa Lib. San Martín"/>
    <n v="6"/>
  </r>
  <r>
    <x v="152"/>
    <x v="3"/>
    <s v="Chajarí"/>
    <n v="4"/>
  </r>
  <r>
    <x v="152"/>
    <x v="3"/>
    <s v="Col. Freitas"/>
    <n v="1"/>
  </r>
  <r>
    <x v="152"/>
    <x v="3"/>
    <s v="Santa Ana"/>
    <n v="1"/>
  </r>
  <r>
    <x v="152"/>
    <x v="4"/>
    <s v="Federal"/>
    <n v="0"/>
  </r>
  <r>
    <x v="152"/>
    <x v="5"/>
    <s v="Feliciano"/>
    <n v="0"/>
  </r>
  <r>
    <x v="152"/>
    <x v="6"/>
    <s v="Gral.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bicuy"/>
    <n v="0"/>
  </r>
  <r>
    <x v="152"/>
    <x v="9"/>
    <s v="Santa Elena"/>
    <n v="5"/>
  </r>
  <r>
    <x v="152"/>
    <x v="10"/>
    <s v="Algarrobitos"/>
    <n v="1"/>
  </r>
  <r>
    <x v="152"/>
    <x v="10"/>
    <s v="Aranguren"/>
    <n v="6"/>
  </r>
  <r>
    <x v="152"/>
    <x v="10"/>
    <s v="Lucas Gonzalez"/>
    <n v="1"/>
  </r>
  <r>
    <x v="152"/>
    <x v="10"/>
    <s v="Nogoyá"/>
    <n v="2"/>
  </r>
  <r>
    <x v="152"/>
    <x v="10"/>
    <s v="Sauce"/>
    <n v="1"/>
  </r>
  <r>
    <x v="152"/>
    <x v="11"/>
    <s v="A. María Luisa"/>
    <n v="1"/>
  </r>
  <r>
    <x v="152"/>
    <x v="11"/>
    <s v="Cerrito"/>
    <n v="2"/>
  </r>
  <r>
    <x v="152"/>
    <x v="11"/>
    <s v="Col.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Maciá"/>
    <n v="8"/>
  </r>
  <r>
    <x v="152"/>
    <x v="13"/>
    <s v="Mansilla"/>
    <n v="4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ral. Ramírez"/>
    <n v="7"/>
  </r>
  <r>
    <x v="153"/>
    <x v="2"/>
    <s v="Villa Lib. San Martín"/>
    <n v="3"/>
  </r>
  <r>
    <x v="153"/>
    <x v="3"/>
    <s v="Chajarí"/>
    <n v="12"/>
  </r>
  <r>
    <x v="153"/>
    <x v="4"/>
    <s v="Federal"/>
    <n v="1"/>
  </r>
  <r>
    <x v="153"/>
    <x v="5"/>
    <s v="Feliciano"/>
    <n v="0"/>
  </r>
  <r>
    <x v="153"/>
    <x v="6"/>
    <s v="Gral.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.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Maciá"/>
    <n v="3"/>
  </r>
  <r>
    <x v="153"/>
    <x v="13"/>
    <s v="Mansilla"/>
    <n v="1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. Valle María"/>
    <n v="1"/>
  </r>
  <r>
    <x v="154"/>
    <x v="2"/>
    <s v="Diamante"/>
    <n v="7"/>
  </r>
  <r>
    <x v="154"/>
    <x v="2"/>
    <s v="Gral. Alvear"/>
    <n v="1"/>
  </r>
  <r>
    <x v="154"/>
    <x v="2"/>
    <s v="Gral. Ramírez"/>
    <n v="7"/>
  </r>
  <r>
    <x v="154"/>
    <x v="2"/>
    <s v="Racedo"/>
    <n v="1"/>
  </r>
  <r>
    <x v="154"/>
    <x v="2"/>
    <s v="Villa Lib. San Martín"/>
    <n v="3"/>
  </r>
  <r>
    <x v="154"/>
    <x v="3"/>
    <s v="Chajarí"/>
    <n v="17"/>
  </r>
  <r>
    <x v="154"/>
    <x v="3"/>
    <s v="Col.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Feliciano"/>
    <n v="0"/>
  </r>
  <r>
    <x v="154"/>
    <x v="6"/>
    <s v="Gral.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alez"/>
    <n v="0"/>
  </r>
  <r>
    <x v="154"/>
    <x v="11"/>
    <s v="A. María Luisa"/>
    <n v="1"/>
  </r>
  <r>
    <x v="154"/>
    <x v="11"/>
    <s v="A. San Rafael"/>
    <n v="1"/>
  </r>
  <r>
    <x v="154"/>
    <x v="11"/>
    <s v="Col.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. Solá"/>
    <n v="1"/>
  </r>
  <r>
    <x v="154"/>
    <x v="13"/>
    <s v="Maciá"/>
    <n v="9"/>
  </r>
  <r>
    <x v="154"/>
    <x v="13"/>
    <s v="Mansilla"/>
    <n v="5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. Brasilera"/>
    <n v="1"/>
  </r>
  <r>
    <x v="155"/>
    <x v="2"/>
    <s v="Diamante"/>
    <n v="8"/>
  </r>
  <r>
    <x v="155"/>
    <x v="2"/>
    <s v="Gral.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bicuy"/>
    <n v="0"/>
  </r>
  <r>
    <x v="155"/>
    <x v="9"/>
    <s v="Santa Elena"/>
    <n v="8"/>
  </r>
  <r>
    <x v="155"/>
    <x v="10"/>
    <s v="Nogoyá"/>
    <n v="0"/>
  </r>
  <r>
    <x v="155"/>
    <x v="11"/>
    <s v="Col.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ral. Campos"/>
    <n v="2"/>
  </r>
  <r>
    <x v="155"/>
    <x v="12"/>
    <s v="San Salvador"/>
    <n v="2"/>
  </r>
  <r>
    <x v="155"/>
    <x v="13"/>
    <s v="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. Brasilera"/>
    <n v="1"/>
  </r>
  <r>
    <x v="156"/>
    <x v="2"/>
    <s v="A. Protestante"/>
    <n v="1"/>
  </r>
  <r>
    <x v="156"/>
    <x v="2"/>
    <s v="Diamante"/>
    <n v="5"/>
  </r>
  <r>
    <x v="156"/>
    <x v="2"/>
    <s v="Gral. Ramírez"/>
    <n v="1"/>
  </r>
  <r>
    <x v="156"/>
    <x v="2"/>
    <s v="Villa Lib.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Feliciano"/>
    <n v="0"/>
  </r>
  <r>
    <x v="156"/>
    <x v="6"/>
    <s v="Gral. Galarza"/>
    <n v="4"/>
  </r>
  <r>
    <x v="156"/>
    <x v="6"/>
    <s v="Gualeguay"/>
    <n v="16"/>
  </r>
  <r>
    <x v="156"/>
    <x v="7"/>
    <s v="Gualeguaychú"/>
    <n v="19"/>
  </r>
  <r>
    <x v="156"/>
    <x v="8"/>
    <s v="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alez"/>
    <n v="1"/>
  </r>
  <r>
    <x v="156"/>
    <x v="10"/>
    <s v="Nogoyá"/>
    <n v="1"/>
  </r>
  <r>
    <x v="156"/>
    <x v="11"/>
    <s v="Cerrito"/>
    <n v="4"/>
  </r>
  <r>
    <x v="156"/>
    <x v="11"/>
    <s v="Col.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Maciá"/>
    <n v="3"/>
  </r>
  <r>
    <x v="156"/>
    <x v="13"/>
    <s v="Mansilla"/>
    <n v="1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. Protestante"/>
    <n v="2"/>
  </r>
  <r>
    <x v="157"/>
    <x v="2"/>
    <s v="Diamante"/>
    <n v="3"/>
  </r>
  <r>
    <x v="157"/>
    <x v="2"/>
    <s v="Gral. Ramírez"/>
    <n v="14"/>
  </r>
  <r>
    <x v="157"/>
    <x v="2"/>
    <s v="Isletas"/>
    <n v="1"/>
  </r>
  <r>
    <x v="157"/>
    <x v="2"/>
    <s v="Racedo"/>
    <n v="1"/>
  </r>
  <r>
    <x v="157"/>
    <x v="2"/>
    <s v="Villa Lib.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Feliciano"/>
    <n v="0"/>
  </r>
  <r>
    <x v="157"/>
    <x v="6"/>
    <s v="Gualeguay"/>
    <n v="20"/>
  </r>
  <r>
    <x v="157"/>
    <x v="7"/>
    <s v="Gualeguaychú"/>
    <n v="3"/>
  </r>
  <r>
    <x v="157"/>
    <x v="8"/>
    <s v="Ibicuy"/>
    <n v="1"/>
  </r>
  <r>
    <x v="157"/>
    <x v="9"/>
    <s v="La Paz"/>
    <n v="4"/>
  </r>
  <r>
    <x v="157"/>
    <x v="9"/>
    <s v="Santa Elena"/>
    <n v="1"/>
  </r>
  <r>
    <x v="157"/>
    <x v="10"/>
    <s v="Lucas Gonzalez"/>
    <n v="2"/>
  </r>
  <r>
    <x v="157"/>
    <x v="10"/>
    <s v="Nogoyá"/>
    <n v="8"/>
  </r>
  <r>
    <x v="157"/>
    <x v="11"/>
    <s v="Cerrito"/>
    <n v="2"/>
  </r>
  <r>
    <x v="157"/>
    <x v="11"/>
    <s v="Col.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. Protestante"/>
    <n v="1"/>
  </r>
  <r>
    <x v="158"/>
    <x v="2"/>
    <s v="Diamante"/>
    <n v="25"/>
  </r>
  <r>
    <x v="158"/>
    <x v="2"/>
    <s v="Gral. Ramírez"/>
    <n v="10"/>
  </r>
  <r>
    <x v="158"/>
    <x v="2"/>
    <s v="Las Cuevas"/>
    <n v="1"/>
  </r>
  <r>
    <x v="158"/>
    <x v="2"/>
    <s v="Racedo"/>
    <n v="1"/>
  </r>
  <r>
    <x v="158"/>
    <x v="2"/>
    <s v="Villa Lib.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.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. Solá"/>
    <n v="2"/>
  </r>
  <r>
    <x v="158"/>
    <x v="13"/>
    <s v="Maciá"/>
    <n v="2"/>
  </r>
  <r>
    <x v="158"/>
    <x v="13"/>
    <s v="Mansilla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ral. Ramírez"/>
    <n v="4"/>
  </r>
  <r>
    <x v="159"/>
    <x v="2"/>
    <s v="Villa Lib. San Martín"/>
    <n v="5"/>
  </r>
  <r>
    <x v="159"/>
    <x v="3"/>
    <s v="Chajarí"/>
    <n v="4"/>
  </r>
  <r>
    <x v="159"/>
    <x v="3"/>
    <s v="Federación"/>
    <n v="8"/>
  </r>
  <r>
    <x v="159"/>
    <x v="3"/>
    <s v="San Jaime"/>
    <n v="1"/>
  </r>
  <r>
    <x v="159"/>
    <x v="3"/>
    <s v="Santa Ana"/>
    <n v="1"/>
  </r>
  <r>
    <x v="159"/>
    <x v="4"/>
    <s v="Federal"/>
    <n v="1"/>
  </r>
  <r>
    <x v="159"/>
    <x v="5"/>
    <s v="Feliciano"/>
    <n v="0"/>
  </r>
  <r>
    <x v="159"/>
    <x v="6"/>
    <s v="Gualeguay"/>
    <n v="43"/>
  </r>
  <r>
    <x v="159"/>
    <x v="7"/>
    <s v="E. Carbó"/>
    <n v="1"/>
  </r>
  <r>
    <x v="159"/>
    <x v="7"/>
    <s v="Gualeguaychú"/>
    <n v="10"/>
  </r>
  <r>
    <x v="159"/>
    <x v="7"/>
    <s v="Larroque"/>
    <n v="5"/>
  </r>
  <r>
    <x v="159"/>
    <x v="7"/>
    <s v="Pueblo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.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ral. Campos"/>
    <n v="2"/>
  </r>
  <r>
    <x v="159"/>
    <x v="12"/>
    <s v="San Salvador"/>
    <n v="9"/>
  </r>
  <r>
    <x v="159"/>
    <x v="13"/>
    <s v="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ral. Ramírez"/>
    <n v="8"/>
  </r>
  <r>
    <x v="160"/>
    <x v="2"/>
    <s v="Las Cuevas"/>
    <n v="1"/>
  </r>
  <r>
    <x v="160"/>
    <x v="2"/>
    <s v="Villa Lib. San Martín"/>
    <n v="3"/>
  </r>
  <r>
    <x v="160"/>
    <x v="3"/>
    <s v="Chajarí"/>
    <n v="49"/>
  </r>
  <r>
    <x v="160"/>
    <x v="3"/>
    <s v="Federación"/>
    <n v="9"/>
  </r>
  <r>
    <x v="160"/>
    <x v="3"/>
    <s v="San Jaime"/>
    <n v="1"/>
  </r>
  <r>
    <x v="160"/>
    <x v="3"/>
    <s v="Villa del Rosario"/>
    <n v="1"/>
  </r>
  <r>
    <x v="160"/>
    <x v="4"/>
    <s v="Federal"/>
    <n v="1"/>
  </r>
  <r>
    <x v="160"/>
    <x v="5"/>
    <s v="Feliciano"/>
    <n v="0"/>
  </r>
  <r>
    <x v="160"/>
    <x v="6"/>
    <s v="Gral.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Belgrano"/>
    <n v="1"/>
  </r>
  <r>
    <x v="160"/>
    <x v="7"/>
    <s v="Urdinarrain"/>
    <n v="2"/>
  </r>
  <r>
    <x v="160"/>
    <x v="8"/>
    <s v="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. María Luisa"/>
    <n v="1"/>
  </r>
  <r>
    <x v="160"/>
    <x v="11"/>
    <s v="Cerrito"/>
    <n v="7"/>
  </r>
  <r>
    <x v="160"/>
    <x v="11"/>
    <s v="Col.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Maciá"/>
    <n v="3"/>
  </r>
  <r>
    <x v="160"/>
    <x v="13"/>
    <s v="Mansilla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. Grande"/>
    <n v="1"/>
  </r>
  <r>
    <x v="161"/>
    <x v="2"/>
    <s v="A. Brasilera"/>
    <n v="1"/>
  </r>
  <r>
    <x v="161"/>
    <x v="2"/>
    <s v="Col. Ensayo"/>
    <n v="2"/>
  </r>
  <r>
    <x v="161"/>
    <x v="2"/>
    <s v="Diamante"/>
    <n v="26"/>
  </r>
  <r>
    <x v="161"/>
    <x v="2"/>
    <s v="Gral. Ramírez"/>
    <n v="5"/>
  </r>
  <r>
    <x v="161"/>
    <x v="2"/>
    <s v="Villa Lib. San Martín"/>
    <n v="9"/>
  </r>
  <r>
    <x v="161"/>
    <x v="3"/>
    <s v="Chajarí"/>
    <n v="18"/>
  </r>
  <r>
    <x v="161"/>
    <x v="3"/>
    <s v="Col. Villa Libertad"/>
    <n v="1"/>
  </r>
  <r>
    <x v="161"/>
    <x v="3"/>
    <s v="Federación"/>
    <n v="23"/>
  </r>
  <r>
    <x v="161"/>
    <x v="4"/>
    <s v="Federal"/>
    <n v="3"/>
  </r>
  <r>
    <x v="161"/>
    <x v="5"/>
    <s v="Feliciano"/>
    <n v="0"/>
  </r>
  <r>
    <x v="161"/>
    <x v="6"/>
    <s v="Gualeguay"/>
    <n v="12"/>
  </r>
  <r>
    <x v="161"/>
    <x v="7"/>
    <s v="Gualeguaychú"/>
    <n v="25"/>
  </r>
  <r>
    <x v="161"/>
    <x v="7"/>
    <s v="Pueblo Belgrano"/>
    <n v="2"/>
  </r>
  <r>
    <x v="161"/>
    <x v="7"/>
    <s v="Urdinarrain"/>
    <n v="1"/>
  </r>
  <r>
    <x v="161"/>
    <x v="8"/>
    <s v="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alez"/>
    <n v="6"/>
  </r>
  <r>
    <x v="161"/>
    <x v="10"/>
    <s v="Nogoyá"/>
    <n v="19"/>
  </r>
  <r>
    <x v="161"/>
    <x v="11"/>
    <s v="Cerrito"/>
    <n v="3"/>
  </r>
  <r>
    <x v="161"/>
    <x v="11"/>
    <s v="Col.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.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ral. Ramírez"/>
    <n v="9"/>
  </r>
  <r>
    <x v="162"/>
    <x v="2"/>
    <s v="Villa Lib. San Martín"/>
    <n v="1"/>
  </r>
  <r>
    <x v="162"/>
    <x v="3"/>
    <s v="Chajarí"/>
    <n v="23"/>
  </r>
  <r>
    <x v="162"/>
    <x v="3"/>
    <s v="Col.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alez"/>
    <n v="2"/>
  </r>
  <r>
    <x v="162"/>
    <x v="10"/>
    <s v="Nogoyá"/>
    <n v="16"/>
  </r>
  <r>
    <x v="162"/>
    <x v="11"/>
    <s v="A. Eigenfeld"/>
    <n v="1"/>
  </r>
  <r>
    <x v="162"/>
    <x v="11"/>
    <s v="A. María Luisa"/>
    <n v="2"/>
  </r>
  <r>
    <x v="162"/>
    <x v="11"/>
    <s v="Cerrito"/>
    <n v="5"/>
  </r>
  <r>
    <x v="162"/>
    <x v="11"/>
    <s v="Col.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ral. Ramírez"/>
    <n v="11"/>
  </r>
  <r>
    <x v="163"/>
    <x v="2"/>
    <s v="Paraje La Virgen"/>
    <n v="1"/>
  </r>
  <r>
    <x v="163"/>
    <x v="2"/>
    <s v="Racedo"/>
    <n v="1"/>
  </r>
  <r>
    <x v="163"/>
    <x v="2"/>
    <s v="Villa Lib.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Feliciano"/>
    <n v="0"/>
  </r>
  <r>
    <x v="163"/>
    <x v="6"/>
    <s v="Gualeguay"/>
    <n v="3"/>
  </r>
  <r>
    <x v="163"/>
    <x v="7"/>
    <s v="Gualeguaychú"/>
    <n v="22"/>
  </r>
  <r>
    <x v="163"/>
    <x v="7"/>
    <s v="Pehuajó"/>
    <n v="1"/>
  </r>
  <r>
    <x v="163"/>
    <x v="7"/>
    <s v="Pueblo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"/>
    <n v="1"/>
  </r>
  <r>
    <x v="163"/>
    <x v="10"/>
    <s v="Febre"/>
    <n v="1"/>
  </r>
  <r>
    <x v="163"/>
    <x v="10"/>
    <s v="Nogoyá"/>
    <n v="15"/>
  </r>
  <r>
    <x v="163"/>
    <x v="11"/>
    <s v="Cerrito"/>
    <n v="0"/>
  </r>
  <r>
    <x v="163"/>
    <x v="11"/>
    <s v="Col.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Maciá"/>
    <n v="1"/>
  </r>
  <r>
    <x v="163"/>
    <x v="13"/>
    <s v="Mansilla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. Valle María"/>
    <n v="1"/>
  </r>
  <r>
    <x v="164"/>
    <x v="2"/>
    <s v="Diamante"/>
    <n v="8"/>
  </r>
  <r>
    <x v="164"/>
    <x v="2"/>
    <s v="Gral. Ramírez"/>
    <n v="3"/>
  </r>
  <r>
    <x v="164"/>
    <x v="2"/>
    <s v="Villa Lib.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Feliciano"/>
    <n v="0"/>
  </r>
  <r>
    <x v="164"/>
    <x v="6"/>
    <s v="Gualeguay"/>
    <n v="1"/>
  </r>
  <r>
    <x v="164"/>
    <x v="7"/>
    <s v="Gualeguaychú"/>
    <n v="3"/>
  </r>
  <r>
    <x v="164"/>
    <x v="8"/>
    <s v="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20 de Septiembre"/>
    <n v="1"/>
  </r>
  <r>
    <x v="164"/>
    <x v="10"/>
    <s v="Nogoyá"/>
    <n v="16"/>
  </r>
  <r>
    <x v="164"/>
    <x v="11"/>
    <s v="Cerrito"/>
    <n v="9"/>
  </r>
  <r>
    <x v="164"/>
    <x v="11"/>
    <s v="Col.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. Brasilera"/>
    <n v="1"/>
  </r>
  <r>
    <x v="165"/>
    <x v="2"/>
    <s v="Diamante"/>
    <n v="11"/>
  </r>
  <r>
    <x v="165"/>
    <x v="2"/>
    <s v="Est. Camps"/>
    <n v="1"/>
  </r>
  <r>
    <x v="165"/>
    <x v="2"/>
    <s v="Gral. Ramírez"/>
    <n v="7"/>
  </r>
  <r>
    <x v="165"/>
    <x v="2"/>
    <s v="Villa Lib.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Feliciano"/>
    <n v="0"/>
  </r>
  <r>
    <x v="165"/>
    <x v="6"/>
    <s v="Gualeguay"/>
    <n v="40"/>
  </r>
  <r>
    <x v="165"/>
    <x v="7"/>
    <s v="Gualeguaychú"/>
    <n v="36"/>
  </r>
  <r>
    <x v="165"/>
    <x v="8"/>
    <s v="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alez"/>
    <n v="1"/>
  </r>
  <r>
    <x v="165"/>
    <x v="10"/>
    <s v="Nogoyá"/>
    <n v="5"/>
  </r>
  <r>
    <x v="165"/>
    <x v="11"/>
    <s v="Cerrito"/>
    <n v="3"/>
  </r>
  <r>
    <x v="165"/>
    <x v="11"/>
    <s v="Col.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. Protestante"/>
    <n v="2"/>
  </r>
  <r>
    <x v="166"/>
    <x v="2"/>
    <s v="A. Valle María"/>
    <n v="1"/>
  </r>
  <r>
    <x v="166"/>
    <x v="2"/>
    <s v="Col. Ensayo"/>
    <n v="2"/>
  </r>
  <r>
    <x v="166"/>
    <x v="2"/>
    <s v="Costa Grande"/>
    <n v="2"/>
  </r>
  <r>
    <x v="166"/>
    <x v="2"/>
    <s v="Diamante"/>
    <n v="6"/>
  </r>
  <r>
    <x v="166"/>
    <x v="2"/>
    <s v="Est. Camps"/>
    <n v="1"/>
  </r>
  <r>
    <x v="166"/>
    <x v="2"/>
    <s v="Gral. Ramírez"/>
    <n v="4"/>
  </r>
  <r>
    <x v="166"/>
    <x v="2"/>
    <s v="Racedo"/>
    <n v="1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Feliciano"/>
    <n v="0"/>
  </r>
  <r>
    <x v="166"/>
    <x v="6"/>
    <s v="Gral.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Ibicuy"/>
    <n v="5"/>
  </r>
  <r>
    <x v="166"/>
    <x v="8"/>
    <s v="Villa Paranacito"/>
    <n v="1"/>
  </r>
  <r>
    <x v="166"/>
    <x v="9"/>
    <s v="Bovril"/>
    <n v="1"/>
  </r>
  <r>
    <x v="166"/>
    <x v="10"/>
    <s v="Lucas Gonzalez"/>
    <n v="16"/>
  </r>
  <r>
    <x v="166"/>
    <x v="10"/>
    <s v="Nogoyá"/>
    <n v="4"/>
  </r>
  <r>
    <x v="166"/>
    <x v="11"/>
    <s v="A. María Luisa"/>
    <n v="0"/>
  </r>
  <r>
    <x v="166"/>
    <x v="11"/>
    <s v="Col.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.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ral. Ramírez"/>
    <n v="4"/>
  </r>
  <r>
    <x v="167"/>
    <x v="2"/>
    <s v="Villa Lib.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Belgrano"/>
    <n v="4"/>
  </r>
  <r>
    <x v="167"/>
    <x v="7"/>
    <s v="Urdinarrain"/>
    <n v="1"/>
  </r>
  <r>
    <x v="167"/>
    <x v="8"/>
    <s v="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21"/>
    <n v="2"/>
  </r>
  <r>
    <x v="167"/>
    <x v="10"/>
    <s v="Nogoyá"/>
    <n v="3"/>
  </r>
  <r>
    <x v="167"/>
    <x v="11"/>
    <s v="A. Santa María"/>
    <n v="2"/>
  </r>
  <r>
    <x v="167"/>
    <x v="11"/>
    <s v="Cerrito"/>
    <n v="6"/>
  </r>
  <r>
    <x v="167"/>
    <x v="11"/>
    <s v="Col. Avellaneda"/>
    <n v="5"/>
  </r>
  <r>
    <x v="167"/>
    <x v="11"/>
    <s v="Crespo"/>
    <n v="23"/>
  </r>
  <r>
    <x v="167"/>
    <x v="11"/>
    <s v="Est. Sosa"/>
    <n v="2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Viale"/>
    <n v="5"/>
  </r>
  <r>
    <x v="167"/>
    <x v="12"/>
    <s v="Gral.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. Ayui"/>
    <n v="1"/>
  </r>
  <r>
    <x v="168"/>
    <x v="1"/>
    <s v="Concordia"/>
    <n v="45"/>
  </r>
  <r>
    <x v="168"/>
    <x v="2"/>
    <s v="A. Brasilera"/>
    <n v="1"/>
  </r>
  <r>
    <x v="168"/>
    <x v="2"/>
    <s v="Col. Ensayo"/>
    <n v="1"/>
  </r>
  <r>
    <x v="168"/>
    <x v="2"/>
    <s v="Costa Grande"/>
    <n v="1"/>
  </r>
  <r>
    <x v="168"/>
    <x v="2"/>
    <s v="Diamante"/>
    <n v="9"/>
  </r>
  <r>
    <x v="168"/>
    <x v="2"/>
    <s v="Gral. Ramírez"/>
    <n v="3"/>
  </r>
  <r>
    <x v="168"/>
    <x v="2"/>
    <s v="Las Cuevas"/>
    <n v="1"/>
  </r>
  <r>
    <x v="168"/>
    <x v="2"/>
    <s v="Villa Lib. San Martín"/>
    <n v="1"/>
  </r>
  <r>
    <x v="168"/>
    <x v="3"/>
    <s v="Chajarí"/>
    <n v="22"/>
  </r>
  <r>
    <x v="168"/>
    <x v="3"/>
    <s v="Federación"/>
    <n v="2"/>
  </r>
  <r>
    <x v="168"/>
    <x v="3"/>
    <s v="San Jaime"/>
    <n v="2"/>
  </r>
  <r>
    <x v="168"/>
    <x v="3"/>
    <s v="Villa del Rosario"/>
    <n v="3"/>
  </r>
  <r>
    <x v="168"/>
    <x v="4"/>
    <s v="Federal"/>
    <n v="0"/>
  </r>
  <r>
    <x v="168"/>
    <x v="5"/>
    <s v="Feliciano"/>
    <n v="2"/>
  </r>
  <r>
    <x v="168"/>
    <x v="6"/>
    <s v="Gral.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Belgrano"/>
    <n v="7"/>
  </r>
  <r>
    <x v="168"/>
    <x v="7"/>
    <s v="Urdinarrain"/>
    <n v="2"/>
  </r>
  <r>
    <x v="168"/>
    <x v="8"/>
    <s v="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e"/>
    <n v="1"/>
  </r>
  <r>
    <x v="168"/>
    <x v="10"/>
    <s v="Hernandez"/>
    <n v="3"/>
  </r>
  <r>
    <x v="168"/>
    <x v="10"/>
    <s v="Lucas Gonzalez"/>
    <n v="1"/>
  </r>
  <r>
    <x v="168"/>
    <x v="10"/>
    <s v="Nogoyá"/>
    <n v="19"/>
  </r>
  <r>
    <x v="168"/>
    <x v="11"/>
    <s v="Cerrito"/>
    <n v="1"/>
  </r>
  <r>
    <x v="168"/>
    <x v="11"/>
    <s v="Col.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.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. Ensayo"/>
    <n v="2"/>
  </r>
  <r>
    <x v="169"/>
    <x v="2"/>
    <s v="Diamante"/>
    <n v="5"/>
  </r>
  <r>
    <x v="169"/>
    <x v="2"/>
    <s v="Gral. Ramírez"/>
    <n v="3"/>
  </r>
  <r>
    <x v="169"/>
    <x v="2"/>
    <s v="Villa Lib.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Feliciano"/>
    <n v="1"/>
  </r>
  <r>
    <x v="169"/>
    <x v="6"/>
    <s v="Gral. Galarza"/>
    <n v="3"/>
  </r>
  <r>
    <x v="169"/>
    <x v="6"/>
    <s v="Gualeguay"/>
    <n v="15"/>
  </r>
  <r>
    <x v="169"/>
    <x v="7"/>
    <s v="Gualeguaychú"/>
    <n v="29"/>
  </r>
  <r>
    <x v="169"/>
    <x v="8"/>
    <s v="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.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. Brasilera"/>
    <n v="1"/>
  </r>
  <r>
    <x v="170"/>
    <x v="2"/>
    <s v="Diamante"/>
    <n v="8"/>
  </r>
  <r>
    <x v="170"/>
    <x v="2"/>
    <s v="Diamante"/>
    <n v="-15"/>
  </r>
  <r>
    <x v="170"/>
    <x v="2"/>
    <s v="Gral. Ramírez"/>
    <n v="1"/>
  </r>
  <r>
    <x v="170"/>
    <x v="2"/>
    <s v="Villa Lib.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Feliciano"/>
    <n v="0"/>
  </r>
  <r>
    <x v="170"/>
    <x v="5"/>
    <s v="Feliciano"/>
    <n v="-3"/>
  </r>
  <r>
    <x v="170"/>
    <x v="6"/>
    <s v="Gral.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Belgrano"/>
    <n v="2"/>
  </r>
  <r>
    <x v="170"/>
    <x v="7"/>
    <s v="Urdinarrain"/>
    <n v="3"/>
  </r>
  <r>
    <x v="170"/>
    <x v="8"/>
    <s v="Ibicuy"/>
    <n v="9"/>
  </r>
  <r>
    <x v="170"/>
    <x v="8"/>
    <s v="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. Santa María"/>
    <n v="1"/>
  </r>
  <r>
    <x v="170"/>
    <x v="11"/>
    <s v="Col.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Maciá"/>
    <n v="4"/>
  </r>
  <r>
    <x v="170"/>
    <x v="13"/>
    <s v="Rosario del Tala"/>
    <n v="-8"/>
  </r>
  <r>
    <x v="170"/>
    <x v="14"/>
    <s v="Basavilbaso"/>
    <n v="2"/>
  </r>
  <r>
    <x v="170"/>
    <x v="14"/>
    <s v="Concepción del Uruguay"/>
    <n v="27"/>
  </r>
  <r>
    <x v="170"/>
    <x v="14"/>
    <s v="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. Valle María"/>
    <n v="1"/>
  </r>
  <r>
    <x v="171"/>
    <x v="2"/>
    <s v="Diamante"/>
    <n v="3"/>
  </r>
  <r>
    <x v="171"/>
    <x v="2"/>
    <s v="Gral. Ramírez"/>
    <n v="5"/>
  </r>
  <r>
    <x v="171"/>
    <x v="2"/>
    <s v="Villa Lib.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Feliciano"/>
    <n v="0"/>
  </r>
  <r>
    <x v="171"/>
    <x v="6"/>
    <s v="Gualeguay"/>
    <n v="0"/>
  </r>
  <r>
    <x v="171"/>
    <x v="7"/>
    <s v="Gualeguaychú"/>
    <n v="7"/>
  </r>
  <r>
    <x v="171"/>
    <x v="8"/>
    <s v="Ibicuy"/>
    <n v="0"/>
  </r>
  <r>
    <x v="171"/>
    <x v="9"/>
    <s v="Bovril"/>
    <n v="3"/>
  </r>
  <r>
    <x v="171"/>
    <x v="10"/>
    <s v="Lucas Gonzalez"/>
    <n v="1"/>
  </r>
  <r>
    <x v="171"/>
    <x v="10"/>
    <s v="Nogoyá"/>
    <n v="10"/>
  </r>
  <r>
    <x v="171"/>
    <x v="11"/>
    <s v="Col.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ral. Ramírez"/>
    <n v="1"/>
  </r>
  <r>
    <x v="172"/>
    <x v="2"/>
    <s v="Villa Lib.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a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. Ensayo"/>
    <n v="1"/>
  </r>
  <r>
    <x v="173"/>
    <x v="2"/>
    <s v="Costa Grande"/>
    <n v="1"/>
  </r>
  <r>
    <x v="173"/>
    <x v="2"/>
    <s v="Diamante"/>
    <n v="10"/>
  </r>
  <r>
    <x v="173"/>
    <x v="2"/>
    <s v="Gral. Ramírez"/>
    <n v="1"/>
  </r>
  <r>
    <x v="173"/>
    <x v="2"/>
    <s v="Villa Lib.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Feliciano"/>
    <n v="0"/>
  </r>
  <r>
    <x v="173"/>
    <x v="6"/>
    <s v="Gral. Galarza"/>
    <n v="1"/>
  </r>
  <r>
    <x v="173"/>
    <x v="6"/>
    <s v="Gualeguay"/>
    <n v="4"/>
  </r>
  <r>
    <x v="173"/>
    <x v="7"/>
    <s v="Gualeguaychú"/>
    <n v="48"/>
  </r>
  <r>
    <x v="173"/>
    <x v="7"/>
    <s v="Pueblo Belgrano"/>
    <n v="1"/>
  </r>
  <r>
    <x v="173"/>
    <x v="7"/>
    <s v="Pueblo Belgrano"/>
    <n v="1"/>
  </r>
  <r>
    <x v="173"/>
    <x v="7"/>
    <s v="Urdinarrain"/>
    <n v="4"/>
  </r>
  <r>
    <x v="173"/>
    <x v="8"/>
    <s v="Villa Paranacito"/>
    <n v="1"/>
  </r>
  <r>
    <x v="173"/>
    <x v="9"/>
    <s v="Col. Bertozzi"/>
    <n v="1"/>
  </r>
  <r>
    <x v="173"/>
    <x v="9"/>
    <s v="La Paz"/>
    <n v="12"/>
  </r>
  <r>
    <x v="173"/>
    <x v="9"/>
    <s v="Santa Elena"/>
    <n v="15"/>
  </r>
  <r>
    <x v="173"/>
    <x v="10"/>
    <s v="Lucas Gonzalez"/>
    <n v="2"/>
  </r>
  <r>
    <x v="173"/>
    <x v="10"/>
    <s v="Nogoyá"/>
    <n v="9"/>
  </r>
  <r>
    <x v="173"/>
    <x v="11"/>
    <s v="Col.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Feliciano"/>
    <n v="0"/>
  </r>
  <r>
    <x v="174"/>
    <x v="6"/>
    <s v="Gral.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bicuy"/>
    <n v="0"/>
  </r>
  <r>
    <x v="174"/>
    <x v="9"/>
    <s v="Bovril"/>
    <n v="4"/>
  </r>
  <r>
    <x v="174"/>
    <x v="9"/>
    <s v="Col. La Providencia"/>
    <n v="1"/>
  </r>
  <r>
    <x v="174"/>
    <x v="9"/>
    <s v="La Paz"/>
    <n v="6"/>
  </r>
  <r>
    <x v="174"/>
    <x v="9"/>
    <s v="San Gustavo"/>
    <n v="2"/>
  </r>
  <r>
    <x v="174"/>
    <x v="10"/>
    <s v="Lucas Gonzalez"/>
    <n v="1"/>
  </r>
  <r>
    <x v="174"/>
    <x v="10"/>
    <s v="Nogoyá"/>
    <n v="6"/>
  </r>
  <r>
    <x v="174"/>
    <x v="11"/>
    <s v="Cerrito"/>
    <n v="1"/>
  </r>
  <r>
    <x v="174"/>
    <x v="11"/>
    <s v="Col.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. Ensayo"/>
    <n v="1"/>
  </r>
  <r>
    <x v="175"/>
    <x v="2"/>
    <s v="Diamante"/>
    <n v="11"/>
  </r>
  <r>
    <x v="175"/>
    <x v="2"/>
    <s v="Gral. Ramírez"/>
    <n v="5"/>
  </r>
  <r>
    <x v="175"/>
    <x v="2"/>
    <s v="Villa Lib. San Martín"/>
    <n v="1"/>
  </r>
  <r>
    <x v="175"/>
    <x v="3"/>
    <s v="Chajarí"/>
    <n v="14"/>
  </r>
  <r>
    <x v="175"/>
    <x v="3"/>
    <s v="Col. 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Feliciano"/>
    <n v="0"/>
  </r>
  <r>
    <x v="175"/>
    <x v="6"/>
    <s v="Gral.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.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uardamonte"/>
    <n v="1"/>
  </r>
  <r>
    <x v="175"/>
    <x v="13"/>
    <s v="Maciá"/>
    <n v="3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. Brasilera"/>
    <n v="3"/>
  </r>
  <r>
    <x v="176"/>
    <x v="2"/>
    <s v="A. Valle María"/>
    <n v="1"/>
  </r>
  <r>
    <x v="176"/>
    <x v="2"/>
    <s v="Diamante"/>
    <n v="4"/>
  </r>
  <r>
    <x v="176"/>
    <x v="2"/>
    <s v="Gral. Ramírez"/>
    <n v="2"/>
  </r>
  <r>
    <x v="176"/>
    <x v="2"/>
    <s v="Villa Lib.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Feliciano"/>
    <n v="0"/>
  </r>
  <r>
    <x v="176"/>
    <x v="6"/>
    <s v="Gral.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alez"/>
    <n v="1"/>
  </r>
  <r>
    <x v="176"/>
    <x v="10"/>
    <s v="Nogoyá"/>
    <n v="6"/>
  </r>
  <r>
    <x v="176"/>
    <x v="11"/>
    <s v="Cerrito"/>
    <n v="1"/>
  </r>
  <r>
    <x v="176"/>
    <x v="11"/>
    <s v="Col.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uardamonte"/>
    <n v="1"/>
  </r>
  <r>
    <x v="176"/>
    <x v="13"/>
    <s v="Mansilla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. Ayui"/>
    <n v="2"/>
  </r>
  <r>
    <x v="177"/>
    <x v="1"/>
    <s v="Concordia"/>
    <n v="28"/>
  </r>
  <r>
    <x v="177"/>
    <x v="2"/>
    <s v="Diamante"/>
    <n v="4"/>
  </r>
  <r>
    <x v="177"/>
    <x v="2"/>
    <s v="Villa Lib. San Martín"/>
    <n v="3"/>
  </r>
  <r>
    <x v="177"/>
    <x v="3"/>
    <s v="Chajarí"/>
    <n v="13"/>
  </r>
  <r>
    <x v="177"/>
    <x v="3"/>
    <s v="Col. Freitas"/>
    <n v="1"/>
  </r>
  <r>
    <x v="177"/>
    <x v="3"/>
    <s v="Federación"/>
    <n v="2"/>
  </r>
  <r>
    <x v="177"/>
    <x v="3"/>
    <s v="San Jaime"/>
    <n v="1"/>
  </r>
  <r>
    <x v="177"/>
    <x v="3"/>
    <s v="Villa del Rosario"/>
    <n v="0"/>
  </r>
  <r>
    <x v="177"/>
    <x v="4"/>
    <s v="Federal"/>
    <n v="0"/>
  </r>
  <r>
    <x v="177"/>
    <x v="5"/>
    <s v="Feliciano"/>
    <n v="0"/>
  </r>
  <r>
    <x v="177"/>
    <x v="6"/>
    <s v="Gral.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Belgrano"/>
    <n v="1"/>
  </r>
  <r>
    <x v="177"/>
    <x v="7"/>
    <s v="Urdinarrain"/>
    <n v="1"/>
  </r>
  <r>
    <x v="177"/>
    <x v="8"/>
    <s v="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.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. Ayui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ral.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Feliciano"/>
    <n v="0"/>
  </r>
  <r>
    <x v="178"/>
    <x v="6"/>
    <s v="Gualeguay"/>
    <n v="0"/>
  </r>
  <r>
    <x v="178"/>
    <x v="7"/>
    <s v="Gualeguaychú"/>
    <n v="13"/>
  </r>
  <r>
    <x v="178"/>
    <x v="8"/>
    <s v="Ibicuy"/>
    <n v="0"/>
  </r>
  <r>
    <x v="178"/>
    <x v="9"/>
    <s v="La Paz"/>
    <n v="9"/>
  </r>
  <r>
    <x v="178"/>
    <x v="10"/>
    <s v="Lucas Gonzalez"/>
    <n v="2"/>
  </r>
  <r>
    <x v="178"/>
    <x v="10"/>
    <s v="Nogoyá"/>
    <n v="1"/>
  </r>
  <r>
    <x v="178"/>
    <x v="11"/>
    <s v="Cerrito"/>
    <n v="2"/>
  </r>
  <r>
    <x v="178"/>
    <x v="11"/>
    <s v="Col.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. Ayui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ral. Ramírez"/>
    <n v="1"/>
  </r>
  <r>
    <x v="179"/>
    <x v="2"/>
    <s v="Stroe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Feliciano"/>
    <n v="0"/>
  </r>
  <r>
    <x v="179"/>
    <x v="6"/>
    <s v="Gral. Galarza"/>
    <n v="2"/>
  </r>
  <r>
    <x v="179"/>
    <x v="6"/>
    <s v="Gualeguay"/>
    <n v="16"/>
  </r>
  <r>
    <x v="179"/>
    <x v="7"/>
    <s v="Gualeguaychú"/>
    <n v="67"/>
  </r>
  <r>
    <x v="179"/>
    <x v="7"/>
    <s v="Pueblo Belgrano"/>
    <n v="2"/>
  </r>
  <r>
    <x v="179"/>
    <x v="8"/>
    <s v="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.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. Brasilera"/>
    <n v="3"/>
  </r>
  <r>
    <x v="180"/>
    <x v="2"/>
    <s v="A. Spatzenkutter"/>
    <n v="1"/>
  </r>
  <r>
    <x v="180"/>
    <x v="2"/>
    <s v="A. Valle María"/>
    <n v="1"/>
  </r>
  <r>
    <x v="180"/>
    <x v="2"/>
    <s v="Diamante"/>
    <n v="8"/>
  </r>
  <r>
    <x v="180"/>
    <x v="2"/>
    <s v="Est. Camps"/>
    <n v="2"/>
  </r>
  <r>
    <x v="180"/>
    <x v="2"/>
    <s v="Gral.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Feliciano"/>
    <n v="7"/>
  </r>
  <r>
    <x v="180"/>
    <x v="6"/>
    <s v="Gral.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Belgrano"/>
    <n v="2"/>
  </r>
  <r>
    <x v="180"/>
    <x v="7"/>
    <s v="Urdinarrain"/>
    <n v="4"/>
  </r>
  <r>
    <x v="180"/>
    <x v="8"/>
    <s v="Ceibas"/>
    <n v="1"/>
  </r>
  <r>
    <x v="180"/>
    <x v="8"/>
    <s v="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alez"/>
    <n v="3"/>
  </r>
  <r>
    <x v="180"/>
    <x v="10"/>
    <s v="Nogoyá"/>
    <n v="3"/>
  </r>
  <r>
    <x v="180"/>
    <x v="11"/>
    <s v="Cerrito"/>
    <n v="2"/>
  </r>
  <r>
    <x v="180"/>
    <x v="11"/>
    <s v="Col. Avellaneda"/>
    <n v="1"/>
  </r>
  <r>
    <x v="180"/>
    <x v="11"/>
    <s v="Crespo"/>
    <n v="7"/>
  </r>
  <r>
    <x v="180"/>
    <x v="11"/>
    <s v="Gob. Etchevere"/>
    <n v="1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. Ayui"/>
    <n v="1"/>
  </r>
  <r>
    <x v="181"/>
    <x v="1"/>
    <s v="Concordia"/>
    <n v="61"/>
  </r>
  <r>
    <x v="181"/>
    <x v="1"/>
    <s v="La Criolla"/>
    <n v="1"/>
  </r>
  <r>
    <x v="181"/>
    <x v="2"/>
    <s v="Col. Ensayo"/>
    <n v="1"/>
  </r>
  <r>
    <x v="181"/>
    <x v="2"/>
    <s v="Diamante"/>
    <n v="6"/>
  </r>
  <r>
    <x v="181"/>
    <x v="2"/>
    <s v="Gral. Ramírez"/>
    <n v="1"/>
  </r>
  <r>
    <x v="181"/>
    <x v="2"/>
    <s v="Villa Lib. San Martín"/>
    <n v="2"/>
  </r>
  <r>
    <x v="181"/>
    <x v="3"/>
    <s v="Chajarí"/>
    <n v="10"/>
  </r>
  <r>
    <x v="181"/>
    <x v="3"/>
    <s v="Federación"/>
    <n v="3"/>
  </r>
  <r>
    <x v="181"/>
    <x v="3"/>
    <s v="San Jaime"/>
    <n v="1"/>
  </r>
  <r>
    <x v="181"/>
    <x v="3"/>
    <s v="Villa del Rosario"/>
    <n v="1"/>
  </r>
  <r>
    <x v="181"/>
    <x v="4"/>
    <s v="Federal"/>
    <n v="0"/>
  </r>
  <r>
    <x v="181"/>
    <x v="5"/>
    <s v="Feliciano"/>
    <n v="4"/>
  </r>
  <r>
    <x v="181"/>
    <x v="6"/>
    <s v="Gualeguay"/>
    <n v="2"/>
  </r>
  <r>
    <x v="181"/>
    <x v="7"/>
    <s v="Gualeguaychú"/>
    <n v="36"/>
  </r>
  <r>
    <x v="181"/>
    <x v="7"/>
    <s v="Pueblo Belgrano"/>
    <n v="4"/>
  </r>
  <r>
    <x v="181"/>
    <x v="8"/>
    <s v="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andez"/>
    <n v="1"/>
  </r>
  <r>
    <x v="181"/>
    <x v="10"/>
    <s v="Lucas Gonzalez"/>
    <n v="3"/>
  </r>
  <r>
    <x v="181"/>
    <x v="10"/>
    <s v="Nogoyá"/>
    <n v="9"/>
  </r>
  <r>
    <x v="181"/>
    <x v="11"/>
    <s v="Col.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Maciá"/>
    <n v="2"/>
  </r>
  <r>
    <x v="181"/>
    <x v="14"/>
    <s v="Basavilbaso"/>
    <n v="12"/>
  </r>
  <r>
    <x v="181"/>
    <x v="14"/>
    <s v="Concepción del Uruguay"/>
    <n v="20"/>
  </r>
  <r>
    <x v="181"/>
    <x v="14"/>
    <s v="San Justo"/>
    <n v="1"/>
  </r>
  <r>
    <x v="181"/>
    <x v="14"/>
    <s v="Villa Manter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. Ayui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ral.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Feliciano"/>
    <n v="1"/>
  </r>
  <r>
    <x v="182"/>
    <x v="6"/>
    <s v="Gral.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alez"/>
    <n v="1"/>
  </r>
  <r>
    <x v="182"/>
    <x v="10"/>
    <s v="Nogoyá"/>
    <n v="1"/>
  </r>
  <r>
    <x v="182"/>
    <x v="11"/>
    <s v="Col.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. Grande"/>
    <n v="1"/>
  </r>
  <r>
    <x v="183"/>
    <x v="2"/>
    <s v="Col. Ensayo"/>
    <n v="1"/>
  </r>
  <r>
    <x v="183"/>
    <x v="2"/>
    <s v="Diamante"/>
    <n v="6"/>
  </r>
  <r>
    <x v="183"/>
    <x v="2"/>
    <s v="Gral.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Feliciano"/>
    <n v="1"/>
  </r>
  <r>
    <x v="183"/>
    <x v="6"/>
    <s v="Gral.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andez"/>
    <n v="1"/>
  </r>
  <r>
    <x v="183"/>
    <x v="10"/>
    <s v="Nogoyá"/>
    <n v="6"/>
  </r>
  <r>
    <x v="183"/>
    <x v="11"/>
    <s v="Col.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uardamonte"/>
    <n v="1"/>
  </r>
  <r>
    <x v="183"/>
    <x v="13"/>
    <s v="Maciá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. Ayui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ral. Ramírez"/>
    <n v="3"/>
  </r>
  <r>
    <x v="184"/>
    <x v="2"/>
    <s v="Villa Lib.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Feliciano"/>
    <n v="0"/>
  </r>
  <r>
    <x v="184"/>
    <x v="6"/>
    <s v="Gral.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.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.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Feliciano"/>
    <n v="0"/>
  </r>
  <r>
    <x v="185"/>
    <x v="6"/>
    <s v="Gualeguay"/>
    <n v="0"/>
  </r>
  <r>
    <x v="185"/>
    <x v="7"/>
    <s v="Gualeguaychú"/>
    <n v="11"/>
  </r>
  <r>
    <x v="185"/>
    <x v="8"/>
    <s v="Ibicuy"/>
    <n v="1"/>
  </r>
  <r>
    <x v="185"/>
    <x v="9"/>
    <s v="La Paz"/>
    <n v="0"/>
  </r>
  <r>
    <x v="185"/>
    <x v="10"/>
    <s v="Lucas Gonza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ral.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. Ensayo"/>
    <n v="2"/>
  </r>
  <r>
    <x v="186"/>
    <x v="2"/>
    <s v="Gral. Ramírez"/>
    <n v="2"/>
  </r>
  <r>
    <x v="186"/>
    <x v="2"/>
    <s v="Isletas"/>
    <n v="1"/>
  </r>
  <r>
    <x v="186"/>
    <x v="2"/>
    <s v="Villa Lib. San Martín"/>
    <n v="2"/>
  </r>
  <r>
    <x v="186"/>
    <x v="3"/>
    <s v="Chajarí"/>
    <n v="7"/>
  </r>
  <r>
    <x v="186"/>
    <x v="4"/>
    <s v="Federal"/>
    <n v="1"/>
  </r>
  <r>
    <x v="186"/>
    <x v="5"/>
    <s v="Feliciano"/>
    <n v="0"/>
  </r>
  <r>
    <x v="186"/>
    <x v="6"/>
    <s v="Gral.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Belgrano"/>
    <n v="1"/>
  </r>
  <r>
    <x v="186"/>
    <x v="7"/>
    <s v="Urdinarrain"/>
    <n v="8"/>
  </r>
  <r>
    <x v="186"/>
    <x v="8"/>
    <s v="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. Santa María"/>
    <n v="1"/>
  </r>
  <r>
    <x v="186"/>
    <x v="11"/>
    <s v="Cerrito"/>
    <n v="1"/>
  </r>
  <r>
    <x v="186"/>
    <x v="11"/>
    <s v="Col.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ral. Ramírez"/>
    <n v="5"/>
  </r>
  <r>
    <x v="187"/>
    <x v="2"/>
    <s v="Villa Lib.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Feliciano"/>
    <n v="0"/>
  </r>
  <r>
    <x v="187"/>
    <x v="6"/>
    <s v="Gral.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Belgrano"/>
    <n v="4"/>
  </r>
  <r>
    <x v="187"/>
    <x v="8"/>
    <s v="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"/>
    <n v="1"/>
  </r>
  <r>
    <x v="187"/>
    <x v="10"/>
    <s v="Lucas Gonzalez"/>
    <n v="4"/>
  </r>
  <r>
    <x v="187"/>
    <x v="10"/>
    <s v="Nogoyá"/>
    <n v="8"/>
  </r>
  <r>
    <x v="187"/>
    <x v="11"/>
    <s v="Col.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ral. Campos"/>
    <n v="1"/>
  </r>
  <r>
    <x v="187"/>
    <x v="13"/>
    <s v="Mansilla"/>
    <n v="1"/>
  </r>
  <r>
    <x v="187"/>
    <x v="14"/>
    <s v="Basavilbaso"/>
    <n v="11"/>
  </r>
  <r>
    <x v="187"/>
    <x v="14"/>
    <s v="Concepción del Uruguay"/>
    <n v="24"/>
  </r>
  <r>
    <x v="187"/>
    <x v="14"/>
    <s v="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. Brasilera"/>
    <n v="1"/>
  </r>
  <r>
    <x v="188"/>
    <x v="2"/>
    <s v="Diamante"/>
    <n v="7"/>
  </r>
  <r>
    <x v="188"/>
    <x v="2"/>
    <s v="Gral. Ramírez"/>
    <n v="4"/>
  </r>
  <r>
    <x v="188"/>
    <x v="2"/>
    <s v="Villa Lib.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.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. Ayui"/>
    <n v="1"/>
  </r>
  <r>
    <x v="189"/>
    <x v="1"/>
    <s v="Concordia"/>
    <n v="28"/>
  </r>
  <r>
    <x v="189"/>
    <x v="2"/>
    <s v="Diamante"/>
    <n v="3"/>
  </r>
  <r>
    <x v="189"/>
    <x v="2"/>
    <s v="Gral. Ramírez"/>
    <n v="1"/>
  </r>
  <r>
    <x v="189"/>
    <x v="2"/>
    <s v="Villa Lib. San Martín"/>
    <n v="4"/>
  </r>
  <r>
    <x v="189"/>
    <x v="3"/>
    <s v="Chajarí"/>
    <n v="16"/>
  </r>
  <r>
    <x v="189"/>
    <x v="3"/>
    <s v="Col. Villa Libertad"/>
    <n v="1"/>
  </r>
  <r>
    <x v="189"/>
    <x v="3"/>
    <s v="Federación"/>
    <n v="2"/>
  </r>
  <r>
    <x v="189"/>
    <x v="3"/>
    <s v="San Jaime"/>
    <n v="1"/>
  </r>
  <r>
    <x v="189"/>
    <x v="3"/>
    <s v="Villa del Rosario"/>
    <n v="3"/>
  </r>
  <r>
    <x v="189"/>
    <x v="4"/>
    <s v="Federal"/>
    <n v="0"/>
  </r>
  <r>
    <x v="189"/>
    <x v="5"/>
    <s v="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.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ral. Ramírez"/>
    <n v="7"/>
  </r>
  <r>
    <x v="190"/>
    <x v="2"/>
    <s v="Villa Lib. San Martín"/>
    <n v="1"/>
  </r>
  <r>
    <x v="190"/>
    <x v="3"/>
    <s v="Chajarí"/>
    <n v="7"/>
  </r>
  <r>
    <x v="190"/>
    <x v="3"/>
    <s v="Federación"/>
    <n v="4"/>
  </r>
  <r>
    <x v="190"/>
    <x v="3"/>
    <s v="San Jaime"/>
    <n v="2"/>
  </r>
  <r>
    <x v="190"/>
    <x v="4"/>
    <s v="Federal"/>
    <n v="0"/>
  </r>
  <r>
    <x v="190"/>
    <x v="5"/>
    <s v="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.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. Ayui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.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Belgrano"/>
    <n v="1"/>
  </r>
  <r>
    <x v="191"/>
    <x v="7"/>
    <s v="Urdinarrain"/>
    <n v="4"/>
  </r>
  <r>
    <x v="191"/>
    <x v="8"/>
    <s v="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alez"/>
    <n v="1"/>
  </r>
  <r>
    <x v="191"/>
    <x v="10"/>
    <s v="Nogoyá"/>
    <n v="2"/>
  </r>
  <r>
    <x v="191"/>
    <x v="11"/>
    <s v="Col.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ral. Campos"/>
    <n v="2"/>
  </r>
  <r>
    <x v="191"/>
    <x v="13"/>
    <s v="Maciá"/>
    <n v="3"/>
  </r>
  <r>
    <x v="191"/>
    <x v="13"/>
    <s v="Mansilla"/>
    <n v="1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 Justo"/>
    <n v="2"/>
  </r>
  <r>
    <x v="191"/>
    <x v="14"/>
    <s v="Santa Anita"/>
    <n v="0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. San Martín"/>
    <n v="2"/>
  </r>
  <r>
    <x v="192"/>
    <x v="3"/>
    <s v="Chajarí"/>
    <n v="1"/>
  </r>
  <r>
    <x v="192"/>
    <x v="4"/>
    <s v="Federal"/>
    <n v="0"/>
  </r>
  <r>
    <x v="192"/>
    <x v="5"/>
    <s v="Feliciano"/>
    <n v="0"/>
  </r>
  <r>
    <x v="192"/>
    <x v="6"/>
    <s v="Gualeguay"/>
    <n v="0"/>
  </r>
  <r>
    <x v="192"/>
    <x v="7"/>
    <s v="Gualeguaychú"/>
    <n v="12"/>
  </r>
  <r>
    <x v="192"/>
    <x v="7"/>
    <s v="Pueblo Belgrano"/>
    <n v="1"/>
  </r>
  <r>
    <x v="192"/>
    <x v="8"/>
    <s v="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a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. San Martín"/>
    <n v="5"/>
  </r>
  <r>
    <x v="193"/>
    <x v="3"/>
    <s v="Federación"/>
    <n v="2"/>
  </r>
  <r>
    <x v="193"/>
    <x v="4"/>
    <s v="Federal"/>
    <n v="0"/>
  </r>
  <r>
    <x v="193"/>
    <x v="5"/>
    <s v="Feliciano"/>
    <n v="0"/>
  </r>
  <r>
    <x v="193"/>
    <x v="6"/>
    <s v="Gualeguay"/>
    <n v="0"/>
  </r>
  <r>
    <x v="193"/>
    <x v="7"/>
    <s v="Gualeguaychú"/>
    <n v="18"/>
  </r>
  <r>
    <x v="193"/>
    <x v="7"/>
    <s v="Pueblo Belgrano"/>
    <n v="2"/>
  </r>
  <r>
    <x v="193"/>
    <x v="7"/>
    <s v="Urdinarrain"/>
    <n v="3"/>
  </r>
  <r>
    <x v="193"/>
    <x v="8"/>
    <s v="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. Ensayo"/>
    <n v="1"/>
  </r>
  <r>
    <x v="194"/>
    <x v="2"/>
    <s v="Diamante"/>
    <n v="2"/>
  </r>
  <r>
    <x v="194"/>
    <x v="2"/>
    <s v="Villa Lib. San Martín"/>
    <n v="1"/>
  </r>
  <r>
    <x v="194"/>
    <x v="3"/>
    <s v="Chajarí"/>
    <n v="22"/>
  </r>
  <r>
    <x v="194"/>
    <x v="3"/>
    <s v="Col. Villa Libertad"/>
    <n v="1"/>
  </r>
  <r>
    <x v="194"/>
    <x v="3"/>
    <s v="Federación"/>
    <n v="1"/>
  </r>
  <r>
    <x v="194"/>
    <x v="4"/>
    <s v="Federal"/>
    <n v="0"/>
  </r>
  <r>
    <x v="194"/>
    <x v="5"/>
    <s v="Feliciano"/>
    <n v="0"/>
  </r>
  <r>
    <x v="194"/>
    <x v="6"/>
    <s v="Gualeguay"/>
    <n v="8"/>
  </r>
  <r>
    <x v="194"/>
    <x v="7"/>
    <s v="A. San Antonio"/>
    <n v="4"/>
  </r>
  <r>
    <x v="194"/>
    <x v="7"/>
    <s v="Gualeguaychú"/>
    <n v="26"/>
  </r>
  <r>
    <x v="194"/>
    <x v="7"/>
    <s v="Urdinarrain"/>
    <n v="1"/>
  </r>
  <r>
    <x v="194"/>
    <x v="8"/>
    <s v="Ibicuy"/>
    <n v="6"/>
  </r>
  <r>
    <x v="194"/>
    <x v="9"/>
    <s v="La Paz"/>
    <n v="4"/>
  </r>
  <r>
    <x v="194"/>
    <x v="10"/>
    <s v="Lucas Gonzalez"/>
    <n v="1"/>
  </r>
  <r>
    <x v="194"/>
    <x v="10"/>
    <s v="Nogoyá"/>
    <n v="1"/>
  </r>
  <r>
    <x v="194"/>
    <x v="11"/>
    <s v="Cerrito"/>
    <n v="3"/>
  </r>
  <r>
    <x v="194"/>
    <x v="11"/>
    <s v="Col.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ral. Ramírez"/>
    <n v="3"/>
  </r>
  <r>
    <x v="195"/>
    <x v="2"/>
    <s v="Villa Lib. San Martín"/>
    <n v="3"/>
  </r>
  <r>
    <x v="195"/>
    <x v="3"/>
    <s v="Chajarí"/>
    <n v="30"/>
  </r>
  <r>
    <x v="195"/>
    <x v="3"/>
    <s v="Federación"/>
    <n v="4"/>
  </r>
  <r>
    <x v="195"/>
    <x v="3"/>
    <s v="San Jaime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Feliciano"/>
    <n v="0"/>
  </r>
  <r>
    <x v="195"/>
    <x v="6"/>
    <s v="Distrito Sexto"/>
    <n v="1"/>
  </r>
  <r>
    <x v="195"/>
    <x v="6"/>
    <s v="Gral.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Belgrano"/>
    <n v="1"/>
  </r>
  <r>
    <x v="195"/>
    <x v="7"/>
    <s v="Urdinarrain"/>
    <n v="9"/>
  </r>
  <r>
    <x v="195"/>
    <x v="8"/>
    <s v="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. Brasilera"/>
    <n v="1"/>
  </r>
  <r>
    <x v="196"/>
    <x v="2"/>
    <s v="A. Protestante"/>
    <n v="1"/>
  </r>
  <r>
    <x v="196"/>
    <x v="2"/>
    <s v="Diamante"/>
    <n v="3"/>
  </r>
  <r>
    <x v="196"/>
    <x v="2"/>
    <s v="Est. Camps"/>
    <n v="1"/>
  </r>
  <r>
    <x v="196"/>
    <x v="2"/>
    <s v="Gral. Ramírez"/>
    <n v="1"/>
  </r>
  <r>
    <x v="196"/>
    <x v="2"/>
    <s v="Villa Lib. San Martín"/>
    <n v="1"/>
  </r>
  <r>
    <x v="196"/>
    <x v="3"/>
    <s v="Chajarí"/>
    <n v="18"/>
  </r>
  <r>
    <x v="196"/>
    <x v="3"/>
    <s v="Col. Ayman"/>
    <n v="1"/>
  </r>
  <r>
    <x v="196"/>
    <x v="3"/>
    <s v="Federación"/>
    <n v="8"/>
  </r>
  <r>
    <x v="196"/>
    <x v="3"/>
    <s v="San Jaime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Feliciano"/>
    <n v="0"/>
  </r>
  <r>
    <x v="196"/>
    <x v="6"/>
    <s v="Gral. Galarza"/>
    <n v="1"/>
  </r>
  <r>
    <x v="196"/>
    <x v="6"/>
    <s v="Gualeguay"/>
    <n v="2"/>
  </r>
  <r>
    <x v="196"/>
    <x v="7"/>
    <s v="A.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Belgrano"/>
    <n v="1"/>
  </r>
  <r>
    <x v="196"/>
    <x v="7"/>
    <s v="Urdinarrain"/>
    <n v="1"/>
  </r>
  <r>
    <x v="196"/>
    <x v="8"/>
    <s v="Ceibas"/>
    <n v="2"/>
  </r>
  <r>
    <x v="196"/>
    <x v="8"/>
    <s v="Ibicuy"/>
    <n v="1"/>
  </r>
  <r>
    <x v="196"/>
    <x v="9"/>
    <s v="La Paz"/>
    <n v="7"/>
  </r>
  <r>
    <x v="196"/>
    <x v="9"/>
    <s v="Santa Elena"/>
    <n v="4"/>
  </r>
  <r>
    <x v="196"/>
    <x v="10"/>
    <s v="Lucas Gonzalez"/>
    <n v="1"/>
  </r>
  <r>
    <x v="196"/>
    <x v="10"/>
    <s v="Nogoyá"/>
    <n v="10"/>
  </r>
  <r>
    <x v="196"/>
    <x v="11"/>
    <s v="Col.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ral.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. Camps"/>
    <n v="1"/>
  </r>
  <r>
    <x v="197"/>
    <x v="2"/>
    <s v="Villa Lib.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Feliciano"/>
    <n v="0"/>
  </r>
  <r>
    <x v="197"/>
    <x v="6"/>
    <s v="Gualeguay"/>
    <n v="5"/>
  </r>
  <r>
    <x v="197"/>
    <x v="7"/>
    <s v="Gualeguaychú"/>
    <n v="31"/>
  </r>
  <r>
    <x v="197"/>
    <x v="7"/>
    <s v="Pueblo Belgrano"/>
    <n v="1"/>
  </r>
  <r>
    <x v="197"/>
    <x v="8"/>
    <s v="Ibicuy"/>
    <n v="0"/>
  </r>
  <r>
    <x v="197"/>
    <x v="9"/>
    <s v="La Paz"/>
    <n v="6"/>
  </r>
  <r>
    <x v="197"/>
    <x v="9"/>
    <s v="Santa Elena"/>
    <n v="5"/>
  </r>
  <r>
    <x v="197"/>
    <x v="10"/>
    <s v="Lucas Gonzalez"/>
    <n v="1"/>
  </r>
  <r>
    <x v="197"/>
    <x v="11"/>
    <s v="Cerrito"/>
    <n v="2"/>
  </r>
  <r>
    <x v="197"/>
    <x v="11"/>
    <s v="Col. Argentina"/>
    <n v="1"/>
  </r>
  <r>
    <x v="197"/>
    <x v="11"/>
    <s v="Col. Avellaneda"/>
    <n v="6"/>
  </r>
  <r>
    <x v="197"/>
    <x v="11"/>
    <s v="Col. Nueva"/>
    <n v="1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Maciá"/>
    <n v="2"/>
  </r>
  <r>
    <x v="197"/>
    <x v="14"/>
    <s v="Basavilbaso"/>
    <n v="8"/>
  </r>
  <r>
    <x v="197"/>
    <x v="14"/>
    <s v="Concepción del Uruguay"/>
    <n v="37"/>
  </r>
  <r>
    <x v="197"/>
    <x v="14"/>
    <s v="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Feliciano"/>
    <n v="0"/>
  </r>
  <r>
    <x v="198"/>
    <x v="5"/>
    <s v="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bicuy"/>
    <n v="0"/>
  </r>
  <r>
    <x v="198"/>
    <x v="8"/>
    <s v="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ral. Ramírez"/>
    <n v="2"/>
  </r>
  <r>
    <x v="199"/>
    <x v="2"/>
    <s v="Villa Lib.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Feliciano"/>
    <n v="0"/>
  </r>
  <r>
    <x v="199"/>
    <x v="6"/>
    <s v="Gral. Galarza"/>
    <n v="1"/>
  </r>
  <r>
    <x v="199"/>
    <x v="6"/>
    <s v="Gualeguay"/>
    <n v="7"/>
  </r>
  <r>
    <x v="199"/>
    <x v="7"/>
    <s v="E. Carbó"/>
    <n v="1"/>
  </r>
  <r>
    <x v="199"/>
    <x v="7"/>
    <s v="Gualeguaychú"/>
    <n v="44"/>
  </r>
  <r>
    <x v="199"/>
    <x v="7"/>
    <s v="Larroque"/>
    <n v="3"/>
  </r>
  <r>
    <x v="199"/>
    <x v="8"/>
    <s v="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alez"/>
    <n v="1"/>
  </r>
  <r>
    <x v="199"/>
    <x v="10"/>
    <s v="Nogoyá"/>
    <n v="7"/>
  </r>
  <r>
    <x v="199"/>
    <x v="11"/>
    <s v="Col.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. Brasilera"/>
    <n v="-1"/>
  </r>
  <r>
    <x v="200"/>
    <x v="2"/>
    <s v="Diamante"/>
    <n v="-2"/>
  </r>
  <r>
    <x v="200"/>
    <x v="2"/>
    <s v="Gral. Ramírez"/>
    <n v="3"/>
  </r>
  <r>
    <x v="200"/>
    <x v="2"/>
    <s v="Gral. Ramírez"/>
    <n v="-3"/>
  </r>
  <r>
    <x v="200"/>
    <x v="2"/>
    <s v="Villa Lib. San Martín"/>
    <n v="3"/>
  </r>
  <r>
    <x v="200"/>
    <x v="3"/>
    <s v="Chajarí"/>
    <n v="16"/>
  </r>
  <r>
    <x v="200"/>
    <x v="3"/>
    <s v="Chajarí"/>
    <n v="-5"/>
  </r>
  <r>
    <x v="200"/>
    <x v="3"/>
    <s v="Col. Ayma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Feliciano"/>
    <n v="0"/>
  </r>
  <r>
    <x v="200"/>
    <x v="6"/>
    <s v="Gualeguay"/>
    <n v="2"/>
  </r>
  <r>
    <x v="200"/>
    <x v="7"/>
    <s v="A. San Antonio"/>
    <n v="3"/>
  </r>
  <r>
    <x v="200"/>
    <x v="7"/>
    <s v="Gualeguaychú"/>
    <n v="31"/>
  </r>
  <r>
    <x v="200"/>
    <x v="7"/>
    <s v="Gualeguaychú"/>
    <n v="-1"/>
  </r>
  <r>
    <x v="200"/>
    <x v="7"/>
    <s v="Pueblo Belgrano"/>
    <n v="2"/>
  </r>
  <r>
    <x v="200"/>
    <x v="7"/>
    <s v="Urdinarrain"/>
    <n v="6"/>
  </r>
  <r>
    <x v="200"/>
    <x v="7"/>
    <s v="Urdinarrain"/>
    <n v="-3"/>
  </r>
  <r>
    <x v="200"/>
    <x v="8"/>
    <s v="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. María Luisa"/>
    <n v="-5"/>
  </r>
  <r>
    <x v="200"/>
    <x v="11"/>
    <s v="Col.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Domi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. Ayui"/>
    <n v="1"/>
  </r>
  <r>
    <x v="201"/>
    <x v="1"/>
    <s v="Concordia"/>
    <n v="51"/>
  </r>
  <r>
    <x v="201"/>
    <x v="1"/>
    <s v="Est.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ral. Ramírez"/>
    <n v="2"/>
  </r>
  <r>
    <x v="201"/>
    <x v="2"/>
    <s v="Villa Lib. San Martín"/>
    <n v="2"/>
  </r>
  <r>
    <x v="201"/>
    <x v="3"/>
    <s v="Chajarí"/>
    <n v="26"/>
  </r>
  <r>
    <x v="201"/>
    <x v="3"/>
    <s v="Col. Ayman"/>
    <n v="1"/>
  </r>
  <r>
    <x v="201"/>
    <x v="3"/>
    <s v="Villa del Rosario"/>
    <n v="1"/>
  </r>
  <r>
    <x v="201"/>
    <x v="4"/>
    <s v="Federal"/>
    <n v="2"/>
  </r>
  <r>
    <x v="201"/>
    <x v="5"/>
    <s v="Feliciano"/>
    <n v="0"/>
  </r>
  <r>
    <x v="201"/>
    <x v="6"/>
    <s v="Gualeguay"/>
    <n v="2"/>
  </r>
  <r>
    <x v="201"/>
    <x v="7"/>
    <s v="Col. El Potrero"/>
    <n v="1"/>
  </r>
  <r>
    <x v="201"/>
    <x v="7"/>
    <s v="Costa Uruguay"/>
    <n v="1"/>
  </r>
  <r>
    <x v="201"/>
    <x v="7"/>
    <s v="Gualeguaychú"/>
    <n v="17"/>
  </r>
  <r>
    <x v="201"/>
    <x v="7"/>
    <s v="Urdinarrain"/>
    <n v="1"/>
  </r>
  <r>
    <x v="201"/>
    <x v="8"/>
    <s v="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andez"/>
    <n v="1"/>
  </r>
  <r>
    <x v="201"/>
    <x v="10"/>
    <s v="Lucas Gonzalez"/>
    <n v="2"/>
  </r>
  <r>
    <x v="201"/>
    <x v="10"/>
    <s v="Nogoyá"/>
    <n v="10"/>
  </r>
  <r>
    <x v="201"/>
    <x v="11"/>
    <s v="Col.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Domi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Racedo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Feliciano"/>
    <n v="0"/>
  </r>
  <r>
    <x v="202"/>
    <x v="6"/>
    <s v="Gral. Galarza"/>
    <n v="1"/>
  </r>
  <r>
    <x v="202"/>
    <x v="6"/>
    <s v="Gualeguay"/>
    <n v="4"/>
  </r>
  <r>
    <x v="202"/>
    <x v="7"/>
    <s v="A. San Antonio"/>
    <n v="2"/>
  </r>
  <r>
    <x v="202"/>
    <x v="7"/>
    <s v="Gualeguaychú"/>
    <n v="31"/>
  </r>
  <r>
    <x v="202"/>
    <x v="7"/>
    <s v="Pueblo Belgrano"/>
    <n v="2"/>
  </r>
  <r>
    <x v="202"/>
    <x v="8"/>
    <s v="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.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ral. Campos"/>
    <n v="1"/>
  </r>
  <r>
    <x v="202"/>
    <x v="13"/>
    <s v="Gob.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. Camps"/>
    <n v="1"/>
  </r>
  <r>
    <x v="203"/>
    <x v="2"/>
    <s v="Gral.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Feliciano"/>
    <n v="0"/>
  </r>
  <r>
    <x v="203"/>
    <x v="6"/>
    <s v="Gualeguay"/>
    <n v="1"/>
  </r>
  <r>
    <x v="203"/>
    <x v="7"/>
    <s v="A. San Antonio"/>
    <n v="2"/>
  </r>
  <r>
    <x v="203"/>
    <x v="7"/>
    <s v="A. San Juan"/>
    <n v="1"/>
  </r>
  <r>
    <x v="203"/>
    <x v="7"/>
    <s v="Gualeguaychú"/>
    <n v="14"/>
  </r>
  <r>
    <x v="203"/>
    <x v="7"/>
    <s v="Pueblo Belgrano"/>
    <n v="1"/>
  </r>
  <r>
    <x v="203"/>
    <x v="8"/>
    <s v="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alez"/>
    <n v="2"/>
  </r>
  <r>
    <x v="203"/>
    <x v="10"/>
    <s v="Nogoyá"/>
    <n v="12"/>
  </r>
  <r>
    <x v="203"/>
    <x v="11"/>
    <s v="Cerrito"/>
    <n v="1"/>
  </r>
  <r>
    <x v="203"/>
    <x v="11"/>
    <s v="Col.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ral.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ral. Ramírez"/>
    <n v="1"/>
  </r>
  <r>
    <x v="204"/>
    <x v="2"/>
    <s v="Racedo"/>
    <n v="1"/>
  </r>
  <r>
    <x v="204"/>
    <x v="2"/>
    <s v="Villa Lib. San Martín"/>
    <n v="1"/>
  </r>
  <r>
    <x v="204"/>
    <x v="3"/>
    <s v="Chajarí"/>
    <n v="10"/>
  </r>
  <r>
    <x v="204"/>
    <x v="3"/>
    <s v="Los Conquistadores"/>
    <n v="1"/>
  </r>
  <r>
    <x v="204"/>
    <x v="3"/>
    <s v="San Jaime"/>
    <n v="1"/>
  </r>
  <r>
    <x v="204"/>
    <x v="4"/>
    <s v="Federal"/>
    <n v="1"/>
  </r>
  <r>
    <x v="204"/>
    <x v="5"/>
    <s v="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bicuy"/>
    <n v="0"/>
  </r>
  <r>
    <x v="204"/>
    <x v="9"/>
    <s v="La Paz"/>
    <n v="6"/>
  </r>
  <r>
    <x v="204"/>
    <x v="9"/>
    <s v="Santa Elena"/>
    <n v="8"/>
  </r>
  <r>
    <x v="204"/>
    <x v="10"/>
    <s v="Lucas Gonzalez"/>
    <n v="3"/>
  </r>
  <r>
    <x v="204"/>
    <x v="11"/>
    <s v="Cerrito"/>
    <n v="2"/>
  </r>
  <r>
    <x v="204"/>
    <x v="11"/>
    <s v="Col.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ral. Campos"/>
    <n v="1"/>
  </r>
  <r>
    <x v="204"/>
    <x v="12"/>
    <s v="San Salvador"/>
    <n v="2"/>
  </r>
  <r>
    <x v="204"/>
    <x v="13"/>
    <s v="Maciá"/>
    <n v="1"/>
  </r>
  <r>
    <x v="204"/>
    <x v="14"/>
    <s v="Basavilbaso"/>
    <n v="2"/>
  </r>
  <r>
    <x v="204"/>
    <x v="14"/>
    <s v="Col. Tuyuti"/>
    <n v="1"/>
  </r>
  <r>
    <x v="204"/>
    <x v="14"/>
    <s v="Concepción del Uruguay"/>
    <n v="38"/>
  </r>
  <r>
    <x v="204"/>
    <x v="15"/>
    <s v="Victoria"/>
    <n v="3"/>
  </r>
  <r>
    <x v="204"/>
    <x v="16"/>
    <s v="Domi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Feliciano"/>
    <n v="0"/>
  </r>
  <r>
    <x v="205"/>
    <x v="5"/>
    <s v="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bicuy"/>
    <n v="0"/>
  </r>
  <r>
    <x v="205"/>
    <x v="8"/>
    <s v="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. San Martín"/>
    <n v="5"/>
  </r>
  <r>
    <x v="206"/>
    <x v="3"/>
    <s v="Chajarí"/>
    <n v="32"/>
  </r>
  <r>
    <x v="206"/>
    <x v="3"/>
    <s v="Federación"/>
    <n v="11"/>
  </r>
  <r>
    <x v="206"/>
    <x v="3"/>
    <s v="Guayaquil"/>
    <n v="1"/>
  </r>
  <r>
    <x v="206"/>
    <x v="4"/>
    <s v="Federal"/>
    <n v="0"/>
  </r>
  <r>
    <x v="206"/>
    <x v="5"/>
    <s v="Feliciano"/>
    <n v="3"/>
  </r>
  <r>
    <x v="206"/>
    <x v="6"/>
    <s v="Gualeguay"/>
    <n v="7"/>
  </r>
  <r>
    <x v="206"/>
    <x v="7"/>
    <s v="A. San Antonio"/>
    <n v="1"/>
  </r>
  <r>
    <x v="206"/>
    <x v="7"/>
    <s v="Gualeguaychú"/>
    <n v="42"/>
  </r>
  <r>
    <x v="206"/>
    <x v="7"/>
    <s v="Urdinarrain"/>
    <n v="1"/>
  </r>
  <r>
    <x v="206"/>
    <x v="8"/>
    <s v="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a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Feliciano"/>
    <n v="0"/>
  </r>
  <r>
    <x v="207"/>
    <x v="6"/>
    <s v="Gualeguay"/>
    <n v="0"/>
  </r>
  <r>
    <x v="207"/>
    <x v="7"/>
    <s v="Gualeguaychú"/>
    <n v="10"/>
  </r>
  <r>
    <x v="207"/>
    <x v="8"/>
    <s v="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. Ayui"/>
    <n v="1"/>
  </r>
  <r>
    <x v="208"/>
    <x v="1"/>
    <s v="Concordia"/>
    <n v="45"/>
  </r>
  <r>
    <x v="208"/>
    <x v="2"/>
    <s v="Diamante"/>
    <n v="2"/>
  </r>
  <r>
    <x v="208"/>
    <x v="2"/>
    <s v="Gral.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Feliciano"/>
    <n v="0"/>
  </r>
  <r>
    <x v="208"/>
    <x v="6"/>
    <s v="Gualeguay"/>
    <n v="0"/>
  </r>
  <r>
    <x v="208"/>
    <x v="7"/>
    <s v="A. San Antonio"/>
    <n v="1"/>
  </r>
  <r>
    <x v="208"/>
    <x v="7"/>
    <s v="Gualeguaychú"/>
    <n v="11"/>
  </r>
  <r>
    <x v="208"/>
    <x v="7"/>
    <s v="Pueblo Belgrano"/>
    <n v="1"/>
  </r>
  <r>
    <x v="208"/>
    <x v="8"/>
    <s v="Villa Paranacito"/>
    <n v="1"/>
  </r>
  <r>
    <x v="208"/>
    <x v="9"/>
    <s v="Santa Elena"/>
    <n v="1"/>
  </r>
  <r>
    <x v="208"/>
    <x v="10"/>
    <s v="Lucas Gonza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. Villa Libertad"/>
    <n v="1"/>
  </r>
  <r>
    <x v="209"/>
    <x v="3"/>
    <s v="Federación"/>
    <n v="2"/>
  </r>
  <r>
    <x v="209"/>
    <x v="4"/>
    <s v="Federal"/>
    <n v="1"/>
  </r>
  <r>
    <x v="209"/>
    <x v="5"/>
    <s v="Feliciano"/>
    <n v="1"/>
  </r>
  <r>
    <x v="209"/>
    <x v="6"/>
    <s v="Gral.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a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ral. Campos"/>
    <n v="4"/>
  </r>
  <r>
    <x v="209"/>
    <x v="13"/>
    <s v="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. Ayui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.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Feliciano"/>
    <n v="5"/>
  </r>
  <r>
    <x v="210"/>
    <x v="6"/>
    <s v="Gualeguay"/>
    <n v="3"/>
  </r>
  <r>
    <x v="210"/>
    <x v="7"/>
    <s v="A. San Antonio"/>
    <n v="2"/>
  </r>
  <r>
    <x v="210"/>
    <x v="7"/>
    <s v="A.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alez"/>
    <n v="6"/>
  </r>
  <r>
    <x v="210"/>
    <x v="10"/>
    <s v="Nogoyá"/>
    <n v="5"/>
  </r>
  <r>
    <x v="210"/>
    <x v="11"/>
    <s v="Cerrito"/>
    <n v="2"/>
  </r>
  <r>
    <x v="210"/>
    <x v="11"/>
    <s v="Col.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Maciá"/>
    <n v="1"/>
  </r>
  <r>
    <x v="210"/>
    <x v="13"/>
    <s v="Rosario del Tala"/>
    <n v="2"/>
  </r>
  <r>
    <x v="210"/>
    <x v="14"/>
    <s v="Basavilbaso"/>
    <n v="3"/>
  </r>
  <r>
    <x v="210"/>
    <x v="14"/>
    <s v="Col.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Liebig"/>
    <n v="1"/>
  </r>
  <r>
    <x v="211"/>
    <x v="0"/>
    <s v="San José"/>
    <n v="4"/>
  </r>
  <r>
    <x v="211"/>
    <x v="1"/>
    <s v="Col. Ayui"/>
    <n v="1"/>
  </r>
  <r>
    <x v="211"/>
    <x v="1"/>
    <s v="Concordia"/>
    <n v="68"/>
  </r>
  <r>
    <x v="211"/>
    <x v="1"/>
    <s v="Los Charrúas"/>
    <n v="2"/>
  </r>
  <r>
    <x v="211"/>
    <x v="2"/>
    <s v="Gral. Ramírez"/>
    <n v="3"/>
  </r>
  <r>
    <x v="211"/>
    <x v="2"/>
    <s v="Villa Lib. San Martín"/>
    <n v="2"/>
  </r>
  <r>
    <x v="211"/>
    <x v="3"/>
    <s v="Chajarí"/>
    <n v="40"/>
  </r>
  <r>
    <x v="211"/>
    <x v="3"/>
    <s v="Federación"/>
    <n v="1"/>
  </r>
  <r>
    <x v="211"/>
    <x v="3"/>
    <s v="San Jaime"/>
    <n v="1"/>
  </r>
  <r>
    <x v="211"/>
    <x v="4"/>
    <s v="Federal"/>
    <n v="1"/>
  </r>
  <r>
    <x v="211"/>
    <x v="5"/>
    <s v="Feliciano"/>
    <n v="2"/>
  </r>
  <r>
    <x v="211"/>
    <x v="6"/>
    <s v="Gral. Galarza"/>
    <n v="1"/>
  </r>
  <r>
    <x v="211"/>
    <x v="6"/>
    <s v="Gualeguay"/>
    <n v="1"/>
  </r>
  <r>
    <x v="211"/>
    <x v="7"/>
    <s v="A. San Antonio"/>
    <n v="4"/>
  </r>
  <r>
    <x v="211"/>
    <x v="7"/>
    <s v="Col.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a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. Elía"/>
    <n v="1"/>
  </r>
  <r>
    <x v="211"/>
    <x v="14"/>
    <s v="Concepción del Uruguay"/>
    <n v="56"/>
  </r>
  <r>
    <x v="211"/>
    <x v="14"/>
    <s v="Herrera"/>
    <n v="1"/>
  </r>
  <r>
    <x v="211"/>
    <x v="14"/>
    <s v="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Feliciano"/>
    <n v="0"/>
  </r>
  <r>
    <x v="212"/>
    <x v="5"/>
    <s v="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bicuy"/>
    <n v="0"/>
  </r>
  <r>
    <x v="212"/>
    <x v="8"/>
    <s v="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. Ayui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.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Feliciano"/>
    <n v="0"/>
  </r>
  <r>
    <x v="213"/>
    <x v="6"/>
    <s v="Gualeguay"/>
    <n v="0"/>
  </r>
  <r>
    <x v="213"/>
    <x v="7"/>
    <s v="A. San Antonio"/>
    <n v="5"/>
  </r>
  <r>
    <x v="213"/>
    <x v="7"/>
    <s v="Col.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. Bertozzi"/>
    <n v="1"/>
  </r>
  <r>
    <x v="213"/>
    <x v="9"/>
    <s v="La Paz"/>
    <n v="1"/>
  </r>
  <r>
    <x v="213"/>
    <x v="9"/>
    <s v="Santa Elena"/>
    <n v="3"/>
  </r>
  <r>
    <x v="213"/>
    <x v="10"/>
    <s v="Lucas Gonza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ral.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San Justo"/>
    <n v="2"/>
  </r>
  <r>
    <x v="213"/>
    <x v="14"/>
    <s v="Villa San Marcial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.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Feliciano"/>
    <n v="4"/>
  </r>
  <r>
    <x v="214"/>
    <x v="6"/>
    <s v="Gral. Galarza"/>
    <n v="2"/>
  </r>
  <r>
    <x v="214"/>
    <x v="7"/>
    <s v="A.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a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. Grande"/>
    <n v="1"/>
  </r>
  <r>
    <x v="215"/>
    <x v="1"/>
    <s v="Los Charrúas"/>
    <n v="1"/>
  </r>
  <r>
    <x v="215"/>
    <x v="2"/>
    <s v="Diamante"/>
    <n v="1"/>
  </r>
  <r>
    <x v="215"/>
    <x v="2"/>
    <s v="Gral. Ramírez"/>
    <n v="3"/>
  </r>
  <r>
    <x v="215"/>
    <x v="2"/>
    <s v="Isletas"/>
    <n v="1"/>
  </r>
  <r>
    <x v="215"/>
    <x v="2"/>
    <s v="Villa Lib. San Martín"/>
    <n v="1"/>
  </r>
  <r>
    <x v="215"/>
    <x v="3"/>
    <s v="Chajarí"/>
    <n v="17"/>
  </r>
  <r>
    <x v="215"/>
    <x v="3"/>
    <s v="Col. Alemana"/>
    <n v="1"/>
  </r>
  <r>
    <x v="215"/>
    <x v="3"/>
    <s v="Federación"/>
    <n v="3"/>
  </r>
  <r>
    <x v="215"/>
    <x v="3"/>
    <s v="San Jaime"/>
    <n v="1"/>
  </r>
  <r>
    <x v="215"/>
    <x v="4"/>
    <s v="Federal"/>
    <n v="4"/>
  </r>
  <r>
    <x v="215"/>
    <x v="5"/>
    <s v="Feliciano"/>
    <n v="5"/>
  </r>
  <r>
    <x v="215"/>
    <x v="6"/>
    <s v="Gualeguay"/>
    <n v="0"/>
  </r>
  <r>
    <x v="215"/>
    <x v="7"/>
    <s v="A. San Antonio"/>
    <n v="4"/>
  </r>
  <r>
    <x v="215"/>
    <x v="7"/>
    <s v="E. Carbó"/>
    <n v="1"/>
  </r>
  <r>
    <x v="215"/>
    <x v="7"/>
    <s v="Gualeguaychú"/>
    <n v="22"/>
  </r>
  <r>
    <x v="215"/>
    <x v="7"/>
    <s v="Larroque"/>
    <n v="2"/>
  </r>
  <r>
    <x v="215"/>
    <x v="7"/>
    <s v="Pueblo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a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ral. Ramírez"/>
    <n v="2"/>
  </r>
  <r>
    <x v="216"/>
    <x v="2"/>
    <s v="Villa Lib. San Martín"/>
    <n v="1"/>
  </r>
  <r>
    <x v="216"/>
    <x v="3"/>
    <s v="Chajarí"/>
    <n v="8"/>
  </r>
  <r>
    <x v="216"/>
    <x v="3"/>
    <s v="Col. Ensanche Sauce"/>
    <n v="1"/>
  </r>
  <r>
    <x v="216"/>
    <x v="3"/>
    <s v="Col. Villa Libertad"/>
    <n v="1"/>
  </r>
  <r>
    <x v="216"/>
    <x v="3"/>
    <s v="Federación"/>
    <n v="10"/>
  </r>
  <r>
    <x v="216"/>
    <x v="4"/>
    <s v="Federal"/>
    <n v="3"/>
  </r>
  <r>
    <x v="216"/>
    <x v="5"/>
    <s v="Atencio"/>
    <n v="1"/>
  </r>
  <r>
    <x v="216"/>
    <x v="5"/>
    <s v="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San Justo"/>
    <n v="1"/>
  </r>
  <r>
    <x v="216"/>
    <x v="14"/>
    <s v="Villa San Marcial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. Ayui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ral.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Feliciano"/>
    <n v="11"/>
  </r>
  <r>
    <x v="217"/>
    <x v="6"/>
    <s v="Gualeguay"/>
    <n v="7"/>
  </r>
  <r>
    <x v="217"/>
    <x v="7"/>
    <s v="A.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alez"/>
    <n v="1"/>
  </r>
  <r>
    <x v="217"/>
    <x v="10"/>
    <s v="Nogoyá"/>
    <n v="11"/>
  </r>
  <r>
    <x v="217"/>
    <x v="11"/>
    <s v="Col.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Maciá"/>
    <n v="2"/>
  </r>
  <r>
    <x v="217"/>
    <x v="13"/>
    <s v="Rosario del Tala"/>
    <n v="1"/>
  </r>
  <r>
    <x v="217"/>
    <x v="14"/>
    <s v="Basavilbaso"/>
    <n v="5"/>
  </r>
  <r>
    <x v="217"/>
    <x v="14"/>
    <s v="Col. Elía"/>
    <n v="1"/>
  </r>
  <r>
    <x v="217"/>
    <x v="14"/>
    <s v="Concepción del Uruguay"/>
    <n v="48"/>
  </r>
  <r>
    <x v="217"/>
    <x v="14"/>
    <s v="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. Ayui"/>
    <n v="5"/>
  </r>
  <r>
    <x v="218"/>
    <x v="1"/>
    <s v="Col. Gral.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. Brasilera"/>
    <n v="1"/>
  </r>
  <r>
    <x v="218"/>
    <x v="2"/>
    <s v="Gral. Ramírez"/>
    <n v="2"/>
  </r>
  <r>
    <x v="218"/>
    <x v="2"/>
    <s v="Villa Lib.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Belgrano"/>
    <n v="1"/>
  </r>
  <r>
    <x v="218"/>
    <x v="8"/>
    <s v="Ibicuy"/>
    <n v="0"/>
  </r>
  <r>
    <x v="218"/>
    <x v="9"/>
    <s v="Santa Elena"/>
    <n v="1"/>
  </r>
  <r>
    <x v="218"/>
    <x v="10"/>
    <s v="Lucas Gonzalez"/>
    <n v="2"/>
  </r>
  <r>
    <x v="218"/>
    <x v="10"/>
    <s v="Nogoyá"/>
    <n v="1"/>
  </r>
  <r>
    <x v="218"/>
    <x v="11"/>
    <s v="A. María Luisa"/>
    <n v="0"/>
  </r>
  <r>
    <x v="218"/>
    <x v="11"/>
    <s v="Col.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ral. Campos"/>
    <n v="2"/>
  </r>
  <r>
    <x v="218"/>
    <x v="13"/>
    <s v="Rosario del Tala"/>
    <n v="3"/>
  </r>
  <r>
    <x v="218"/>
    <x v="14"/>
    <s v="Basavilbaso"/>
    <n v="2"/>
  </r>
  <r>
    <x v="218"/>
    <x v="14"/>
    <s v="Col. Elía"/>
    <n v="3"/>
  </r>
  <r>
    <x v="218"/>
    <x v="14"/>
    <s v="Col. Los Ceibos"/>
    <n v="1"/>
  </r>
  <r>
    <x v="218"/>
    <x v="14"/>
    <s v="Concepción del Uruguay"/>
    <n v="78"/>
  </r>
  <r>
    <x v="218"/>
    <x v="14"/>
    <s v="Herrera"/>
    <n v="1"/>
  </r>
  <r>
    <x v="218"/>
    <x v="15"/>
    <s v="Victoria"/>
    <n v="8"/>
  </r>
  <r>
    <x v="218"/>
    <x v="16"/>
    <s v="Domi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Feliciano"/>
    <n v="0"/>
  </r>
  <r>
    <x v="219"/>
    <x v="6"/>
    <s v="Gualeguay"/>
    <n v="0"/>
  </r>
  <r>
    <x v="219"/>
    <x v="7"/>
    <s v="Gualeguaychú"/>
    <n v="0"/>
  </r>
  <r>
    <x v="219"/>
    <x v="8"/>
    <s v="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. Ayui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ral.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Belgrano"/>
    <n v="1"/>
  </r>
  <r>
    <x v="220"/>
    <x v="8"/>
    <s v="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a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ral. Campos"/>
    <n v="1"/>
  </r>
  <r>
    <x v="220"/>
    <x v="12"/>
    <s v="San Salvador"/>
    <n v="1"/>
  </r>
  <r>
    <x v="220"/>
    <x v="13"/>
    <s v="Maciá"/>
    <n v="1"/>
  </r>
  <r>
    <x v="220"/>
    <x v="14"/>
    <s v="Basavilbaso"/>
    <n v="1"/>
  </r>
  <r>
    <x v="220"/>
    <x v="14"/>
    <s v="Concepción del Uruguay"/>
    <n v="39"/>
  </r>
  <r>
    <x v="220"/>
    <x v="14"/>
    <s v="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. Ayui"/>
    <n v="1"/>
  </r>
  <r>
    <x v="221"/>
    <x v="1"/>
    <s v="Concordia"/>
    <n v="51"/>
  </r>
  <r>
    <x v="221"/>
    <x v="1"/>
    <s v="Los Charrúas"/>
    <n v="2"/>
  </r>
  <r>
    <x v="221"/>
    <x v="2"/>
    <s v="Gral. Ramírez"/>
    <n v="1"/>
  </r>
  <r>
    <x v="221"/>
    <x v="2"/>
    <s v="Villa Lib.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Cimarrón"/>
    <n v="1"/>
  </r>
  <r>
    <x v="221"/>
    <x v="4"/>
    <s v="Federal"/>
    <n v="2"/>
  </r>
  <r>
    <x v="221"/>
    <x v="5"/>
    <s v="Feliciano"/>
    <n v="3"/>
  </r>
  <r>
    <x v="221"/>
    <x v="6"/>
    <s v="Gualeguay"/>
    <n v="0"/>
  </r>
  <r>
    <x v="221"/>
    <x v="7"/>
    <s v="A. San Antonio"/>
    <n v="5"/>
  </r>
  <r>
    <x v="221"/>
    <x v="7"/>
    <s v="Gualeguaychú"/>
    <n v="16"/>
  </r>
  <r>
    <x v="221"/>
    <x v="8"/>
    <s v="Ibicuy"/>
    <n v="2"/>
  </r>
  <r>
    <x v="221"/>
    <x v="9"/>
    <s v="Alcaraz"/>
    <n v="2"/>
  </r>
  <r>
    <x v="221"/>
    <x v="9"/>
    <s v="La Paz"/>
    <n v="6"/>
  </r>
  <r>
    <x v="221"/>
    <x v="10"/>
    <s v="Lucas Gonza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uardamonte"/>
    <n v="1"/>
  </r>
  <r>
    <x v="221"/>
    <x v="13"/>
    <s v="Maciá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. Ayui"/>
    <n v="1"/>
  </r>
  <r>
    <x v="222"/>
    <x v="1"/>
    <s v="Concordia"/>
    <n v="72"/>
  </r>
  <r>
    <x v="222"/>
    <x v="2"/>
    <s v="Diamante"/>
    <n v="1"/>
  </r>
  <r>
    <x v="222"/>
    <x v="2"/>
    <s v="Gral. Ramírez"/>
    <n v="2"/>
  </r>
  <r>
    <x v="222"/>
    <x v="2"/>
    <s v="Villa Lib. San Martín"/>
    <n v="1"/>
  </r>
  <r>
    <x v="222"/>
    <x v="3"/>
    <s v="Chajarí"/>
    <n v="20"/>
  </r>
  <r>
    <x v="222"/>
    <x v="3"/>
    <s v="Col. Villa Libertad"/>
    <n v="2"/>
  </r>
  <r>
    <x v="222"/>
    <x v="3"/>
    <s v="Federación"/>
    <n v="20"/>
  </r>
  <r>
    <x v="222"/>
    <x v="4"/>
    <s v="Federal"/>
    <n v="1"/>
  </r>
  <r>
    <x v="222"/>
    <x v="5"/>
    <s v="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Ibicuy"/>
    <n v="0"/>
  </r>
  <r>
    <x v="222"/>
    <x v="9"/>
    <s v="Bovril"/>
    <n v="1"/>
  </r>
  <r>
    <x v="222"/>
    <x v="9"/>
    <s v="La Paz"/>
    <n v="6"/>
  </r>
  <r>
    <x v="222"/>
    <x v="10"/>
    <s v="Lucas Gonzalez"/>
    <n v="1"/>
  </r>
  <r>
    <x v="222"/>
    <x v="10"/>
    <s v="Nogoyá"/>
    <n v="1"/>
  </r>
  <r>
    <x v="222"/>
    <x v="11"/>
    <s v="Col.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°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. Ayui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ral. Ramírez"/>
    <n v="2"/>
  </r>
  <r>
    <x v="223"/>
    <x v="2"/>
    <s v="Villa Lib. San Martín"/>
    <n v="4"/>
  </r>
  <r>
    <x v="223"/>
    <x v="3"/>
    <s v="Chajarí"/>
    <n v="18"/>
  </r>
  <r>
    <x v="223"/>
    <x v="3"/>
    <s v="Col. Oficial"/>
    <n v="1"/>
  </r>
  <r>
    <x v="223"/>
    <x v="3"/>
    <s v="Federación"/>
    <n v="2"/>
  </r>
  <r>
    <x v="223"/>
    <x v="4"/>
    <s v="Federal"/>
    <n v="1"/>
  </r>
  <r>
    <x v="223"/>
    <x v="5"/>
    <s v="Feliciano"/>
    <n v="0"/>
  </r>
  <r>
    <x v="223"/>
    <x v="6"/>
    <s v="Gualeguay"/>
    <n v="2"/>
  </r>
  <r>
    <x v="223"/>
    <x v="7"/>
    <s v="A. San Antonio"/>
    <n v="2"/>
  </r>
  <r>
    <x v="223"/>
    <x v="7"/>
    <s v="Gualeguaychú"/>
    <n v="43"/>
  </r>
  <r>
    <x v="223"/>
    <x v="7"/>
    <s v="Pueblo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a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ral.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Feliciano"/>
    <n v="0"/>
  </r>
  <r>
    <x v="224"/>
    <x v="6"/>
    <s v="Gualeguay"/>
    <n v="0"/>
  </r>
  <r>
    <x v="224"/>
    <x v="7"/>
    <s v="Gualeguaychú"/>
    <n v="0"/>
  </r>
  <r>
    <x v="224"/>
    <x v="8"/>
    <s v="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. San Miguel"/>
    <n v="1"/>
  </r>
  <r>
    <x v="225"/>
    <x v="0"/>
    <s v="Colón"/>
    <n v="7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ral.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Feliciano"/>
    <n v="0"/>
  </r>
  <r>
    <x v="225"/>
    <x v="6"/>
    <s v="Gral. Galarza"/>
    <n v="2"/>
  </r>
  <r>
    <x v="225"/>
    <x v="6"/>
    <s v="Gualeguay"/>
    <n v="5"/>
  </r>
  <r>
    <x v="225"/>
    <x v="7"/>
    <s v="A.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Ibicuy"/>
    <n v="3"/>
  </r>
  <r>
    <x v="225"/>
    <x v="9"/>
    <s v="La Paz"/>
    <n v="3"/>
  </r>
  <r>
    <x v="225"/>
    <x v="9"/>
    <s v="Santa Elena"/>
    <n v="3"/>
  </r>
  <r>
    <x v="225"/>
    <x v="10"/>
    <s v="Lucas Gonza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Feliciano"/>
    <n v="0"/>
  </r>
  <r>
    <x v="226"/>
    <x v="6"/>
    <s v="Gualeguay"/>
    <n v="0"/>
  </r>
  <r>
    <x v="226"/>
    <x v="7"/>
    <s v="Gualeguaychú"/>
    <n v="0"/>
  </r>
  <r>
    <x v="226"/>
    <x v="8"/>
    <s v="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ral.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Feliciano"/>
    <n v="0"/>
  </r>
  <r>
    <x v="227"/>
    <x v="6"/>
    <s v="Gualeguay"/>
    <n v="4"/>
  </r>
  <r>
    <x v="227"/>
    <x v="7"/>
    <s v="A.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a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ral. Campos"/>
    <n v="1"/>
  </r>
  <r>
    <x v="227"/>
    <x v="13"/>
    <s v="Altamirano Sur"/>
    <n v="1"/>
  </r>
  <r>
    <x v="227"/>
    <x v="13"/>
    <s v="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. Ayui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ral.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Feliciano"/>
    <n v="0"/>
  </r>
  <r>
    <x v="228"/>
    <x v="6"/>
    <s v="Gualeguay"/>
    <n v="9"/>
  </r>
  <r>
    <x v="228"/>
    <x v="7"/>
    <s v="A. San Antonio"/>
    <n v="1"/>
  </r>
  <r>
    <x v="228"/>
    <x v="7"/>
    <s v="Gualeguaychú"/>
    <n v="58"/>
  </r>
  <r>
    <x v="228"/>
    <x v="7"/>
    <s v="Larroque"/>
    <n v="1"/>
  </r>
  <r>
    <x v="228"/>
    <x v="7"/>
    <s v="Pueblo Belgrano"/>
    <n v="3"/>
  </r>
  <r>
    <x v="228"/>
    <x v="7"/>
    <s v="Rincón del Gato"/>
    <n v="1"/>
  </r>
  <r>
    <x v="228"/>
    <x v="7"/>
    <s v="Sarandí"/>
    <n v="2"/>
  </r>
  <r>
    <x v="228"/>
    <x v="8"/>
    <s v="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alez"/>
    <n v="5"/>
  </r>
  <r>
    <x v="228"/>
    <x v="10"/>
    <s v="Nogoyá"/>
    <n v="2"/>
  </r>
  <r>
    <x v="228"/>
    <x v="11"/>
    <s v="Col.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. Ayui"/>
    <n v="1"/>
  </r>
  <r>
    <x v="229"/>
    <x v="1"/>
    <s v="Concordia"/>
    <n v="68"/>
  </r>
  <r>
    <x v="229"/>
    <x v="1"/>
    <s v="Est. Grande"/>
    <n v="1"/>
  </r>
  <r>
    <x v="229"/>
    <x v="2"/>
    <s v="Diamante"/>
    <n v="2"/>
  </r>
  <r>
    <x v="229"/>
    <x v="2"/>
    <s v="Gral.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Feliciano"/>
    <n v="0"/>
  </r>
  <r>
    <x v="229"/>
    <x v="6"/>
    <s v="Gualeguay"/>
    <n v="8"/>
  </r>
  <r>
    <x v="229"/>
    <x v="7"/>
    <s v="A.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Belgrano"/>
    <n v="3"/>
  </r>
  <r>
    <x v="229"/>
    <x v="7"/>
    <s v="Urdinarrain"/>
    <n v="1"/>
  </r>
  <r>
    <x v="229"/>
    <x v="8"/>
    <s v="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.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. Ayui"/>
    <n v="3"/>
  </r>
  <r>
    <x v="230"/>
    <x v="1"/>
    <s v="Col. Gral.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Feliciano"/>
    <n v="0"/>
  </r>
  <r>
    <x v="230"/>
    <x v="5"/>
    <s v="Feliciano"/>
    <n v="0"/>
  </r>
  <r>
    <x v="230"/>
    <x v="6"/>
    <s v="Gualeguay"/>
    <n v="10"/>
  </r>
  <r>
    <x v="230"/>
    <x v="6"/>
    <s v="Gualeguay"/>
    <n v="-1"/>
  </r>
  <r>
    <x v="230"/>
    <x v="7"/>
    <s v="Est. Palavecino"/>
    <n v="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ueblo Belgrano"/>
    <n v="1"/>
  </r>
  <r>
    <x v="230"/>
    <x v="8"/>
    <s v="Ibicuy"/>
    <n v="0"/>
  </r>
  <r>
    <x v="230"/>
    <x v="8"/>
    <s v="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a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ral. Campos"/>
    <n v="4"/>
  </r>
  <r>
    <x v="230"/>
    <x v="12"/>
    <s v="San Salvador"/>
    <n v="1"/>
  </r>
  <r>
    <x v="230"/>
    <x v="12"/>
    <s v="San Salvador"/>
    <n v="-1"/>
  </r>
  <r>
    <x v="230"/>
    <x v="13"/>
    <s v="Maciá"/>
    <n v="5"/>
  </r>
  <r>
    <x v="230"/>
    <x v="13"/>
    <s v="Rosario del Tala"/>
    <n v="1"/>
  </r>
  <r>
    <x v="230"/>
    <x v="13"/>
    <s v="Rosario del Tala"/>
    <n v="0"/>
  </r>
  <r>
    <x v="230"/>
    <x v="14"/>
    <s v="Basavilbaso"/>
    <n v="7"/>
  </r>
  <r>
    <x v="230"/>
    <x v="14"/>
    <s v="Concepción del Uruguay"/>
    <n v="36"/>
  </r>
  <r>
    <x v="230"/>
    <x v="14"/>
    <s v="Herrera"/>
    <n v="3"/>
  </r>
  <r>
    <x v="230"/>
    <x v="14"/>
    <s v="San Cipriano"/>
    <n v="1"/>
  </r>
  <r>
    <x v="230"/>
    <x v="14"/>
    <s v="San Justo"/>
    <n v="2"/>
  </r>
  <r>
    <x v="230"/>
    <x v="14"/>
    <s v="Santa Anita"/>
    <n v="2"/>
  </r>
  <r>
    <x v="230"/>
    <x v="14"/>
    <s v="Uruguay"/>
    <n v="-3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Feliciano"/>
    <n v="0"/>
  </r>
  <r>
    <x v="231"/>
    <x v="6"/>
    <s v="Gualeguay"/>
    <n v="0"/>
  </r>
  <r>
    <x v="231"/>
    <x v="7"/>
    <s v="Gualeguaychú"/>
    <n v="0"/>
  </r>
  <r>
    <x v="231"/>
    <x v="8"/>
    <s v="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Rosario del Tala"/>
    <n v="0"/>
  </r>
  <r>
    <x v="231"/>
    <x v="14"/>
    <s v="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. Ayui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ral. Ramírez"/>
    <n v="1"/>
  </r>
  <r>
    <x v="232"/>
    <x v="2"/>
    <s v="Racedo"/>
    <n v="1"/>
  </r>
  <r>
    <x v="232"/>
    <x v="3"/>
    <s v="Chajarí"/>
    <n v="41"/>
  </r>
  <r>
    <x v="232"/>
    <x v="3"/>
    <s v="Col.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Belgrano"/>
    <n v="3"/>
  </r>
  <r>
    <x v="232"/>
    <x v="8"/>
    <s v="Ceibas"/>
    <n v="1"/>
  </r>
  <r>
    <x v="232"/>
    <x v="8"/>
    <s v="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.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Feliciano"/>
    <n v="0"/>
  </r>
  <r>
    <x v="233"/>
    <x v="6"/>
    <s v="Gualeguay"/>
    <n v="0"/>
  </r>
  <r>
    <x v="233"/>
    <x v="7"/>
    <s v="Gualeguaychú"/>
    <n v="0"/>
  </r>
  <r>
    <x v="233"/>
    <x v="8"/>
    <s v="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Rosario del Tala"/>
    <n v="0"/>
  </r>
  <r>
    <x v="233"/>
    <x v="14"/>
    <s v="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. Grande"/>
    <n v="1"/>
  </r>
  <r>
    <x v="234"/>
    <x v="2"/>
    <s v="Diamante"/>
    <n v="1"/>
  </r>
  <r>
    <x v="234"/>
    <x v="2"/>
    <s v="Gral.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Feliciano"/>
    <n v="6"/>
  </r>
  <r>
    <x v="234"/>
    <x v="6"/>
    <s v="Gualeguay"/>
    <n v="7"/>
  </r>
  <r>
    <x v="234"/>
    <x v="7"/>
    <s v="A.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. La Llave"/>
    <n v="1"/>
  </r>
  <r>
    <x v="234"/>
    <x v="10"/>
    <s v="Lucas Gonza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. Ayui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ral.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Feliciano"/>
    <n v="1"/>
  </r>
  <r>
    <x v="235"/>
    <x v="6"/>
    <s v="Gualeguay"/>
    <n v="0"/>
  </r>
  <r>
    <x v="235"/>
    <x v="7"/>
    <s v="A. San Antonio"/>
    <n v="1"/>
  </r>
  <r>
    <x v="235"/>
    <x v="7"/>
    <s v="Est. Palavecino"/>
    <n v="2"/>
  </r>
  <r>
    <x v="235"/>
    <x v="7"/>
    <s v="Gualeguaychú"/>
    <n v="51"/>
  </r>
  <r>
    <x v="235"/>
    <x v="7"/>
    <s v="Pueblo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alez"/>
    <n v="6"/>
  </r>
  <r>
    <x v="235"/>
    <x v="10"/>
    <s v="Nogoyá"/>
    <n v="3"/>
  </r>
  <r>
    <x v="235"/>
    <x v="11"/>
    <s v="Cerrito"/>
    <n v="6"/>
  </r>
  <r>
    <x v="235"/>
    <x v="11"/>
    <s v="Col. Avellaneda"/>
    <n v="4"/>
  </r>
  <r>
    <x v="235"/>
    <x v="11"/>
    <s v="Col. Nueva"/>
    <n v="1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ral. Campos"/>
    <n v="1"/>
  </r>
  <r>
    <x v="235"/>
    <x v="12"/>
    <s v="San Salvador"/>
    <n v="6"/>
  </r>
  <r>
    <x v="235"/>
    <x v="13"/>
    <s v="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. Las Pepas"/>
    <n v="2"/>
  </r>
  <r>
    <x v="236"/>
    <x v="0"/>
    <s v="Colón"/>
    <n v="19"/>
  </r>
  <r>
    <x v="236"/>
    <x v="0"/>
    <s v="San José"/>
    <n v="15"/>
  </r>
  <r>
    <x v="236"/>
    <x v="0"/>
    <s v="Villa Elisa"/>
    <n v="7"/>
  </r>
  <r>
    <x v="236"/>
    <x v="1"/>
    <s v="Col. Ayui"/>
    <n v="1"/>
  </r>
  <r>
    <x v="236"/>
    <x v="1"/>
    <s v="Concordia"/>
    <n v="156"/>
  </r>
  <r>
    <x v="236"/>
    <x v="1"/>
    <s v="Est. Grande"/>
    <n v="3"/>
  </r>
  <r>
    <x v="236"/>
    <x v="1"/>
    <s v="La Criolla"/>
    <n v="2"/>
  </r>
  <r>
    <x v="236"/>
    <x v="1"/>
    <s v="Puerto Yeruá"/>
    <n v="1"/>
  </r>
  <r>
    <x v="236"/>
    <x v="2"/>
    <s v="Col. Ensayo"/>
    <n v="1"/>
  </r>
  <r>
    <x v="236"/>
    <x v="2"/>
    <s v="Diamante"/>
    <n v="1"/>
  </r>
  <r>
    <x v="236"/>
    <x v="2"/>
    <s v="Gral. Ramírez"/>
    <n v="4"/>
  </r>
  <r>
    <x v="236"/>
    <x v="2"/>
    <s v="Villa Lib. San Martín"/>
    <n v="2"/>
  </r>
  <r>
    <x v="236"/>
    <x v="3"/>
    <s v="Chajarí"/>
    <n v="34"/>
  </r>
  <r>
    <x v="236"/>
    <x v="3"/>
    <s v="Federación"/>
    <n v="6"/>
  </r>
  <r>
    <x v="236"/>
    <x v="3"/>
    <s v="San Jaime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Feliciano"/>
    <n v="12"/>
  </r>
  <r>
    <x v="236"/>
    <x v="6"/>
    <s v="Gral. Galarza"/>
    <n v="2"/>
  </r>
  <r>
    <x v="236"/>
    <x v="6"/>
    <s v="Gualeguay"/>
    <n v="20"/>
  </r>
  <r>
    <x v="236"/>
    <x v="7"/>
    <s v="A.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Belgrano"/>
    <n v="1"/>
  </r>
  <r>
    <x v="236"/>
    <x v="8"/>
    <s v="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alez"/>
    <n v="3"/>
  </r>
  <r>
    <x v="236"/>
    <x v="10"/>
    <s v="Nogoyá"/>
    <n v="10"/>
  </r>
  <r>
    <x v="236"/>
    <x v="11"/>
    <s v="Cerrito"/>
    <n v="4"/>
  </r>
  <r>
    <x v="236"/>
    <x v="11"/>
    <s v="Col. Avellaneda"/>
    <n v="3"/>
  </r>
  <r>
    <x v="236"/>
    <x v="11"/>
    <s v="Crespo"/>
    <n v="11"/>
  </r>
  <r>
    <x v="236"/>
    <x v="11"/>
    <s v="Est. Sosa"/>
    <n v="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 Justo"/>
    <n v="1"/>
  </r>
  <r>
    <x v="236"/>
    <x v="14"/>
    <s v="Santa Anita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. Gral.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ral. Ramírez"/>
    <n v="1"/>
  </r>
  <r>
    <x v="237"/>
    <x v="2"/>
    <s v="Villa Lib.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Cimarrón"/>
    <n v="1"/>
  </r>
  <r>
    <x v="237"/>
    <x v="4"/>
    <s v="Col. La Lata"/>
    <n v="1"/>
  </r>
  <r>
    <x v="237"/>
    <x v="4"/>
    <s v="Federal"/>
    <n v="11"/>
  </r>
  <r>
    <x v="237"/>
    <x v="5"/>
    <s v="Feliciano"/>
    <n v="9"/>
  </r>
  <r>
    <x v="237"/>
    <x v="6"/>
    <s v="Gualeguay"/>
    <n v="9"/>
  </r>
  <r>
    <x v="237"/>
    <x v="7"/>
    <s v="A. San Antonio"/>
    <n v="9"/>
  </r>
  <r>
    <x v="237"/>
    <x v="7"/>
    <s v="Gualeguaychú"/>
    <n v="78"/>
  </r>
  <r>
    <x v="237"/>
    <x v="7"/>
    <s v="Larroque"/>
    <n v="1"/>
  </r>
  <r>
    <x v="237"/>
    <x v="7"/>
    <s v="Pueblo Belgrano"/>
    <n v="1"/>
  </r>
  <r>
    <x v="237"/>
    <x v="7"/>
    <s v="Rincón del Gato"/>
    <n v="1"/>
  </r>
  <r>
    <x v="237"/>
    <x v="8"/>
    <s v="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alez"/>
    <n v="4"/>
  </r>
  <r>
    <x v="237"/>
    <x v="11"/>
    <s v="A. María Luisa"/>
    <n v="1"/>
  </r>
  <r>
    <x v="237"/>
    <x v="11"/>
    <s v="Col.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Basavilbaso"/>
    <n v="12"/>
  </r>
  <r>
    <x v="237"/>
    <x v="14"/>
    <s v="Col. 1° de Mayo"/>
    <n v="3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Domi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. Brasilera"/>
    <n v="1"/>
  </r>
  <r>
    <x v="238"/>
    <x v="2"/>
    <s v="Diamante"/>
    <n v="3"/>
  </r>
  <r>
    <x v="238"/>
    <x v="2"/>
    <s v="Gral. Ramírez"/>
    <n v="2"/>
  </r>
  <r>
    <x v="238"/>
    <x v="2"/>
    <s v="Racedo"/>
    <n v="1"/>
  </r>
  <r>
    <x v="238"/>
    <x v="2"/>
    <s v="Villa Lib.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Belgrano"/>
    <n v="9"/>
  </r>
  <r>
    <x v="238"/>
    <x v="7"/>
    <s v="Urdinarrain"/>
    <n v="8"/>
  </r>
  <r>
    <x v="238"/>
    <x v="8"/>
    <s v="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. María Luisa"/>
    <n v="1"/>
  </r>
  <r>
    <x v="238"/>
    <x v="11"/>
    <s v="Cerrito"/>
    <n v="1"/>
  </r>
  <r>
    <x v="238"/>
    <x v="11"/>
    <s v="Col.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ral. Campos"/>
    <n v="3"/>
  </r>
  <r>
    <x v="238"/>
    <x v="12"/>
    <s v="San Salvador"/>
    <n v="5"/>
  </r>
  <r>
    <x v="238"/>
    <x v="13"/>
    <s v="Rosario del Tala"/>
    <n v="10"/>
  </r>
  <r>
    <x v="238"/>
    <x v="14"/>
    <s v="Basavilbaso"/>
    <n v="3"/>
  </r>
  <r>
    <x v="238"/>
    <x v="14"/>
    <s v="Col. 1° de Mayo"/>
    <n v="1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ral. Ramírez"/>
    <n v="1"/>
  </r>
  <r>
    <x v="239"/>
    <x v="2"/>
    <s v="Villa Lib. San Martín"/>
    <n v="2"/>
  </r>
  <r>
    <x v="239"/>
    <x v="3"/>
    <s v="Chajarí"/>
    <n v="32"/>
  </r>
  <r>
    <x v="239"/>
    <x v="3"/>
    <s v="Col. Alemana"/>
    <n v="1"/>
  </r>
  <r>
    <x v="239"/>
    <x v="3"/>
    <s v="Federación"/>
    <n v="13"/>
  </r>
  <r>
    <x v="239"/>
    <x v="3"/>
    <s v="Gualeguaycito"/>
    <n v="1"/>
  </r>
  <r>
    <x v="239"/>
    <x v="3"/>
    <s v="San Jaime"/>
    <n v="1"/>
  </r>
  <r>
    <x v="239"/>
    <x v="3"/>
    <s v="San Ramón"/>
    <n v="2"/>
  </r>
  <r>
    <x v="239"/>
    <x v="4"/>
    <s v="Federal"/>
    <n v="7"/>
  </r>
  <r>
    <x v="239"/>
    <x v="5"/>
    <s v="Feliciano"/>
    <n v="14"/>
  </r>
  <r>
    <x v="239"/>
    <x v="6"/>
    <s v="Gral. Galarza"/>
    <n v="5"/>
  </r>
  <r>
    <x v="239"/>
    <x v="6"/>
    <s v="Gualeguay"/>
    <n v="10"/>
  </r>
  <r>
    <x v="239"/>
    <x v="7"/>
    <s v="Gualeguaychú"/>
    <n v="70"/>
  </r>
  <r>
    <x v="239"/>
    <x v="7"/>
    <s v="Pueblo Belgrano"/>
    <n v="1"/>
  </r>
  <r>
    <x v="239"/>
    <x v="7"/>
    <s v="Urdinarrain"/>
    <n v="1"/>
  </r>
  <r>
    <x v="239"/>
    <x v="8"/>
    <s v="Ceibas"/>
    <n v="1"/>
  </r>
  <r>
    <x v="239"/>
    <x v="8"/>
    <s v="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alez"/>
    <n v="5"/>
  </r>
  <r>
    <x v="239"/>
    <x v="10"/>
    <s v="Nogoyá"/>
    <n v="6"/>
  </r>
  <r>
    <x v="239"/>
    <x v="11"/>
    <s v="Cerrito"/>
    <n v="2"/>
  </r>
  <r>
    <x v="239"/>
    <x v="11"/>
    <s v="Col. Avellaneda"/>
    <n v="1"/>
  </r>
  <r>
    <x v="239"/>
    <x v="11"/>
    <s v="Col. Nuev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ral.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San Justo"/>
    <n v="1"/>
  </r>
  <r>
    <x v="239"/>
    <x v="14"/>
    <s v="Villa Mantero"/>
    <n v="4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Feliciano"/>
    <n v="0"/>
  </r>
  <r>
    <x v="240"/>
    <x v="6"/>
    <s v="Gualeguay"/>
    <n v="0"/>
  </r>
  <r>
    <x v="240"/>
    <x v="7"/>
    <s v="Gualeguaychú"/>
    <n v="0"/>
  </r>
  <r>
    <x v="240"/>
    <x v="8"/>
    <s v="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Rosario del Tala"/>
    <n v="0"/>
  </r>
  <r>
    <x v="240"/>
    <x v="14"/>
    <s v="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Liebig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. San Francisco"/>
    <n v="1"/>
  </r>
  <r>
    <x v="241"/>
    <x v="2"/>
    <s v="Diamante"/>
    <n v="3"/>
  </r>
  <r>
    <x v="241"/>
    <x v="2"/>
    <s v="Gral. Ramírez"/>
    <n v="2"/>
  </r>
  <r>
    <x v="241"/>
    <x v="3"/>
    <s v="Chajarí"/>
    <n v="42"/>
  </r>
  <r>
    <x v="241"/>
    <x v="3"/>
    <s v="Federación"/>
    <n v="2"/>
  </r>
  <r>
    <x v="241"/>
    <x v="3"/>
    <s v="San Jaime"/>
    <n v="1"/>
  </r>
  <r>
    <x v="241"/>
    <x v="3"/>
    <s v="Villa del Rosario"/>
    <n v="4"/>
  </r>
  <r>
    <x v="241"/>
    <x v="4"/>
    <s v="Federal"/>
    <n v="5"/>
  </r>
  <r>
    <x v="241"/>
    <x v="5"/>
    <s v="Feliciano"/>
    <n v="3"/>
  </r>
  <r>
    <x v="241"/>
    <x v="6"/>
    <s v="Gral. Galarza"/>
    <n v="2"/>
  </r>
  <r>
    <x v="241"/>
    <x v="6"/>
    <s v="Gualeguay"/>
    <n v="6"/>
  </r>
  <r>
    <x v="241"/>
    <x v="7"/>
    <s v="Costa Uruguay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Belgrano"/>
    <n v="2"/>
  </r>
  <r>
    <x v="241"/>
    <x v="7"/>
    <s v="Urdinarrain"/>
    <n v="3"/>
  </r>
  <r>
    <x v="241"/>
    <x v="8"/>
    <s v="Ceibas"/>
    <n v="2"/>
  </r>
  <r>
    <x v="241"/>
    <x v="8"/>
    <s v="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a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. María Luisa"/>
    <n v="1"/>
  </r>
  <r>
    <x v="241"/>
    <x v="11"/>
    <s v="Col.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Maciá"/>
    <n v="3"/>
  </r>
  <r>
    <x v="241"/>
    <x v="13"/>
    <s v="Rosario del Tala"/>
    <n v="9"/>
  </r>
  <r>
    <x v="241"/>
    <x v="14"/>
    <s v="Basavilbaso"/>
    <n v="5"/>
  </r>
  <r>
    <x v="241"/>
    <x v="14"/>
    <s v="Col. 1° de Mayo"/>
    <n v="1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. Ayui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.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ral. Ramírez"/>
    <n v="1"/>
  </r>
  <r>
    <x v="243"/>
    <x v="2"/>
    <s v="Villa Lib. San Martín"/>
    <n v="2"/>
  </r>
  <r>
    <x v="243"/>
    <x v="3"/>
    <s v="Chajarí"/>
    <n v="28"/>
  </r>
  <r>
    <x v="243"/>
    <x v="3"/>
    <s v="Col.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Belgrano"/>
    <n v="4"/>
  </r>
  <r>
    <x v="243"/>
    <x v="8"/>
    <s v="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alez"/>
    <n v="7"/>
  </r>
  <r>
    <x v="243"/>
    <x v="10"/>
    <s v="Nogoyá"/>
    <n v="7"/>
  </r>
  <r>
    <x v="243"/>
    <x v="17"/>
    <s v="Otros"/>
    <n v="9"/>
  </r>
  <r>
    <x v="243"/>
    <x v="11"/>
    <s v="A. San Antonio"/>
    <n v="1"/>
  </r>
  <r>
    <x v="243"/>
    <x v="11"/>
    <s v="Cerrito"/>
    <n v="2"/>
  </r>
  <r>
    <x v="243"/>
    <x v="11"/>
    <s v="Col.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.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. Grande"/>
    <n v="2"/>
  </r>
  <r>
    <x v="244"/>
    <x v="1"/>
    <s v="Est. Yuquerí"/>
    <n v="1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ral.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Feliciano"/>
    <n v="1"/>
  </r>
  <r>
    <x v="244"/>
    <x v="6"/>
    <s v="Gral.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Ibicuy"/>
    <n v="0"/>
  </r>
  <r>
    <x v="244"/>
    <x v="9"/>
    <s v="La Paz"/>
    <n v="17"/>
  </r>
  <r>
    <x v="244"/>
    <x v="9"/>
    <s v="Santa Elena"/>
    <n v="5"/>
  </r>
  <r>
    <x v="244"/>
    <x v="10"/>
    <s v="Lucas Gonza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.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Maciá"/>
    <n v="4"/>
  </r>
  <r>
    <x v="244"/>
    <x v="13"/>
    <s v="Rosario del Tala"/>
    <n v="6"/>
  </r>
  <r>
    <x v="244"/>
    <x v="14"/>
    <s v="Basavilbaso"/>
    <n v="8"/>
  </r>
  <r>
    <x v="244"/>
    <x v="14"/>
    <s v="Col. 1° de Mayo"/>
    <n v="6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Domi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.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. Ensayo"/>
    <n v="1"/>
  </r>
  <r>
    <x v="245"/>
    <x v="2"/>
    <s v="Diamante"/>
    <n v="1"/>
  </r>
  <r>
    <x v="245"/>
    <x v="2"/>
    <s v="Gral. Ramírez"/>
    <n v="1"/>
  </r>
  <r>
    <x v="245"/>
    <x v="2"/>
    <s v="Villa Lib. San Martín"/>
    <n v="5"/>
  </r>
  <r>
    <x v="245"/>
    <x v="3"/>
    <s v="Chajarí"/>
    <n v="22"/>
  </r>
  <r>
    <x v="245"/>
    <x v="3"/>
    <s v="Col. Alemana"/>
    <n v="1"/>
  </r>
  <r>
    <x v="245"/>
    <x v="3"/>
    <s v="Col. Ayman"/>
    <n v="1"/>
  </r>
  <r>
    <x v="245"/>
    <x v="3"/>
    <s v="Federación"/>
    <n v="8"/>
  </r>
  <r>
    <x v="245"/>
    <x v="3"/>
    <s v="San Jaime"/>
    <n v="3"/>
  </r>
  <r>
    <x v="245"/>
    <x v="3"/>
    <s v="Villa del Rosario"/>
    <n v="2"/>
  </r>
  <r>
    <x v="245"/>
    <x v="4"/>
    <s v="Col. Santa Lucia"/>
    <n v="1"/>
  </r>
  <r>
    <x v="245"/>
    <x v="4"/>
    <s v="Federal"/>
    <n v="15"/>
  </r>
  <r>
    <x v="245"/>
    <x v="5"/>
    <s v="Feliciano"/>
    <n v="0"/>
  </r>
  <r>
    <x v="245"/>
    <x v="6"/>
    <s v="Gral. Galarza"/>
    <n v="3"/>
  </r>
  <r>
    <x v="245"/>
    <x v="6"/>
    <s v="Gualeguay"/>
    <n v="13"/>
  </r>
  <r>
    <x v="245"/>
    <x v="7"/>
    <s v="A. San Antonio"/>
    <n v="1"/>
  </r>
  <r>
    <x v="245"/>
    <x v="7"/>
    <s v="Gualeguaychú"/>
    <n v="91"/>
  </r>
  <r>
    <x v="245"/>
    <x v="7"/>
    <s v="Larroque"/>
    <n v="4"/>
  </r>
  <r>
    <x v="245"/>
    <x v="7"/>
    <s v="Pueblo Belgrano"/>
    <n v="5"/>
  </r>
  <r>
    <x v="245"/>
    <x v="7"/>
    <s v="Urdinarrain"/>
    <n v="15"/>
  </r>
  <r>
    <x v="245"/>
    <x v="8"/>
    <s v="Ceibas"/>
    <n v="1"/>
  </r>
  <r>
    <x v="245"/>
    <x v="8"/>
    <s v="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alez"/>
    <n v="6"/>
  </r>
  <r>
    <x v="245"/>
    <x v="10"/>
    <s v="Nogoyá"/>
    <n v="5"/>
  </r>
  <r>
    <x v="245"/>
    <x v="17"/>
    <s v="Otros"/>
    <n v="6"/>
  </r>
  <r>
    <x v="245"/>
    <x v="11"/>
    <s v="A.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San Justo"/>
    <n v="1"/>
  </r>
  <r>
    <x v="245"/>
    <x v="14"/>
    <s v="Villa Mantero"/>
    <n v="2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. Ayui"/>
    <n v="1"/>
  </r>
  <r>
    <x v="246"/>
    <x v="1"/>
    <s v="Concordia"/>
    <n v="102"/>
  </r>
  <r>
    <x v="246"/>
    <x v="1"/>
    <s v="Est. Grande"/>
    <n v="1"/>
  </r>
  <r>
    <x v="246"/>
    <x v="1"/>
    <s v="Puerto Yeruá"/>
    <n v="1"/>
  </r>
  <r>
    <x v="246"/>
    <x v="2"/>
    <s v="A. Valle María"/>
    <n v="1"/>
  </r>
  <r>
    <x v="246"/>
    <x v="2"/>
    <s v="Costa Grande"/>
    <n v="2"/>
  </r>
  <r>
    <x v="246"/>
    <x v="2"/>
    <s v="Diamante"/>
    <n v="2"/>
  </r>
  <r>
    <x v="246"/>
    <x v="2"/>
    <s v="Villa Lib. San Martín"/>
    <n v="2"/>
  </r>
  <r>
    <x v="246"/>
    <x v="3"/>
    <s v="Chajarí"/>
    <n v="13"/>
  </r>
  <r>
    <x v="246"/>
    <x v="3"/>
    <s v="Col.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Feliciano"/>
    <n v="4"/>
  </r>
  <r>
    <x v="246"/>
    <x v="6"/>
    <s v="Gral.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Belgrano"/>
    <n v="5"/>
  </r>
  <r>
    <x v="246"/>
    <x v="7"/>
    <s v="Urdinarrain"/>
    <n v="7"/>
  </r>
  <r>
    <x v="246"/>
    <x v="8"/>
    <s v="Ceibas"/>
    <n v="13"/>
  </r>
  <r>
    <x v="246"/>
    <x v="8"/>
    <s v="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a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ral. Campos"/>
    <n v="2"/>
  </r>
  <r>
    <x v="246"/>
    <x v="12"/>
    <s v="San Salvador"/>
    <n v="2"/>
  </r>
  <r>
    <x v="246"/>
    <x v="13"/>
    <s v="Maciá"/>
    <n v="2"/>
  </r>
  <r>
    <x v="246"/>
    <x v="13"/>
    <s v="Rosario del Tala"/>
    <n v="18"/>
  </r>
  <r>
    <x v="246"/>
    <x v="14"/>
    <s v="Basavilbaso"/>
    <n v="2"/>
  </r>
  <r>
    <x v="246"/>
    <x v="14"/>
    <s v="Caseros"/>
    <n v="1"/>
  </r>
  <r>
    <x v="246"/>
    <x v="14"/>
    <s v="Col. 1° de Mayo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Feliciano"/>
    <n v="0"/>
  </r>
  <r>
    <x v="247"/>
    <x v="6"/>
    <s v="Gualeguay"/>
    <n v="0"/>
  </r>
  <r>
    <x v="247"/>
    <x v="7"/>
    <s v="Gualeguaychú"/>
    <n v="0"/>
  </r>
  <r>
    <x v="247"/>
    <x v="8"/>
    <s v="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Rosario del Tala"/>
    <n v="0"/>
  </r>
  <r>
    <x v="247"/>
    <x v="14"/>
    <s v="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ral. Ramírez"/>
    <n v="2"/>
  </r>
  <r>
    <x v="248"/>
    <x v="2"/>
    <s v="Villa Lib.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Feliciano"/>
    <n v="0"/>
  </r>
  <r>
    <x v="248"/>
    <x v="6"/>
    <s v="Gral. Galarza"/>
    <n v="1"/>
  </r>
  <r>
    <x v="248"/>
    <x v="6"/>
    <s v="Gualeguay"/>
    <n v="13"/>
  </r>
  <r>
    <x v="248"/>
    <x v="7"/>
    <s v="A.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El Ombú"/>
    <n v="1"/>
  </r>
  <r>
    <x v="248"/>
    <x v="9"/>
    <s v="La Paz"/>
    <n v="21"/>
  </r>
  <r>
    <x v="248"/>
    <x v="9"/>
    <s v="Santa Elena"/>
    <n v="2"/>
  </r>
  <r>
    <x v="248"/>
    <x v="10"/>
    <s v="Febre"/>
    <n v="1"/>
  </r>
  <r>
    <x v="248"/>
    <x v="10"/>
    <s v="Lucas Gonzalez"/>
    <n v="1"/>
  </r>
  <r>
    <x v="248"/>
    <x v="10"/>
    <s v="Nogoyá"/>
    <n v="8"/>
  </r>
  <r>
    <x v="248"/>
    <x v="17"/>
    <s v="Otros"/>
    <n v="12"/>
  </r>
  <r>
    <x v="248"/>
    <x v="11"/>
    <s v="A. María Luisa"/>
    <n v="1"/>
  </r>
  <r>
    <x v="248"/>
    <x v="11"/>
    <s v="Cerrito"/>
    <n v="2"/>
  </r>
  <r>
    <x v="248"/>
    <x v="11"/>
    <s v="Col.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ral. Campos"/>
    <n v="2"/>
  </r>
  <r>
    <x v="248"/>
    <x v="12"/>
    <s v="San Salvador"/>
    <n v="15"/>
  </r>
  <r>
    <x v="248"/>
    <x v="13"/>
    <s v="Maciá"/>
    <n v="18"/>
  </r>
  <r>
    <x v="248"/>
    <x v="13"/>
    <s v="Mansilla"/>
    <n v="1"/>
  </r>
  <r>
    <x v="248"/>
    <x v="13"/>
    <s v="Rosario del Tala"/>
    <n v="6"/>
  </r>
  <r>
    <x v="248"/>
    <x v="14"/>
    <s v="Basavilbaso"/>
    <n v="7"/>
  </r>
  <r>
    <x v="248"/>
    <x v="14"/>
    <s v="Caseros"/>
    <n v="3"/>
  </r>
  <r>
    <x v="248"/>
    <x v="14"/>
    <s v="Col. 1° de Mayo"/>
    <n v="1"/>
  </r>
  <r>
    <x v="248"/>
    <x v="14"/>
    <s v="Concepción del Uruguay"/>
    <n v="22"/>
  </r>
  <r>
    <x v="248"/>
    <x v="14"/>
    <s v="Pronunciamiento"/>
    <n v="2"/>
  </r>
  <r>
    <x v="248"/>
    <x v="14"/>
    <s v="San Justo"/>
    <n v="1"/>
  </r>
  <r>
    <x v="248"/>
    <x v="14"/>
    <s v="Santa Anita"/>
    <n v="2"/>
  </r>
  <r>
    <x v="248"/>
    <x v="15"/>
    <s v="Victoria"/>
    <n v="18"/>
  </r>
  <r>
    <x v="248"/>
    <x v="16"/>
    <s v="Domi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. Grande"/>
    <n v="1"/>
  </r>
  <r>
    <x v="249"/>
    <x v="2"/>
    <s v="Col. Ensayo"/>
    <n v="1"/>
  </r>
  <r>
    <x v="249"/>
    <x v="2"/>
    <s v="Diamante"/>
    <n v="2"/>
  </r>
  <r>
    <x v="249"/>
    <x v="2"/>
    <s v="Gral. Ramírez"/>
    <n v="2"/>
  </r>
  <r>
    <x v="249"/>
    <x v="3"/>
    <s v="Chajarí"/>
    <n v="30"/>
  </r>
  <r>
    <x v="249"/>
    <x v="3"/>
    <s v="Col.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Feliciano"/>
    <n v="4"/>
  </r>
  <r>
    <x v="249"/>
    <x v="6"/>
    <s v="Gral. Galarza"/>
    <n v="2"/>
  </r>
  <r>
    <x v="249"/>
    <x v="6"/>
    <s v="Gualeguay"/>
    <n v="4"/>
  </r>
  <r>
    <x v="249"/>
    <x v="7"/>
    <s v="A. San Antonio"/>
    <n v="2"/>
  </r>
  <r>
    <x v="249"/>
    <x v="7"/>
    <s v="Est. Escriña"/>
    <n v="1"/>
  </r>
  <r>
    <x v="249"/>
    <x v="7"/>
    <s v="Gualeguaychú"/>
    <n v="74"/>
  </r>
  <r>
    <x v="249"/>
    <x v="7"/>
    <s v="Pueblo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a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.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ral. Campos"/>
    <n v="1"/>
  </r>
  <r>
    <x v="249"/>
    <x v="12"/>
    <s v="San Salvador"/>
    <n v="2"/>
  </r>
  <r>
    <x v="249"/>
    <x v="13"/>
    <s v="Rosario del Tala"/>
    <n v="3"/>
  </r>
  <r>
    <x v="249"/>
    <x v="14"/>
    <s v="Basavilbaso"/>
    <n v="1"/>
  </r>
  <r>
    <x v="249"/>
    <x v="14"/>
    <s v="Caseros"/>
    <n v="4"/>
  </r>
  <r>
    <x v="249"/>
    <x v="14"/>
    <s v="Col. 1° de Mayo"/>
    <n v="2"/>
  </r>
  <r>
    <x v="249"/>
    <x v="14"/>
    <s v="Col.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Domi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. Ayui"/>
    <n v="1"/>
  </r>
  <r>
    <x v="250"/>
    <x v="1"/>
    <s v="Concordia"/>
    <n v="91"/>
  </r>
  <r>
    <x v="250"/>
    <x v="1"/>
    <s v="Est. Grande"/>
    <n v="1"/>
  </r>
  <r>
    <x v="250"/>
    <x v="1"/>
    <s v="La Criolla"/>
    <n v="1"/>
  </r>
  <r>
    <x v="250"/>
    <x v="2"/>
    <s v="Diamante"/>
    <n v="1"/>
  </r>
  <r>
    <x v="250"/>
    <x v="2"/>
    <s v="Gral. Ramírez"/>
    <n v="3"/>
  </r>
  <r>
    <x v="250"/>
    <x v="2"/>
    <s v="Stroebel"/>
    <n v="1"/>
  </r>
  <r>
    <x v="250"/>
    <x v="2"/>
    <s v="Villa Lib. San Martín"/>
    <n v="1"/>
  </r>
  <r>
    <x v="250"/>
    <x v="3"/>
    <s v="Chajarí"/>
    <n v="14"/>
  </r>
  <r>
    <x v="250"/>
    <x v="3"/>
    <s v="Col.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Feliciano"/>
    <n v="1"/>
  </r>
  <r>
    <x v="250"/>
    <x v="6"/>
    <s v="Gral.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.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ral. Campos"/>
    <n v="1"/>
  </r>
  <r>
    <x v="250"/>
    <x v="12"/>
    <s v="San Salvador"/>
    <n v="8"/>
  </r>
  <r>
    <x v="250"/>
    <x v="13"/>
    <s v="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. Ayui"/>
    <n v="2"/>
  </r>
  <r>
    <x v="251"/>
    <x v="1"/>
    <s v="Concordia"/>
    <n v="85"/>
  </r>
  <r>
    <x v="251"/>
    <x v="2"/>
    <s v="Diamante"/>
    <n v="9"/>
  </r>
  <r>
    <x v="251"/>
    <x v="2"/>
    <s v="Gral. Ramírez"/>
    <n v="2"/>
  </r>
  <r>
    <x v="251"/>
    <x v="2"/>
    <s v="Stroebel"/>
    <n v="1"/>
  </r>
  <r>
    <x v="251"/>
    <x v="2"/>
    <s v="Villa Lib. San Martín"/>
    <n v="1"/>
  </r>
  <r>
    <x v="251"/>
    <x v="3"/>
    <s v="Chajarí"/>
    <n v="44"/>
  </r>
  <r>
    <x v="251"/>
    <x v="3"/>
    <s v="Col. Santa María"/>
    <n v="1"/>
  </r>
  <r>
    <x v="251"/>
    <x v="3"/>
    <s v="Col. Villa Libertad"/>
    <n v="1"/>
  </r>
  <r>
    <x v="251"/>
    <x v="3"/>
    <s v="Federación"/>
    <n v="1"/>
  </r>
  <r>
    <x v="251"/>
    <x v="3"/>
    <s v="Los Conquistadores"/>
    <n v="1"/>
  </r>
  <r>
    <x v="251"/>
    <x v="4"/>
    <s v="Cimarrón"/>
    <n v="1"/>
  </r>
  <r>
    <x v="251"/>
    <x v="4"/>
    <s v="Federal"/>
    <n v="12"/>
  </r>
  <r>
    <x v="251"/>
    <x v="5"/>
    <s v="Feliciano"/>
    <n v="5"/>
  </r>
  <r>
    <x v="251"/>
    <x v="6"/>
    <s v="Gral.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"/>
    <n v="2"/>
  </r>
  <r>
    <x v="251"/>
    <x v="10"/>
    <s v="Lucas Gonza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.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ral. Campos"/>
    <n v="1"/>
  </r>
  <r>
    <x v="251"/>
    <x v="12"/>
    <s v="San Salvador"/>
    <n v="6"/>
  </r>
  <r>
    <x v="251"/>
    <x v="13"/>
    <s v="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 Justo"/>
    <n v="1"/>
  </r>
  <r>
    <x v="251"/>
    <x v="14"/>
    <s v="Santa Anita"/>
    <n v="4"/>
  </r>
  <r>
    <x v="251"/>
    <x v="14"/>
    <s v="Villa Manter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Liebig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. Brasilera"/>
    <n v="1"/>
  </r>
  <r>
    <x v="252"/>
    <x v="2"/>
    <s v="Col. Ensayo"/>
    <n v="3"/>
  </r>
  <r>
    <x v="252"/>
    <x v="2"/>
    <s v="Diamante"/>
    <n v="2"/>
  </r>
  <r>
    <x v="252"/>
    <x v="2"/>
    <s v="Racedo"/>
    <n v="1"/>
  </r>
  <r>
    <x v="252"/>
    <x v="2"/>
    <s v="Villa Lib. San Martín"/>
    <n v="2"/>
  </r>
  <r>
    <x v="252"/>
    <x v="3"/>
    <s v="Chajarí"/>
    <n v="17"/>
  </r>
  <r>
    <x v="252"/>
    <x v="3"/>
    <s v="Federación"/>
    <n v="2"/>
  </r>
  <r>
    <x v="252"/>
    <x v="3"/>
    <s v="San Jaime"/>
    <n v="1"/>
  </r>
  <r>
    <x v="252"/>
    <x v="3"/>
    <s v="Villa del Rosario"/>
    <n v="1"/>
  </r>
  <r>
    <x v="252"/>
    <x v="4"/>
    <s v="Federal"/>
    <n v="8"/>
  </r>
  <r>
    <x v="252"/>
    <x v="5"/>
    <s v="Feliciano"/>
    <n v="2"/>
  </r>
  <r>
    <x v="252"/>
    <x v="6"/>
    <s v="Gral. Galarza"/>
    <n v="3"/>
  </r>
  <r>
    <x v="252"/>
    <x v="6"/>
    <s v="Gualeguay"/>
    <n v="12"/>
  </r>
  <r>
    <x v="252"/>
    <x v="7"/>
    <s v="A.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Belgrano"/>
    <n v="3"/>
  </r>
  <r>
    <x v="252"/>
    <x v="7"/>
    <s v="Urdinarrain"/>
    <n v="5"/>
  </r>
  <r>
    <x v="252"/>
    <x v="8"/>
    <s v="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. María Luisa"/>
    <n v="1"/>
  </r>
  <r>
    <x v="252"/>
    <x v="11"/>
    <s v="Cerrito"/>
    <n v="3"/>
  </r>
  <r>
    <x v="252"/>
    <x v="11"/>
    <s v="Col.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ral. Campos"/>
    <n v="1"/>
  </r>
  <r>
    <x v="252"/>
    <x v="12"/>
    <s v="San Salvador"/>
    <n v="2"/>
  </r>
  <r>
    <x v="252"/>
    <x v="13"/>
    <s v="Maciá"/>
    <n v="1"/>
  </r>
  <r>
    <x v="252"/>
    <x v="13"/>
    <s v="Rosario del Tala"/>
    <n v="6"/>
  </r>
  <r>
    <x v="252"/>
    <x v="14"/>
    <s v="Basavilbaso"/>
    <n v="4"/>
  </r>
  <r>
    <x v="252"/>
    <x v="14"/>
    <s v="Col. 1° de Mayo"/>
    <n v="1"/>
  </r>
  <r>
    <x v="252"/>
    <x v="14"/>
    <s v="Col.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.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Feliciano"/>
    <n v="2"/>
  </r>
  <r>
    <x v="253"/>
    <x v="6"/>
    <s v="Gral.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Belgrano"/>
    <n v="1"/>
  </r>
  <r>
    <x v="253"/>
    <x v="7"/>
    <s v="Urdinarrain"/>
    <n v="3"/>
  </r>
  <r>
    <x v="253"/>
    <x v="8"/>
    <s v="Ibicuy"/>
    <n v="3"/>
  </r>
  <r>
    <x v="253"/>
    <x v="9"/>
    <s v="La Paz"/>
    <n v="9"/>
  </r>
  <r>
    <x v="253"/>
    <x v="9"/>
    <s v="Piedras Blancas"/>
    <n v="2"/>
  </r>
  <r>
    <x v="253"/>
    <x v="10"/>
    <s v="Lucas Gonza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ral. Campos"/>
    <n v="5"/>
  </r>
  <r>
    <x v="253"/>
    <x v="12"/>
    <s v="San Salvador"/>
    <n v="5"/>
  </r>
  <r>
    <x v="253"/>
    <x v="13"/>
    <s v="Maciá"/>
    <n v="4"/>
  </r>
  <r>
    <x v="253"/>
    <x v="13"/>
    <s v="Mansilla"/>
    <n v="2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 Justo"/>
    <n v="2"/>
  </r>
  <r>
    <x v="253"/>
    <x v="14"/>
    <s v="Santa Anita"/>
    <n v="1"/>
  </r>
  <r>
    <x v="253"/>
    <x v="14"/>
    <s v="Villa Mantero"/>
    <n v="1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Feliciano"/>
    <n v="0"/>
  </r>
  <r>
    <x v="254"/>
    <x v="6"/>
    <s v="Gualeguay"/>
    <n v="0"/>
  </r>
  <r>
    <x v="254"/>
    <x v="7"/>
    <s v="Gualeguaychú"/>
    <n v="0"/>
  </r>
  <r>
    <x v="254"/>
    <x v="8"/>
    <s v="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Rosario del Tala"/>
    <n v="0"/>
  </r>
  <r>
    <x v="254"/>
    <x v="14"/>
    <s v="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. Ayui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Feliciano"/>
    <n v="0"/>
  </r>
  <r>
    <x v="255"/>
    <x v="6"/>
    <s v="Gral. Galarza"/>
    <n v="1"/>
  </r>
  <r>
    <x v="255"/>
    <x v="6"/>
    <s v="Gualeguay"/>
    <n v="10"/>
  </r>
  <r>
    <x v="255"/>
    <x v="7"/>
    <s v="A. San Antonio"/>
    <n v="2"/>
  </r>
  <r>
    <x v="255"/>
    <x v="7"/>
    <s v="Gualeguaychú"/>
    <n v="60"/>
  </r>
  <r>
    <x v="255"/>
    <x v="7"/>
    <s v="Pueblo Belgrano"/>
    <n v="1"/>
  </r>
  <r>
    <x v="255"/>
    <x v="7"/>
    <s v="Urdinarrain"/>
    <n v="5"/>
  </r>
  <r>
    <x v="255"/>
    <x v="8"/>
    <s v="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.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ral.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. Grande"/>
    <n v="3"/>
  </r>
  <r>
    <x v="256"/>
    <x v="1"/>
    <s v="Los Charrúas"/>
    <n v="2"/>
  </r>
  <r>
    <x v="256"/>
    <x v="2"/>
    <s v="Col. Ensayo"/>
    <n v="1"/>
  </r>
  <r>
    <x v="256"/>
    <x v="2"/>
    <s v="Diamante"/>
    <n v="1"/>
  </r>
  <r>
    <x v="256"/>
    <x v="2"/>
    <s v="Stroebel"/>
    <n v="1"/>
  </r>
  <r>
    <x v="256"/>
    <x v="2"/>
    <s v="Villa Lib. San Martín"/>
    <n v="1"/>
  </r>
  <r>
    <x v="256"/>
    <x v="3"/>
    <s v="Chajarí"/>
    <n v="23"/>
  </r>
  <r>
    <x v="256"/>
    <x v="3"/>
    <s v="Los Conquistadores"/>
    <n v="1"/>
  </r>
  <r>
    <x v="256"/>
    <x v="3"/>
    <s v="San Jaime"/>
    <n v="10"/>
  </r>
  <r>
    <x v="256"/>
    <x v="3"/>
    <s v="Villa del Rosario"/>
    <n v="1"/>
  </r>
  <r>
    <x v="256"/>
    <x v="4"/>
    <s v="Federal"/>
    <n v="4"/>
  </r>
  <r>
    <x v="256"/>
    <x v="5"/>
    <s v="Feliciano"/>
    <n v="8"/>
  </r>
  <r>
    <x v="256"/>
    <x v="6"/>
    <s v="Gualeguay"/>
    <n v="3"/>
  </r>
  <r>
    <x v="256"/>
    <x v="7"/>
    <s v="A. San Antonio"/>
    <n v="1"/>
  </r>
  <r>
    <x v="256"/>
    <x v="7"/>
    <s v="Gualeguaychú"/>
    <n v="98"/>
  </r>
  <r>
    <x v="256"/>
    <x v="7"/>
    <s v="Larroque"/>
    <n v="1"/>
  </r>
  <r>
    <x v="256"/>
    <x v="7"/>
    <s v="Pueblo Belgrano"/>
    <n v="5"/>
  </r>
  <r>
    <x v="256"/>
    <x v="7"/>
    <s v="Urdinarrain"/>
    <n v="1"/>
  </r>
  <r>
    <x v="256"/>
    <x v="8"/>
    <s v="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. María Luisa"/>
    <n v="1"/>
  </r>
  <r>
    <x v="256"/>
    <x v="11"/>
    <s v="A.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ral. Campos"/>
    <n v="5"/>
  </r>
  <r>
    <x v="256"/>
    <x v="12"/>
    <s v="San Salvador"/>
    <n v="31"/>
  </r>
  <r>
    <x v="256"/>
    <x v="13"/>
    <s v="Gob. Echagüe"/>
    <n v="1"/>
  </r>
  <r>
    <x v="256"/>
    <x v="13"/>
    <s v="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. Spatzenkutter"/>
    <n v="4"/>
  </r>
  <r>
    <x v="257"/>
    <x v="2"/>
    <s v="Diamante"/>
    <n v="5"/>
  </r>
  <r>
    <x v="257"/>
    <x v="2"/>
    <s v="Villa Lib. San Martín"/>
    <n v="2"/>
  </r>
  <r>
    <x v="257"/>
    <x v="3"/>
    <s v="Chajarí"/>
    <n v="8"/>
  </r>
  <r>
    <x v="257"/>
    <x v="3"/>
    <s v="Federación"/>
    <n v="3"/>
  </r>
  <r>
    <x v="257"/>
    <x v="3"/>
    <s v="San Jaime"/>
    <n v="1"/>
  </r>
  <r>
    <x v="257"/>
    <x v="4"/>
    <s v="Federal"/>
    <n v="10"/>
  </r>
  <r>
    <x v="257"/>
    <x v="4"/>
    <s v="Sauce de Luna"/>
    <n v="1"/>
  </r>
  <r>
    <x v="257"/>
    <x v="5"/>
    <s v="Est. La Hierra"/>
    <n v="1"/>
  </r>
  <r>
    <x v="257"/>
    <x v="5"/>
    <s v="Feliciano"/>
    <n v="1"/>
  </r>
  <r>
    <x v="257"/>
    <x v="5"/>
    <s v="San Victor"/>
    <n v="1"/>
  </r>
  <r>
    <x v="257"/>
    <x v="6"/>
    <s v="Gral. Galarza"/>
    <n v="3"/>
  </r>
  <r>
    <x v="257"/>
    <x v="6"/>
    <s v="Gualeguay"/>
    <n v="2"/>
  </r>
  <r>
    <x v="257"/>
    <x v="7"/>
    <s v="A. San Antonio"/>
    <n v="1"/>
  </r>
  <r>
    <x v="257"/>
    <x v="7"/>
    <s v="Est. Palavecino"/>
    <n v="1"/>
  </r>
  <r>
    <x v="257"/>
    <x v="7"/>
    <s v="Gualeguaychú"/>
    <n v="57"/>
  </r>
  <r>
    <x v="257"/>
    <x v="7"/>
    <s v="Larroque"/>
    <n v="2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a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.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ral. Campos"/>
    <n v="6"/>
  </r>
  <r>
    <x v="257"/>
    <x v="12"/>
    <s v="San Salvador"/>
    <n v="13"/>
  </r>
  <r>
    <x v="257"/>
    <x v="13"/>
    <s v="Rosario del Tala"/>
    <n v="1"/>
  </r>
  <r>
    <x v="257"/>
    <x v="14"/>
    <s v="Arroyo Molino"/>
    <n v="1"/>
  </r>
  <r>
    <x v="257"/>
    <x v="14"/>
    <s v="Caseros"/>
    <n v="1"/>
  </r>
  <r>
    <x v="257"/>
    <x v="14"/>
    <s v="Concepción del Uruguay"/>
    <n v="29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. Ayui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.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Feliciano"/>
    <n v="3"/>
  </r>
  <r>
    <x v="258"/>
    <x v="6"/>
    <s v="Gualeguay"/>
    <n v="13"/>
  </r>
  <r>
    <x v="258"/>
    <x v="7"/>
    <s v="Est.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a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ral.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Liebig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.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Feliciano"/>
    <n v="0"/>
  </r>
  <r>
    <x v="259"/>
    <x v="6"/>
    <s v="Gualeguay"/>
    <n v="3"/>
  </r>
  <r>
    <x v="259"/>
    <x v="7"/>
    <s v="A. San Antonio"/>
    <n v="1"/>
  </r>
  <r>
    <x v="259"/>
    <x v="7"/>
    <s v="Gualeguaychú"/>
    <n v="36"/>
  </r>
  <r>
    <x v="259"/>
    <x v="7"/>
    <s v="Urdinarrain"/>
    <n v="1"/>
  </r>
  <r>
    <x v="259"/>
    <x v="8"/>
    <s v="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alez"/>
    <n v="1"/>
  </r>
  <r>
    <x v="259"/>
    <x v="10"/>
    <s v="Nogoyá"/>
    <n v="1"/>
  </r>
  <r>
    <x v="259"/>
    <x v="11"/>
    <s v="Col.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ral. Campos"/>
    <n v="1"/>
  </r>
  <r>
    <x v="259"/>
    <x v="12"/>
    <s v="San Salvador"/>
    <n v="6"/>
  </r>
  <r>
    <x v="259"/>
    <x v="13"/>
    <s v="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ral. Ramírez"/>
    <n v="1"/>
  </r>
  <r>
    <x v="260"/>
    <x v="2"/>
    <s v="Villa Lib.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"/>
    <n v="1"/>
  </r>
  <r>
    <x v="260"/>
    <x v="4"/>
    <s v="Federal"/>
    <n v="5"/>
  </r>
  <r>
    <x v="260"/>
    <x v="4"/>
    <s v="Sauce de Luna"/>
    <n v="1"/>
  </r>
  <r>
    <x v="260"/>
    <x v="5"/>
    <s v="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Ibicuy"/>
    <n v="4"/>
  </r>
  <r>
    <x v="260"/>
    <x v="9"/>
    <s v="Distrito Yeso"/>
    <n v="1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10"/>
    <s v="Aranguren"/>
    <n v="1"/>
  </r>
  <r>
    <x v="260"/>
    <x v="10"/>
    <s v="Lucas Gonza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ral. Campos"/>
    <n v="1"/>
  </r>
  <r>
    <x v="260"/>
    <x v="13"/>
    <s v="Maciá"/>
    <n v="2"/>
  </r>
  <r>
    <x v="260"/>
    <x v="13"/>
    <s v="Rosario del Tala"/>
    <n v="1"/>
  </r>
  <r>
    <x v="260"/>
    <x v="14"/>
    <s v="Basavilbaso"/>
    <n v="7"/>
  </r>
  <r>
    <x v="260"/>
    <x v="14"/>
    <s v="Col. 1° de Mayo"/>
    <n v="1"/>
  </r>
  <r>
    <x v="260"/>
    <x v="14"/>
    <s v="Col. Elía"/>
    <n v="1"/>
  </r>
  <r>
    <x v="260"/>
    <x v="14"/>
    <s v="Concepción del Uruguay"/>
    <n v="36"/>
  </r>
  <r>
    <x v="260"/>
    <x v="14"/>
    <s v="Herrera"/>
    <n v="1"/>
  </r>
  <r>
    <x v="260"/>
    <x v="14"/>
    <s v="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Feliciano"/>
    <n v="0"/>
  </r>
  <r>
    <x v="261"/>
    <x v="6"/>
    <s v="Gualeguay"/>
    <n v="0"/>
  </r>
  <r>
    <x v="261"/>
    <x v="7"/>
    <s v="Gualeguaychú"/>
    <n v="0"/>
  </r>
  <r>
    <x v="261"/>
    <x v="8"/>
    <s v="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Rosario del Tala"/>
    <n v="0"/>
  </r>
  <r>
    <x v="261"/>
    <x v="14"/>
    <s v="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. San Martín"/>
    <n v="3"/>
  </r>
  <r>
    <x v="262"/>
    <x v="3"/>
    <s v="Chajarí"/>
    <n v="5"/>
  </r>
  <r>
    <x v="262"/>
    <x v="4"/>
    <s v="Federal"/>
    <n v="0"/>
  </r>
  <r>
    <x v="262"/>
    <x v="5"/>
    <s v="Feliciano"/>
    <n v="0"/>
  </r>
  <r>
    <x v="262"/>
    <x v="6"/>
    <s v="Gualeguay"/>
    <n v="3"/>
  </r>
  <r>
    <x v="262"/>
    <x v="7"/>
    <s v="A. San Antonio"/>
    <n v="1"/>
  </r>
  <r>
    <x v="262"/>
    <x v="7"/>
    <s v="Gualeguaychú"/>
    <n v="16"/>
  </r>
  <r>
    <x v="262"/>
    <x v="7"/>
    <s v="Larroque"/>
    <n v="2"/>
  </r>
  <r>
    <x v="262"/>
    <x v="7"/>
    <s v="Pueblo Belgrano"/>
    <n v="1"/>
  </r>
  <r>
    <x v="262"/>
    <x v="8"/>
    <s v="Ceibas"/>
    <n v="1"/>
  </r>
  <r>
    <x v="262"/>
    <x v="8"/>
    <s v="Ibicuy"/>
    <n v="1"/>
  </r>
  <r>
    <x v="262"/>
    <x v="9"/>
    <s v="La Paz"/>
    <n v="1"/>
  </r>
  <r>
    <x v="262"/>
    <x v="9"/>
    <s v="Piedras Blancas"/>
    <n v="2"/>
  </r>
  <r>
    <x v="262"/>
    <x v="10"/>
    <s v="Lucas Gonzalez"/>
    <n v="1"/>
  </r>
  <r>
    <x v="262"/>
    <x v="10"/>
    <s v="Nogoyá"/>
    <n v="5"/>
  </r>
  <r>
    <x v="262"/>
    <x v="11"/>
    <s v="Col.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ral. Campos"/>
    <n v="1"/>
  </r>
  <r>
    <x v="262"/>
    <x v="12"/>
    <s v="San Salvador"/>
    <n v="2"/>
  </r>
  <r>
    <x v="262"/>
    <x v="13"/>
    <s v="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ral.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Feliciano"/>
    <n v="1"/>
  </r>
  <r>
    <x v="263"/>
    <x v="6"/>
    <s v="Gualeguay"/>
    <n v="1"/>
  </r>
  <r>
    <x v="263"/>
    <x v="7"/>
    <s v="A. San Antonio"/>
    <n v="1"/>
  </r>
  <r>
    <x v="263"/>
    <x v="7"/>
    <s v="Gualeguaychú"/>
    <n v="50"/>
  </r>
  <r>
    <x v="263"/>
    <x v="7"/>
    <s v="Pueblo Belgrano"/>
    <n v="1"/>
  </r>
  <r>
    <x v="263"/>
    <x v="7"/>
    <s v="Urdinarrain"/>
    <n v="1"/>
  </r>
  <r>
    <x v="263"/>
    <x v="8"/>
    <s v="Ibicuy"/>
    <n v="1"/>
  </r>
  <r>
    <x v="263"/>
    <x v="9"/>
    <s v="La Paz"/>
    <n v="7"/>
  </r>
  <r>
    <x v="263"/>
    <x v="9"/>
    <s v="Piedras Blancas"/>
    <n v="1"/>
  </r>
  <r>
    <x v="263"/>
    <x v="10"/>
    <s v="Lucas Gonza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. Gral.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ral. Ramírez"/>
    <n v="1"/>
  </r>
  <r>
    <x v="264"/>
    <x v="2"/>
    <s v="Racedo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Feliciano"/>
    <n v="7"/>
  </r>
  <r>
    <x v="264"/>
    <x v="6"/>
    <s v="Gualeguay"/>
    <n v="3"/>
  </r>
  <r>
    <x v="264"/>
    <x v="7"/>
    <s v="A. San Antonio"/>
    <n v="2"/>
  </r>
  <r>
    <x v="264"/>
    <x v="7"/>
    <s v="Gualeguaychú"/>
    <n v="23"/>
  </r>
  <r>
    <x v="264"/>
    <x v="7"/>
    <s v="Larroque"/>
    <n v="1"/>
  </r>
  <r>
    <x v="264"/>
    <x v="7"/>
    <s v="Pueblo Belgrano"/>
    <n v="2"/>
  </r>
  <r>
    <x v="264"/>
    <x v="8"/>
    <s v="Ceibas"/>
    <n v="1"/>
  </r>
  <r>
    <x v="264"/>
    <x v="8"/>
    <s v="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alez"/>
    <n v="3"/>
  </r>
  <r>
    <x v="264"/>
    <x v="10"/>
    <s v="Nogoyá"/>
    <n v="1"/>
  </r>
  <r>
    <x v="264"/>
    <x v="11"/>
    <s v="Col.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ral. Campos"/>
    <n v="1"/>
  </r>
  <r>
    <x v="264"/>
    <x v="12"/>
    <s v="San Salvador"/>
    <n v="2"/>
  </r>
  <r>
    <x v="264"/>
    <x v="13"/>
    <s v="Rosario del Tala"/>
    <n v="0"/>
  </r>
  <r>
    <x v="264"/>
    <x v="14"/>
    <s v="Col. 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Feliciano"/>
    <n v="2"/>
  </r>
  <r>
    <x v="265"/>
    <x v="6"/>
    <s v="Gualeguay"/>
    <n v="11"/>
  </r>
  <r>
    <x v="265"/>
    <x v="7"/>
    <s v="A.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2°"/>
    <n v="1"/>
  </r>
  <r>
    <x v="265"/>
    <x v="10"/>
    <s v="Lucas Gonzalez"/>
    <n v="1"/>
  </r>
  <r>
    <x v="265"/>
    <x v="10"/>
    <s v="Nogoyá"/>
    <n v="2"/>
  </r>
  <r>
    <x v="265"/>
    <x v="11"/>
    <s v="Cerrito"/>
    <n v="1"/>
  </r>
  <r>
    <x v="265"/>
    <x v="11"/>
    <s v="Col.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ral. Campos"/>
    <n v="1"/>
  </r>
  <r>
    <x v="265"/>
    <x v="13"/>
    <s v="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. Brasilera"/>
    <n v="1"/>
  </r>
  <r>
    <x v="266"/>
    <x v="2"/>
    <s v="Diamante"/>
    <n v="4"/>
  </r>
  <r>
    <x v="266"/>
    <x v="2"/>
    <s v="Gral. Ramírez"/>
    <n v="2"/>
  </r>
  <r>
    <x v="266"/>
    <x v="2"/>
    <s v="Villa Lib. San Martín"/>
    <n v="1"/>
  </r>
  <r>
    <x v="266"/>
    <x v="3"/>
    <s v="Chajarí"/>
    <n v="7"/>
  </r>
  <r>
    <x v="266"/>
    <x v="3"/>
    <s v="Federación"/>
    <n v="16"/>
  </r>
  <r>
    <x v="266"/>
    <x v="3"/>
    <s v="San Jaime"/>
    <n v="1"/>
  </r>
  <r>
    <x v="266"/>
    <x v="4"/>
    <s v="Federal"/>
    <n v="1"/>
  </r>
  <r>
    <x v="266"/>
    <x v="5"/>
    <s v="Feliciano"/>
    <n v="0"/>
  </r>
  <r>
    <x v="266"/>
    <x v="6"/>
    <s v="Gral.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.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2°"/>
    <n v="1"/>
  </r>
  <r>
    <x v="266"/>
    <x v="11"/>
    <s v="A. María Luisa"/>
    <n v="1"/>
  </r>
  <r>
    <x v="266"/>
    <x v="11"/>
    <s v="Cerrito"/>
    <n v="1"/>
  </r>
  <r>
    <x v="266"/>
    <x v="11"/>
    <s v="Col. Avellaneda"/>
    <n v="4"/>
  </r>
  <r>
    <x v="266"/>
    <x v="11"/>
    <s v="Crespo"/>
    <n v="1"/>
  </r>
  <r>
    <x v="266"/>
    <x v="11"/>
    <s v="El Palenque"/>
    <n v="1"/>
  </r>
  <r>
    <x v="266"/>
    <x v="11"/>
    <s v="Est. Sosa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2"/>
    <s v="San Salvador"/>
    <n v="0"/>
  </r>
  <r>
    <x v="266"/>
    <x v="13"/>
    <s v="Rosario del 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.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. San Martín"/>
    <n v="1"/>
  </r>
  <r>
    <x v="267"/>
    <x v="3"/>
    <s v="Chajarí"/>
    <n v="10"/>
  </r>
  <r>
    <x v="267"/>
    <x v="3"/>
    <s v="Col.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Feliciano"/>
    <n v="3"/>
  </r>
  <r>
    <x v="267"/>
    <x v="6"/>
    <s v="Gualeguay"/>
    <n v="1"/>
  </r>
  <r>
    <x v="267"/>
    <x v="7"/>
    <s v="A. San Antonio"/>
    <n v="3"/>
  </r>
  <r>
    <x v="267"/>
    <x v="7"/>
    <s v="Gualeguaychú"/>
    <n v="24"/>
  </r>
  <r>
    <x v="267"/>
    <x v="8"/>
    <s v="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Feliciano"/>
    <n v="0"/>
  </r>
  <r>
    <x v="268"/>
    <x v="6"/>
    <s v="Gualeguay"/>
    <n v="0"/>
  </r>
  <r>
    <x v="268"/>
    <x v="7"/>
    <s v="Gualeguaychú"/>
    <n v="0"/>
  </r>
  <r>
    <x v="268"/>
    <x v="8"/>
    <s v="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Rosario del Tala"/>
    <n v="0"/>
  </r>
  <r>
    <x v="268"/>
    <x v="14"/>
    <s v="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. San Martín"/>
    <n v="1"/>
  </r>
  <r>
    <x v="269"/>
    <x v="3"/>
    <s v="Chajarí"/>
    <n v="1"/>
  </r>
  <r>
    <x v="269"/>
    <x v="4"/>
    <s v="Federal"/>
    <n v="0"/>
  </r>
  <r>
    <x v="269"/>
    <x v="5"/>
    <s v="Feliciano"/>
    <n v="0"/>
  </r>
  <r>
    <x v="269"/>
    <x v="6"/>
    <s v="Gualeguay"/>
    <n v="4"/>
  </r>
  <r>
    <x v="269"/>
    <x v="7"/>
    <s v="A. San Antonio"/>
    <n v="1"/>
  </r>
  <r>
    <x v="269"/>
    <x v="7"/>
    <s v="Gualeguaychú"/>
    <n v="15"/>
  </r>
  <r>
    <x v="269"/>
    <x v="7"/>
    <s v="Urdinarrain"/>
    <n v="1"/>
  </r>
  <r>
    <x v="269"/>
    <x v="8"/>
    <s v="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a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Maciá"/>
    <n v="2"/>
  </r>
  <r>
    <x v="269"/>
    <x v="14"/>
    <s v="Col. 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.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Feliciano"/>
    <n v="0"/>
  </r>
  <r>
    <x v="270"/>
    <x v="6"/>
    <s v="Gualeguay"/>
    <n v="4"/>
  </r>
  <r>
    <x v="270"/>
    <x v="7"/>
    <s v="A. San Antonio"/>
    <n v="2"/>
  </r>
  <r>
    <x v="270"/>
    <x v="7"/>
    <s v="Gualeguaychú"/>
    <n v="20"/>
  </r>
  <r>
    <x v="270"/>
    <x v="7"/>
    <s v="Urdinarrain"/>
    <n v="1"/>
  </r>
  <r>
    <x v="270"/>
    <x v="8"/>
    <s v="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alez"/>
    <n v="1"/>
  </r>
  <r>
    <x v="270"/>
    <x v="11"/>
    <s v="Cerrito"/>
    <n v="1"/>
  </r>
  <r>
    <x v="270"/>
    <x v="11"/>
    <s v="Col.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.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. Brasilera"/>
    <n v="1"/>
  </r>
  <r>
    <x v="271"/>
    <x v="2"/>
    <s v="A. Spatzenkutter"/>
    <n v="1"/>
  </r>
  <r>
    <x v="271"/>
    <x v="2"/>
    <s v="Gral. Ramírez"/>
    <n v="4"/>
  </r>
  <r>
    <x v="271"/>
    <x v="2"/>
    <s v="Villa Lib. San Martín"/>
    <n v="1"/>
  </r>
  <r>
    <x v="271"/>
    <x v="3"/>
    <s v="Chajarí"/>
    <n v="3"/>
  </r>
  <r>
    <x v="271"/>
    <x v="3"/>
    <s v="Col. Ayman"/>
    <n v="2"/>
  </r>
  <r>
    <x v="271"/>
    <x v="3"/>
    <s v="Federación"/>
    <n v="1"/>
  </r>
  <r>
    <x v="271"/>
    <x v="3"/>
    <s v="San Jaime"/>
    <n v="2"/>
  </r>
  <r>
    <x v="271"/>
    <x v="3"/>
    <s v="Villa del Rosario"/>
    <n v="1"/>
  </r>
  <r>
    <x v="271"/>
    <x v="4"/>
    <s v="Federal"/>
    <n v="0"/>
  </r>
  <r>
    <x v="271"/>
    <x v="5"/>
    <s v="Feliciano"/>
    <n v="1"/>
  </r>
  <r>
    <x v="271"/>
    <x v="6"/>
    <s v="Gualeguay"/>
    <n v="0"/>
  </r>
  <r>
    <x v="271"/>
    <x v="7"/>
    <s v="Gualeguaychú"/>
    <n v="12"/>
  </r>
  <r>
    <x v="271"/>
    <x v="8"/>
    <s v="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.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Basavilbaso"/>
    <n v="3"/>
  </r>
  <r>
    <x v="271"/>
    <x v="14"/>
    <s v="Col. 1° de Mayo"/>
    <n v="1"/>
  </r>
  <r>
    <x v="271"/>
    <x v="14"/>
    <s v="Concepción del Uruguay"/>
    <n v="12"/>
  </r>
  <r>
    <x v="271"/>
    <x v="14"/>
    <s v="Pronunciamiento"/>
    <n v="1"/>
  </r>
  <r>
    <x v="271"/>
    <x v="14"/>
    <s v="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ral. Ramírez"/>
    <n v="2"/>
  </r>
  <r>
    <x v="272"/>
    <x v="3"/>
    <s v="Chajarí"/>
    <n v="9"/>
  </r>
  <r>
    <x v="272"/>
    <x v="3"/>
    <s v="Col. Villa Libertad"/>
    <n v="1"/>
  </r>
  <r>
    <x v="272"/>
    <x v="3"/>
    <s v="Federación"/>
    <n v="2"/>
  </r>
  <r>
    <x v="272"/>
    <x v="4"/>
    <s v="Federal"/>
    <n v="12"/>
  </r>
  <r>
    <x v="272"/>
    <x v="5"/>
    <s v="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andez"/>
    <n v="1"/>
  </r>
  <r>
    <x v="272"/>
    <x v="10"/>
    <s v="Lucas Gonzalez"/>
    <n v="1"/>
  </r>
  <r>
    <x v="272"/>
    <x v="10"/>
    <s v="Nogoyá"/>
    <n v="2"/>
  </r>
  <r>
    <x v="272"/>
    <x v="11"/>
    <s v="Col.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ral.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ral.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Feliciano"/>
    <n v="8"/>
  </r>
  <r>
    <x v="273"/>
    <x v="6"/>
    <s v="Gualeguay"/>
    <n v="2"/>
  </r>
  <r>
    <x v="273"/>
    <x v="7"/>
    <s v="Costa Uruguay"/>
    <n v="1"/>
  </r>
  <r>
    <x v="273"/>
    <x v="7"/>
    <s v="Gualeguaychú"/>
    <n v="14"/>
  </r>
  <r>
    <x v="273"/>
    <x v="7"/>
    <s v="Urdinarrain"/>
    <n v="2"/>
  </r>
  <r>
    <x v="273"/>
    <x v="8"/>
    <s v="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Basavilbaso"/>
    <n v="1"/>
  </r>
  <r>
    <x v="273"/>
    <x v="14"/>
    <s v="Col. 1° de May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Ibicuy"/>
    <n v="0"/>
  </r>
  <r>
    <x v="274"/>
    <x v="9"/>
    <s v="Bovril"/>
    <n v="2"/>
  </r>
  <r>
    <x v="274"/>
    <x v="9"/>
    <s v="La Paz"/>
    <n v="2"/>
  </r>
  <r>
    <x v="274"/>
    <x v="10"/>
    <s v="Lucas Gonzalez"/>
    <n v="1"/>
  </r>
  <r>
    <x v="274"/>
    <x v="10"/>
    <s v="Nogoyá"/>
    <n v="1"/>
  </r>
  <r>
    <x v="274"/>
    <x v="11"/>
    <s v="Cerrito"/>
    <n v="4"/>
  </r>
  <r>
    <x v="274"/>
    <x v="11"/>
    <s v="Col.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Feliciano"/>
    <n v="0"/>
  </r>
  <r>
    <x v="275"/>
    <x v="6"/>
    <s v="Gualeguay"/>
    <n v="0"/>
  </r>
  <r>
    <x v="275"/>
    <x v="7"/>
    <s v="Gualeguaychú"/>
    <n v="0"/>
  </r>
  <r>
    <x v="275"/>
    <x v="8"/>
    <s v="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Rosario del Tala"/>
    <n v="0"/>
  </r>
  <r>
    <x v="275"/>
    <x v="14"/>
    <s v="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Liebig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Ibicuy"/>
    <n v="0"/>
  </r>
  <r>
    <x v="276"/>
    <x v="9"/>
    <s v="La Paz"/>
    <n v="3"/>
  </r>
  <r>
    <x v="276"/>
    <x v="10"/>
    <s v="Nogoyá"/>
    <n v="1"/>
  </r>
  <r>
    <x v="276"/>
    <x v="11"/>
    <s v="Col.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Domi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Feliciano"/>
    <n v="0"/>
  </r>
  <r>
    <x v="277"/>
    <x v="6"/>
    <s v="Gualeguay"/>
    <n v="0"/>
  </r>
  <r>
    <x v="277"/>
    <x v="7"/>
    <s v="Gualeguaychú"/>
    <n v="0"/>
  </r>
  <r>
    <x v="277"/>
    <x v="8"/>
    <s v="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Rosario del Tala"/>
    <n v="0"/>
  </r>
  <r>
    <x v="277"/>
    <x v="14"/>
    <s v="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. Spatzenkutter"/>
    <n v="1"/>
  </r>
  <r>
    <x v="278"/>
    <x v="2"/>
    <s v="Diamante"/>
    <n v="1"/>
  </r>
  <r>
    <x v="278"/>
    <x v="3"/>
    <s v="Chajarí"/>
    <n v="29"/>
  </r>
  <r>
    <x v="278"/>
    <x v="3"/>
    <s v="Col. Oficial"/>
    <n v="1"/>
  </r>
  <r>
    <x v="278"/>
    <x v="3"/>
    <s v="Villa del Rosario"/>
    <n v="1"/>
  </r>
  <r>
    <x v="278"/>
    <x v="4"/>
    <s v="Federal"/>
    <n v="2"/>
  </r>
  <r>
    <x v="278"/>
    <x v="5"/>
    <s v="Feliciano"/>
    <n v="0"/>
  </r>
  <r>
    <x v="278"/>
    <x v="6"/>
    <s v="Gualeguay"/>
    <n v="1"/>
  </r>
  <r>
    <x v="278"/>
    <x v="7"/>
    <s v="Gualeguaychú"/>
    <n v="12"/>
  </r>
  <r>
    <x v="278"/>
    <x v="8"/>
    <s v="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ral.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Feliciano"/>
    <n v="1"/>
  </r>
  <r>
    <x v="279"/>
    <x v="6"/>
    <s v="Gualeguay"/>
    <n v="0"/>
  </r>
  <r>
    <x v="279"/>
    <x v="7"/>
    <s v="Gualeguaychú"/>
    <n v="6"/>
  </r>
  <r>
    <x v="279"/>
    <x v="8"/>
    <s v="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.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Rosario del 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. Vazquez"/>
    <n v="4"/>
  </r>
  <r>
    <x v="280"/>
    <x v="0"/>
    <s v="Colón"/>
    <n v="7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. Ensanche Sauce"/>
    <n v="1"/>
  </r>
  <r>
    <x v="280"/>
    <x v="3"/>
    <s v="Los Conquistadores"/>
    <n v="1"/>
  </r>
  <r>
    <x v="280"/>
    <x v="4"/>
    <s v="Federal"/>
    <n v="3"/>
  </r>
  <r>
    <x v="280"/>
    <x v="5"/>
    <s v="Feliciano"/>
    <n v="0"/>
  </r>
  <r>
    <x v="280"/>
    <x v="6"/>
    <s v="Gualeguay"/>
    <n v="1"/>
  </r>
  <r>
    <x v="280"/>
    <x v="7"/>
    <s v="Gualeguaychú"/>
    <n v="19"/>
  </r>
  <r>
    <x v="280"/>
    <x v="7"/>
    <s v="Pueblo Belgrano"/>
    <n v="1"/>
  </r>
  <r>
    <x v="280"/>
    <x v="7"/>
    <s v="Urdinarrain"/>
    <n v="1"/>
  </r>
  <r>
    <x v="280"/>
    <x v="8"/>
    <s v="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.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Feliciano"/>
    <n v="1"/>
  </r>
  <r>
    <x v="281"/>
    <x v="6"/>
    <s v="Gualeguay"/>
    <n v="6"/>
  </r>
  <r>
    <x v="281"/>
    <x v="7"/>
    <s v="Gualeguaychú"/>
    <n v="12"/>
  </r>
  <r>
    <x v="281"/>
    <x v="8"/>
    <s v="Ibicuy"/>
    <n v="1"/>
  </r>
  <r>
    <x v="281"/>
    <x v="9"/>
    <s v="Alcaraz"/>
    <n v="2"/>
  </r>
  <r>
    <x v="281"/>
    <x v="9"/>
    <s v="Bovril"/>
    <n v="4"/>
  </r>
  <r>
    <x v="281"/>
    <x v="9"/>
    <s v="Col.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ral. Campos"/>
    <n v="1"/>
  </r>
  <r>
    <x v="281"/>
    <x v="12"/>
    <s v="San Salvador"/>
    <n v="1"/>
  </r>
  <r>
    <x v="281"/>
    <x v="13"/>
    <s v="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Feliciano"/>
    <n v="0"/>
  </r>
  <r>
    <x v="282"/>
    <x v="6"/>
    <s v="Gualeguay"/>
    <n v="0"/>
  </r>
  <r>
    <x v="282"/>
    <x v="7"/>
    <s v="Gualeguaychú"/>
    <n v="0"/>
  </r>
  <r>
    <x v="282"/>
    <x v="8"/>
    <s v="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Rosario del Tala"/>
    <n v="0"/>
  </r>
  <r>
    <x v="282"/>
    <x v="14"/>
    <s v="Uruguay"/>
    <n v="0"/>
  </r>
  <r>
    <x v="282"/>
    <x v="15"/>
    <s v="Victoria"/>
    <n v="0"/>
  </r>
  <r>
    <x v="282"/>
    <x v="16"/>
    <s v="Villaguay"/>
    <n v="0"/>
  </r>
  <r>
    <x v="283"/>
    <x v="0"/>
    <s v="Col. San Miguel"/>
    <n v="1"/>
  </r>
  <r>
    <x v="283"/>
    <x v="0"/>
    <s v="Colón"/>
    <n v="27"/>
  </r>
  <r>
    <x v="283"/>
    <x v="0"/>
    <s v="Liebig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. Valle María"/>
    <n v="1"/>
  </r>
  <r>
    <x v="283"/>
    <x v="2"/>
    <s v="Diamante"/>
    <n v="1"/>
  </r>
  <r>
    <x v="283"/>
    <x v="2"/>
    <s v="Villa Lib.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Feliciano"/>
    <n v="2"/>
  </r>
  <r>
    <x v="283"/>
    <x v="6"/>
    <s v="Gral. Galarza"/>
    <n v="2"/>
  </r>
  <r>
    <x v="283"/>
    <x v="6"/>
    <s v="Gualeguay"/>
    <n v="7"/>
  </r>
  <r>
    <x v="283"/>
    <x v="7"/>
    <s v="Gualeguaychú"/>
    <n v="15"/>
  </r>
  <r>
    <x v="283"/>
    <x v="8"/>
    <s v="Ibicuy"/>
    <n v="1"/>
  </r>
  <r>
    <x v="283"/>
    <x v="9"/>
    <s v="La Paz"/>
    <n v="1"/>
  </r>
  <r>
    <x v="283"/>
    <x v="9"/>
    <s v="Santa Elena"/>
    <n v="1"/>
  </r>
  <r>
    <x v="283"/>
    <x v="10"/>
    <s v="Febre"/>
    <n v="1"/>
  </r>
  <r>
    <x v="283"/>
    <x v="10"/>
    <s v="Hernandez"/>
    <n v="1"/>
  </r>
  <r>
    <x v="283"/>
    <x v="10"/>
    <s v="Nogoyá"/>
    <n v="1"/>
  </r>
  <r>
    <x v="283"/>
    <x v="11"/>
    <s v="A. Eigenfeld"/>
    <n v="1"/>
  </r>
  <r>
    <x v="283"/>
    <x v="11"/>
    <s v="Col.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Maciá"/>
    <n v="6"/>
  </r>
  <r>
    <x v="283"/>
    <x v="13"/>
    <s v="Mansilla"/>
    <n v="4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 Justo"/>
    <n v="1"/>
  </r>
  <r>
    <x v="283"/>
    <x v="14"/>
    <s v="Santa Anita"/>
    <n v="1"/>
  </r>
  <r>
    <x v="283"/>
    <x v="14"/>
    <s v="Villa Mantero"/>
    <n v="3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ral. Alvear"/>
    <n v="1"/>
  </r>
  <r>
    <x v="284"/>
    <x v="2"/>
    <s v="Gral.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Feliciano"/>
    <n v="1"/>
  </r>
  <r>
    <x v="284"/>
    <x v="6"/>
    <s v="Gualeguay"/>
    <n v="0"/>
  </r>
  <r>
    <x v="284"/>
    <x v="7"/>
    <s v="Gualeguaychú"/>
    <n v="15"/>
  </r>
  <r>
    <x v="284"/>
    <x v="7"/>
    <s v="Pehuajó"/>
    <n v="1"/>
  </r>
  <r>
    <x v="284"/>
    <x v="8"/>
    <s v="Ibicuy"/>
    <n v="0"/>
  </r>
  <r>
    <x v="284"/>
    <x v="9"/>
    <s v="Piedras Blancas"/>
    <n v="3"/>
  </r>
  <r>
    <x v="284"/>
    <x v="10"/>
    <s v="Nogoyá"/>
    <n v="0"/>
  </r>
  <r>
    <x v="284"/>
    <x v="11"/>
    <s v="Col.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ral. Campos"/>
    <n v="1"/>
  </r>
  <r>
    <x v="284"/>
    <x v="12"/>
    <s v="San Salvador"/>
    <n v="2"/>
  </r>
  <r>
    <x v="284"/>
    <x v="13"/>
    <s v="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.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Feliciano"/>
    <n v="2"/>
  </r>
  <r>
    <x v="285"/>
    <x v="6"/>
    <s v="Gral. Galarza"/>
    <n v="3"/>
  </r>
  <r>
    <x v="285"/>
    <x v="6"/>
    <s v="Gualeguay"/>
    <n v="2"/>
  </r>
  <r>
    <x v="285"/>
    <x v="7"/>
    <s v="Gualeguaychú"/>
    <n v="7"/>
  </r>
  <r>
    <x v="285"/>
    <x v="8"/>
    <s v="Ibicuy"/>
    <n v="0"/>
  </r>
  <r>
    <x v="285"/>
    <x v="9"/>
    <s v="Santa Elena"/>
    <n v="1"/>
  </r>
  <r>
    <x v="285"/>
    <x v="10"/>
    <s v="Nogoyá"/>
    <n v="0"/>
  </r>
  <r>
    <x v="285"/>
    <x v="11"/>
    <s v="Col.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ral. Ramírez"/>
    <n v="2"/>
  </r>
  <r>
    <x v="286"/>
    <x v="2"/>
    <s v="Villa Lib.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Feliciano"/>
    <n v="3"/>
  </r>
  <r>
    <x v="286"/>
    <x v="6"/>
    <s v="Gral. Galarza"/>
    <n v="2"/>
  </r>
  <r>
    <x v="286"/>
    <x v="6"/>
    <s v="Gualeguay"/>
    <n v="6"/>
  </r>
  <r>
    <x v="286"/>
    <x v="7"/>
    <s v="Gualeguaychú"/>
    <n v="14"/>
  </r>
  <r>
    <x v="286"/>
    <x v="8"/>
    <s v="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.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Maciá"/>
    <n v="6"/>
  </r>
  <r>
    <x v="286"/>
    <x v="13"/>
    <s v="Mansilla"/>
    <n v="3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Feliciano"/>
    <n v="0"/>
  </r>
  <r>
    <x v="287"/>
    <x v="6"/>
    <s v="Gral.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Ibicuy"/>
    <n v="0"/>
  </r>
  <r>
    <x v="287"/>
    <x v="9"/>
    <s v="Piedras Blancas"/>
    <n v="1"/>
  </r>
  <r>
    <x v="287"/>
    <x v="10"/>
    <s v="Nogoyá"/>
    <n v="2"/>
  </r>
  <r>
    <x v="287"/>
    <x v="11"/>
    <s v="A. San Antonio"/>
    <n v="1"/>
  </r>
  <r>
    <x v="287"/>
    <x v="11"/>
    <s v="Col.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ral. Campos"/>
    <n v="1"/>
  </r>
  <r>
    <x v="287"/>
    <x v="12"/>
    <s v="San Salvador"/>
    <n v="1"/>
  </r>
  <r>
    <x v="287"/>
    <x v="13"/>
    <s v="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ral. Ramírez"/>
    <n v="2"/>
  </r>
  <r>
    <x v="288"/>
    <x v="2"/>
    <s v="Villa Lib. San Martín"/>
    <n v="3"/>
  </r>
  <r>
    <x v="288"/>
    <x v="3"/>
    <s v="Federación"/>
    <n v="1"/>
  </r>
  <r>
    <x v="288"/>
    <x v="4"/>
    <s v="Federal"/>
    <n v="3"/>
  </r>
  <r>
    <x v="288"/>
    <x v="5"/>
    <s v="Feliciano"/>
    <n v="0"/>
  </r>
  <r>
    <x v="288"/>
    <x v="6"/>
    <s v="Gral.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.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ral. Campos"/>
    <n v="1"/>
  </r>
  <r>
    <x v="288"/>
    <x v="13"/>
    <s v="Rosario del 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Feliciano"/>
    <n v="0"/>
  </r>
  <r>
    <x v="289"/>
    <x v="6"/>
    <s v="Gualeguay"/>
    <n v="0"/>
  </r>
  <r>
    <x v="289"/>
    <x v="7"/>
    <s v="Gualeguaychú"/>
    <n v="0"/>
  </r>
  <r>
    <x v="289"/>
    <x v="8"/>
    <s v="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Rosario del Tala"/>
    <n v="0"/>
  </r>
  <r>
    <x v="289"/>
    <x v="14"/>
    <s v="Uruguay"/>
    <n v="0"/>
  </r>
  <r>
    <x v="289"/>
    <x v="15"/>
    <s v="Victoria"/>
    <n v="0"/>
  </r>
  <r>
    <x v="289"/>
    <x v="16"/>
    <s v="Villaguay"/>
    <n v="0"/>
  </r>
  <r>
    <x v="290"/>
    <x v="0"/>
    <s v="Col. Las Pepas"/>
    <n v="1"/>
  </r>
  <r>
    <x v="290"/>
    <x v="0"/>
    <s v="Colón"/>
    <n v="7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ral. Ramírez"/>
    <n v="1"/>
  </r>
  <r>
    <x v="290"/>
    <x v="2"/>
    <s v="Racedo"/>
    <n v="1"/>
  </r>
  <r>
    <x v="290"/>
    <x v="2"/>
    <s v="Villa Lib. San Martín"/>
    <n v="1"/>
  </r>
  <r>
    <x v="290"/>
    <x v="3"/>
    <s v="Chajarí"/>
    <n v="6"/>
  </r>
  <r>
    <x v="290"/>
    <x v="3"/>
    <s v="San Jaime"/>
    <n v="1"/>
  </r>
  <r>
    <x v="290"/>
    <x v="3"/>
    <s v="Villa del Rosario"/>
    <n v="1"/>
  </r>
  <r>
    <x v="290"/>
    <x v="4"/>
    <s v="Federal"/>
    <n v="1"/>
  </r>
  <r>
    <x v="290"/>
    <x v="5"/>
    <s v="Feliciano"/>
    <n v="0"/>
  </r>
  <r>
    <x v="290"/>
    <x v="6"/>
    <s v="Gral.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.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Maciá"/>
    <n v="2"/>
  </r>
  <r>
    <x v="290"/>
    <x v="13"/>
    <s v="Mansilla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San Justo"/>
    <n v="1"/>
  </r>
  <r>
    <x v="290"/>
    <x v="14"/>
    <s v="Villa Manter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Feliciano"/>
    <n v="1"/>
  </r>
  <r>
    <x v="291"/>
    <x v="6"/>
    <s v="Gualeguay"/>
    <n v="0"/>
  </r>
  <r>
    <x v="291"/>
    <x v="7"/>
    <s v="Gualeguaychú"/>
    <n v="4"/>
  </r>
  <r>
    <x v="291"/>
    <x v="8"/>
    <s v="Ibicuy"/>
    <n v="0"/>
  </r>
  <r>
    <x v="291"/>
    <x v="9"/>
    <s v="La Paz"/>
    <n v="0"/>
  </r>
  <r>
    <x v="291"/>
    <x v="10"/>
    <s v="Nogoyá"/>
    <n v="0"/>
  </r>
  <r>
    <x v="291"/>
    <x v="11"/>
    <s v="Col.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ral. Ramírez"/>
    <n v="1"/>
  </r>
  <r>
    <x v="292"/>
    <x v="2"/>
    <s v="Villa Lib.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a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ral. Ramírez"/>
    <n v="2"/>
  </r>
  <r>
    <x v="293"/>
    <x v="2"/>
    <s v="Isletas"/>
    <n v="1"/>
  </r>
  <r>
    <x v="293"/>
    <x v="2"/>
    <s v="Villa Lib.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a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ral. Campos"/>
    <n v="1"/>
  </r>
  <r>
    <x v="293"/>
    <x v="12"/>
    <s v="San Salvador"/>
    <n v="1"/>
  </r>
  <r>
    <x v="293"/>
    <x v="13"/>
    <s v="Maciá"/>
    <n v="4"/>
  </r>
  <r>
    <x v="293"/>
    <x v="13"/>
    <s v="Mansilla"/>
    <n v="8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. Brasilera"/>
    <n v="1"/>
  </r>
  <r>
    <x v="294"/>
    <x v="2"/>
    <s v="Diamante"/>
    <n v="1"/>
  </r>
  <r>
    <x v="294"/>
    <x v="2"/>
    <s v="Gral. Ramírez"/>
    <n v="3"/>
  </r>
  <r>
    <x v="294"/>
    <x v="2"/>
    <s v="Villa Lib. San Martín"/>
    <n v="2"/>
  </r>
  <r>
    <x v="294"/>
    <x v="3"/>
    <s v="Chajarí"/>
    <n v="13"/>
  </r>
  <r>
    <x v="294"/>
    <x v="3"/>
    <s v="Col. Libertad"/>
    <n v="2"/>
  </r>
  <r>
    <x v="294"/>
    <x v="3"/>
    <s v="Federación"/>
    <n v="2"/>
  </r>
  <r>
    <x v="294"/>
    <x v="4"/>
    <s v="Federal"/>
    <n v="4"/>
  </r>
  <r>
    <x v="294"/>
    <x v="5"/>
    <s v="Feliciano"/>
    <n v="3"/>
  </r>
  <r>
    <x v="294"/>
    <x v="6"/>
    <s v="Gral.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Belgrano"/>
    <n v="2"/>
  </r>
  <r>
    <x v="294"/>
    <x v="7"/>
    <s v="Urdinarrain"/>
    <n v="2"/>
  </r>
  <r>
    <x v="294"/>
    <x v="8"/>
    <s v="Ibicuy"/>
    <n v="0"/>
  </r>
  <r>
    <x v="294"/>
    <x v="9"/>
    <s v="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ral. Ramírez"/>
    <n v="1"/>
  </r>
  <r>
    <x v="295"/>
    <x v="2"/>
    <s v="Villa Lib. San Martín"/>
    <n v="2"/>
  </r>
  <r>
    <x v="295"/>
    <x v="3"/>
    <s v="Chajarí"/>
    <n v="2"/>
  </r>
  <r>
    <x v="295"/>
    <x v="3"/>
    <s v="Col. Belgrano"/>
    <n v="1"/>
  </r>
  <r>
    <x v="295"/>
    <x v="4"/>
    <s v="Federal"/>
    <n v="4"/>
  </r>
  <r>
    <x v="295"/>
    <x v="5"/>
    <s v="Feliciano"/>
    <n v="0"/>
  </r>
  <r>
    <x v="295"/>
    <x v="6"/>
    <s v="Gral.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.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Maciá"/>
    <n v="4"/>
  </r>
  <r>
    <x v="295"/>
    <x v="13"/>
    <s v="Mansilla"/>
    <n v="5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Feliciano"/>
    <n v="0"/>
  </r>
  <r>
    <x v="296"/>
    <x v="6"/>
    <s v="Gualeguay"/>
    <n v="0"/>
  </r>
  <r>
    <x v="296"/>
    <x v="7"/>
    <s v="Gualeguaychú"/>
    <n v="0"/>
  </r>
  <r>
    <x v="296"/>
    <x v="8"/>
    <s v="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Rosario del Tala"/>
    <n v="0"/>
  </r>
  <r>
    <x v="296"/>
    <x v="14"/>
    <s v="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. Valle María"/>
    <n v="1"/>
  </r>
  <r>
    <x v="297"/>
    <x v="2"/>
    <s v="Diamante"/>
    <n v="1"/>
  </r>
  <r>
    <x v="297"/>
    <x v="2"/>
    <s v="Gral. Ramírez"/>
    <n v="1"/>
  </r>
  <r>
    <x v="297"/>
    <x v="2"/>
    <s v="Villa Lib. San Martín"/>
    <n v="4"/>
  </r>
  <r>
    <x v="297"/>
    <x v="3"/>
    <s v="Chajarí"/>
    <n v="4"/>
  </r>
  <r>
    <x v="297"/>
    <x v="4"/>
    <s v="Federal"/>
    <n v="1"/>
  </r>
  <r>
    <x v="297"/>
    <x v="5"/>
    <s v="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ral. Campos"/>
    <n v="1"/>
  </r>
  <r>
    <x v="297"/>
    <x v="13"/>
    <s v="Maciá"/>
    <n v="4"/>
  </r>
  <r>
    <x v="297"/>
    <x v="13"/>
    <s v="Mansilla"/>
    <n v="7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ral. Ramírez"/>
    <n v="1"/>
  </r>
  <r>
    <x v="298"/>
    <x v="2"/>
    <s v="Villa Lib. San Martín"/>
    <n v="1"/>
  </r>
  <r>
    <x v="298"/>
    <x v="3"/>
    <s v="Chajarí"/>
    <n v="2"/>
  </r>
  <r>
    <x v="298"/>
    <x v="4"/>
    <s v="Federal"/>
    <n v="2"/>
  </r>
  <r>
    <x v="298"/>
    <x v="5"/>
    <s v="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. Brasilera"/>
    <n v="1"/>
  </r>
  <r>
    <x v="299"/>
    <x v="2"/>
    <s v="Villa Lib. San Martín"/>
    <n v="2"/>
  </r>
  <r>
    <x v="299"/>
    <x v="3"/>
    <s v="Chajarí"/>
    <n v="1"/>
  </r>
  <r>
    <x v="299"/>
    <x v="4"/>
    <s v="Federal"/>
    <n v="2"/>
  </r>
  <r>
    <x v="299"/>
    <x v="5"/>
    <s v="Feliciano"/>
    <n v="4"/>
  </r>
  <r>
    <x v="299"/>
    <x v="6"/>
    <s v="Gualeguay"/>
    <n v="0"/>
  </r>
  <r>
    <x v="299"/>
    <x v="7"/>
    <s v="Gualeguaychú"/>
    <n v="25"/>
  </r>
  <r>
    <x v="299"/>
    <x v="7"/>
    <s v="Pueblo Belgrano"/>
    <n v="1"/>
  </r>
  <r>
    <x v="299"/>
    <x v="7"/>
    <s v="Urdinarrain"/>
    <n v="3"/>
  </r>
  <r>
    <x v="299"/>
    <x v="8"/>
    <s v="Ibicuy"/>
    <n v="0"/>
  </r>
  <r>
    <x v="299"/>
    <x v="9"/>
    <s v="Santa Elena"/>
    <n v="1"/>
  </r>
  <r>
    <x v="299"/>
    <x v="10"/>
    <s v="Aranguren"/>
    <n v="1"/>
  </r>
  <r>
    <x v="299"/>
    <x v="10"/>
    <s v="Crucesitas"/>
    <n v="1"/>
  </r>
  <r>
    <x v="299"/>
    <x v="10"/>
    <s v="Hernandez"/>
    <n v="1"/>
  </r>
  <r>
    <x v="299"/>
    <x v="10"/>
    <s v="Nogoyá"/>
    <n v="1"/>
  </r>
  <r>
    <x v="299"/>
    <x v="11"/>
    <s v="Col.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Mansilla"/>
    <n v="1"/>
  </r>
  <r>
    <x v="299"/>
    <x v="13"/>
    <s v="Rosario del Tala"/>
    <n v="2"/>
  </r>
  <r>
    <x v="299"/>
    <x v="14"/>
    <s v="Col.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Racedo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"/>
    <n v="2"/>
  </r>
  <r>
    <x v="300"/>
    <x v="10"/>
    <s v="Don Cristóbal 2°"/>
    <n v="1"/>
  </r>
  <r>
    <x v="300"/>
    <x v="10"/>
    <s v="Nogoyá"/>
    <n v="2"/>
  </r>
  <r>
    <x v="300"/>
    <x v="11"/>
    <s v="Col.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Maciá"/>
    <n v="4"/>
  </r>
  <r>
    <x v="300"/>
    <x v="13"/>
    <s v="Mansilla"/>
    <n v="1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. Brasilera"/>
    <n v="2"/>
  </r>
  <r>
    <x v="301"/>
    <x v="2"/>
    <s v="A. Spatzenkutter"/>
    <n v="1"/>
  </r>
  <r>
    <x v="301"/>
    <x v="2"/>
    <s v="Diamante"/>
    <n v="2"/>
  </r>
  <r>
    <x v="301"/>
    <x v="2"/>
    <s v="Villa Lib. San Martín"/>
    <n v="3"/>
  </r>
  <r>
    <x v="301"/>
    <x v="3"/>
    <s v="Chajarí"/>
    <n v="3"/>
  </r>
  <r>
    <x v="301"/>
    <x v="4"/>
    <s v="Federal"/>
    <n v="0"/>
  </r>
  <r>
    <x v="301"/>
    <x v="5"/>
    <s v="Feliciano"/>
    <n v="4"/>
  </r>
  <r>
    <x v="301"/>
    <x v="6"/>
    <s v="Gral.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"/>
    <n v="1"/>
  </r>
  <r>
    <x v="301"/>
    <x v="10"/>
    <s v="Nogoyá"/>
    <n v="1"/>
  </r>
  <r>
    <x v="301"/>
    <x v="11"/>
    <s v="Col.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Maciá"/>
    <n v="2"/>
  </r>
  <r>
    <x v="301"/>
    <x v="13"/>
    <s v="Mansilla"/>
    <n v="7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. Ayui"/>
    <n v="1"/>
  </r>
  <r>
    <x v="302"/>
    <x v="1"/>
    <s v="Concordia"/>
    <n v="16"/>
  </r>
  <r>
    <x v="302"/>
    <x v="1"/>
    <s v="La Criolla"/>
    <n v="1"/>
  </r>
  <r>
    <x v="302"/>
    <x v="2"/>
    <s v="A. Brasilera"/>
    <n v="1"/>
  </r>
  <r>
    <x v="302"/>
    <x v="2"/>
    <s v="Diamante"/>
    <n v="5"/>
  </r>
  <r>
    <x v="302"/>
    <x v="2"/>
    <s v="Las Cuevas"/>
    <n v="1"/>
  </r>
  <r>
    <x v="302"/>
    <x v="2"/>
    <s v="Villa Lib. San Martín"/>
    <n v="5"/>
  </r>
  <r>
    <x v="302"/>
    <x v="3"/>
    <s v="Chajarí"/>
    <n v="2"/>
  </r>
  <r>
    <x v="302"/>
    <x v="4"/>
    <s v="Federal"/>
    <n v="3"/>
  </r>
  <r>
    <x v="302"/>
    <x v="5"/>
    <s v="Feliciano"/>
    <n v="5"/>
  </r>
  <r>
    <x v="302"/>
    <x v="6"/>
    <s v="Gral.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.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Rosario del 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Feliciano"/>
    <n v="0"/>
  </r>
  <r>
    <x v="303"/>
    <x v="6"/>
    <s v="Gualeguay"/>
    <n v="0"/>
  </r>
  <r>
    <x v="303"/>
    <x v="7"/>
    <s v="Gualeguaychú"/>
    <n v="0"/>
  </r>
  <r>
    <x v="303"/>
    <x v="8"/>
    <s v="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Rosario del Tala"/>
    <n v="0"/>
  </r>
  <r>
    <x v="303"/>
    <x v="14"/>
    <s v="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. Brasilera"/>
    <n v="1"/>
  </r>
  <r>
    <x v="304"/>
    <x v="2"/>
    <s v="Diamante"/>
    <n v="3"/>
  </r>
  <r>
    <x v="304"/>
    <x v="2"/>
    <s v="Villa Lib.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Feliciano"/>
    <n v="2"/>
  </r>
  <r>
    <x v="304"/>
    <x v="6"/>
    <s v="Gral.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.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. Brasilera"/>
    <n v="1"/>
  </r>
  <r>
    <x v="305"/>
    <x v="2"/>
    <s v="Diamante"/>
    <n v="3"/>
  </r>
  <r>
    <x v="305"/>
    <x v="2"/>
    <s v="Gral. Ramírez"/>
    <n v="1"/>
  </r>
  <r>
    <x v="305"/>
    <x v="2"/>
    <s v="Villa Lib. San Martín"/>
    <n v="1"/>
  </r>
  <r>
    <x v="305"/>
    <x v="3"/>
    <s v="Chajarí"/>
    <n v="8"/>
  </r>
  <r>
    <x v="305"/>
    <x v="4"/>
    <s v="Federal"/>
    <n v="0"/>
  </r>
  <r>
    <x v="305"/>
    <x v="5"/>
    <s v="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Ibicuy"/>
    <n v="0"/>
  </r>
  <r>
    <x v="305"/>
    <x v="9"/>
    <s v="La Paz"/>
    <n v="0"/>
  </r>
  <r>
    <x v="305"/>
    <x v="10"/>
    <s v="Nogoyá"/>
    <n v="0"/>
  </r>
  <r>
    <x v="305"/>
    <x v="11"/>
    <s v="A. María Luisa"/>
    <n v="1"/>
  </r>
  <r>
    <x v="305"/>
    <x v="11"/>
    <s v="Col.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. Brasilera"/>
    <n v="1"/>
  </r>
  <r>
    <x v="306"/>
    <x v="2"/>
    <s v="Col. Ensayo"/>
    <n v="1"/>
  </r>
  <r>
    <x v="306"/>
    <x v="2"/>
    <s v="Diamante"/>
    <n v="1"/>
  </r>
  <r>
    <x v="306"/>
    <x v="2"/>
    <s v="Gral. Ramírez"/>
    <n v="2"/>
  </r>
  <r>
    <x v="306"/>
    <x v="2"/>
    <s v="Villa Lib.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Feliciano"/>
    <n v="3"/>
  </r>
  <r>
    <x v="306"/>
    <x v="6"/>
    <s v="Gral.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Ibicuy"/>
    <n v="0"/>
  </r>
  <r>
    <x v="306"/>
    <x v="9"/>
    <s v="La Paz"/>
    <n v="3"/>
  </r>
  <r>
    <x v="306"/>
    <x v="9"/>
    <s v="Santa Elena"/>
    <n v="1"/>
  </r>
  <r>
    <x v="306"/>
    <x v="10"/>
    <s v="Col. La Llave"/>
    <n v="1"/>
  </r>
  <r>
    <x v="306"/>
    <x v="10"/>
    <s v="Sauce"/>
    <n v="1"/>
  </r>
  <r>
    <x v="306"/>
    <x v="11"/>
    <s v="A. María Luisa"/>
    <n v="5"/>
  </r>
  <r>
    <x v="306"/>
    <x v="11"/>
    <s v="Cerrito"/>
    <n v="1"/>
  </r>
  <r>
    <x v="306"/>
    <x v="11"/>
    <s v="Col. Avellaneda"/>
    <n v="3"/>
  </r>
  <r>
    <x v="306"/>
    <x v="11"/>
    <s v="Crespo"/>
    <n v="7"/>
  </r>
  <r>
    <x v="306"/>
    <x v="11"/>
    <s v="Espinillo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. Ensayo"/>
    <n v="1"/>
  </r>
  <r>
    <x v="307"/>
    <x v="2"/>
    <s v="Diamante"/>
    <n v="5"/>
  </r>
  <r>
    <x v="307"/>
    <x v="2"/>
    <s v="Gral. Ramírez"/>
    <n v="1"/>
  </r>
  <r>
    <x v="307"/>
    <x v="2"/>
    <s v="Villa Lib.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Feliciano"/>
    <n v="5"/>
  </r>
  <r>
    <x v="307"/>
    <x v="6"/>
    <s v="Gral.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Belgrano"/>
    <n v="1"/>
  </r>
  <r>
    <x v="307"/>
    <x v="7"/>
    <s v="Urdinarrain"/>
    <n v="12"/>
  </r>
  <r>
    <x v="307"/>
    <x v="8"/>
    <s v="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Maciá"/>
    <n v="2"/>
  </r>
  <r>
    <x v="307"/>
    <x v="13"/>
    <s v="Mansilla"/>
    <n v="1"/>
  </r>
  <r>
    <x v="307"/>
    <x v="13"/>
    <s v="Rosario del Tala"/>
    <n v="1"/>
  </r>
  <r>
    <x v="307"/>
    <x v="14"/>
    <s v="Col.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. San Martín"/>
    <n v="4"/>
  </r>
  <r>
    <x v="308"/>
    <x v="3"/>
    <s v="Chajarí"/>
    <n v="3"/>
  </r>
  <r>
    <x v="308"/>
    <x v="4"/>
    <s v="Federal"/>
    <n v="1"/>
  </r>
  <r>
    <x v="308"/>
    <x v="5"/>
    <s v="Feliciano"/>
    <n v="1"/>
  </r>
  <r>
    <x v="308"/>
    <x v="6"/>
    <s v="Gral.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.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ral. Campos"/>
    <n v="1"/>
  </r>
  <r>
    <x v="308"/>
    <x v="13"/>
    <s v="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. Brasilera"/>
    <n v="1"/>
  </r>
  <r>
    <x v="309"/>
    <x v="2"/>
    <s v="Diamante"/>
    <n v="1"/>
  </r>
  <r>
    <x v="309"/>
    <x v="2"/>
    <s v="Villa Lib.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Ibicuy"/>
    <n v="0"/>
  </r>
  <r>
    <x v="309"/>
    <x v="9"/>
    <s v="La Paz"/>
    <n v="2"/>
  </r>
  <r>
    <x v="309"/>
    <x v="10"/>
    <s v="Nogoyá"/>
    <n v="0"/>
  </r>
  <r>
    <x v="309"/>
    <x v="11"/>
    <s v="Col.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Maciá"/>
    <n v="3"/>
  </r>
  <r>
    <x v="309"/>
    <x v="13"/>
    <s v="Mansilla"/>
    <n v="2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g.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Feliciano"/>
    <n v="0"/>
  </r>
  <r>
    <x v="310"/>
    <x v="6"/>
    <s v="Gualeguay"/>
    <n v="0"/>
  </r>
  <r>
    <x v="310"/>
    <x v="7"/>
    <s v="Gualeguaychú"/>
    <n v="0"/>
  </r>
  <r>
    <x v="310"/>
    <x v="8"/>
    <s v="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Rosario del Tala"/>
    <n v="0"/>
  </r>
  <r>
    <x v="310"/>
    <x v="14"/>
    <s v="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. Vazquez"/>
    <n v="1"/>
  </r>
  <r>
    <x v="311"/>
    <x v="0"/>
    <s v="Colón"/>
    <n v="23"/>
  </r>
  <r>
    <x v="311"/>
    <x v="0"/>
    <s v="Liebig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ral. Ramírez"/>
    <n v="2"/>
  </r>
  <r>
    <x v="311"/>
    <x v="2"/>
    <s v="Villa Lib. San Martín"/>
    <n v="7"/>
  </r>
  <r>
    <x v="311"/>
    <x v="3"/>
    <s v="Chajarí"/>
    <n v="4"/>
  </r>
  <r>
    <x v="311"/>
    <x v="3"/>
    <s v="Federación"/>
    <n v="2"/>
  </r>
  <r>
    <x v="311"/>
    <x v="4"/>
    <s v="Cimarrón"/>
    <n v="1"/>
  </r>
  <r>
    <x v="311"/>
    <x v="4"/>
    <s v="Federal"/>
    <n v="6"/>
  </r>
  <r>
    <x v="311"/>
    <x v="4"/>
    <s v="Nueva Vizcaya"/>
    <n v="1"/>
  </r>
  <r>
    <x v="311"/>
    <x v="5"/>
    <s v="Feliciano"/>
    <n v="0"/>
  </r>
  <r>
    <x v="311"/>
    <x v="6"/>
    <s v="Gral.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Maciá"/>
    <n v="4"/>
  </r>
  <r>
    <x v="311"/>
    <x v="13"/>
    <s v="Mansilla"/>
    <n v="1"/>
  </r>
  <r>
    <x v="311"/>
    <x v="13"/>
    <s v="Rosario del Tala"/>
    <n v="1"/>
  </r>
  <r>
    <x v="311"/>
    <x v="14"/>
    <s v="Basavilbaso"/>
    <n v="1"/>
  </r>
  <r>
    <x v="311"/>
    <x v="14"/>
    <s v="Col.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ral. Ramírez"/>
    <n v="2"/>
  </r>
  <r>
    <x v="312"/>
    <x v="2"/>
    <s v="Villa Lib.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. San Martín"/>
    <n v="3"/>
  </r>
  <r>
    <x v="313"/>
    <x v="3"/>
    <s v="Chajarí"/>
    <n v="2"/>
  </r>
  <r>
    <x v="313"/>
    <x v="4"/>
    <s v="Federal"/>
    <n v="5"/>
  </r>
  <r>
    <x v="313"/>
    <x v="5"/>
    <s v="Feliciano"/>
    <n v="1"/>
  </r>
  <r>
    <x v="313"/>
    <x v="6"/>
    <s v="Gral.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Belgrano"/>
    <n v="1"/>
  </r>
  <r>
    <x v="313"/>
    <x v="7"/>
    <s v="Urdinarrain"/>
    <n v="1"/>
  </r>
  <r>
    <x v="313"/>
    <x v="8"/>
    <s v="Ceibas"/>
    <n v="1"/>
  </r>
  <r>
    <x v="313"/>
    <x v="8"/>
    <s v="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Arroyo Clé"/>
    <n v="1"/>
  </r>
  <r>
    <x v="313"/>
    <x v="13"/>
    <s v="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ral. Ramírez"/>
    <n v="4"/>
  </r>
  <r>
    <x v="314"/>
    <x v="2"/>
    <s v="Villa Lib. San Martín"/>
    <n v="2"/>
  </r>
  <r>
    <x v="314"/>
    <x v="3"/>
    <s v="Chajarí"/>
    <n v="1"/>
  </r>
  <r>
    <x v="314"/>
    <x v="3"/>
    <s v="San Jaime"/>
    <n v="1"/>
  </r>
  <r>
    <x v="314"/>
    <x v="3"/>
    <s v="San Pedro"/>
    <n v="1"/>
  </r>
  <r>
    <x v="314"/>
    <x v="4"/>
    <s v="Federal"/>
    <n v="1"/>
  </r>
  <r>
    <x v="314"/>
    <x v="5"/>
    <s v="Feliciano"/>
    <n v="1"/>
  </r>
  <r>
    <x v="314"/>
    <x v="6"/>
    <s v="Gral. Galarza"/>
    <n v="4"/>
  </r>
  <r>
    <x v="314"/>
    <x v="6"/>
    <s v="Gualeguay"/>
    <n v="4"/>
  </r>
  <r>
    <x v="314"/>
    <x v="7"/>
    <s v="Gualeguaychú"/>
    <n v="6"/>
  </r>
  <r>
    <x v="314"/>
    <x v="8"/>
    <s v="Ibicuy"/>
    <n v="0"/>
  </r>
  <r>
    <x v="314"/>
    <x v="9"/>
    <s v="La Paz"/>
    <n v="0"/>
  </r>
  <r>
    <x v="314"/>
    <x v="10"/>
    <s v="Lucas Gonza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Maciá"/>
    <n v="5"/>
  </r>
  <r>
    <x v="314"/>
    <x v="13"/>
    <s v="Mansilla"/>
    <n v="5"/>
  </r>
  <r>
    <x v="314"/>
    <x v="14"/>
    <s v="Concepción del Uruguay"/>
    <n v="12"/>
  </r>
  <r>
    <x v="314"/>
    <x v="15"/>
    <s v="Victoria"/>
    <n v="1"/>
  </r>
  <r>
    <x v="314"/>
    <x v="16"/>
    <s v="Ing.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.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Feliciano"/>
    <n v="0"/>
  </r>
  <r>
    <x v="315"/>
    <x v="6"/>
    <s v="Gral.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alez"/>
    <n v="1"/>
  </r>
  <r>
    <x v="315"/>
    <x v="10"/>
    <s v="Nogoyá"/>
    <n v="5"/>
  </r>
  <r>
    <x v="315"/>
    <x v="11"/>
    <s v="Col.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ral. Ramírez"/>
    <n v="2"/>
  </r>
  <r>
    <x v="316"/>
    <x v="2"/>
    <s v="Villa Lib.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. María Luisa"/>
    <n v="2"/>
  </r>
  <r>
    <x v="316"/>
    <x v="11"/>
    <s v="Cerrito"/>
    <n v="1"/>
  </r>
  <r>
    <x v="316"/>
    <x v="11"/>
    <s v="Col.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Maciá"/>
    <n v="1"/>
  </r>
  <r>
    <x v="316"/>
    <x v="13"/>
    <s v="Mansilla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Feliciano"/>
    <n v="0"/>
  </r>
  <r>
    <x v="317"/>
    <x v="6"/>
    <s v="Gualeguay"/>
    <n v="0"/>
  </r>
  <r>
    <x v="317"/>
    <x v="7"/>
    <s v="Gualeguaychú"/>
    <n v="0"/>
  </r>
  <r>
    <x v="317"/>
    <x v="8"/>
    <s v="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Rosario del Tala"/>
    <n v="0"/>
  </r>
  <r>
    <x v="317"/>
    <x v="14"/>
    <s v="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. Ayui"/>
    <n v="1"/>
  </r>
  <r>
    <x v="318"/>
    <x v="1"/>
    <s v="Concordia"/>
    <n v="16"/>
  </r>
  <r>
    <x v="318"/>
    <x v="2"/>
    <s v="Col. Ensayo"/>
    <n v="1"/>
  </r>
  <r>
    <x v="318"/>
    <x v="2"/>
    <s v="Diamante"/>
    <n v="1"/>
  </r>
  <r>
    <x v="318"/>
    <x v="2"/>
    <s v="Villa Lib.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Feliciano"/>
    <n v="0"/>
  </r>
  <r>
    <x v="318"/>
    <x v="6"/>
    <s v="Gral.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alez"/>
    <n v="2"/>
  </r>
  <r>
    <x v="318"/>
    <x v="11"/>
    <s v="A. María Luisa"/>
    <n v="1"/>
  </r>
  <r>
    <x v="318"/>
    <x v="11"/>
    <s v="A. Santa María"/>
    <n v="1"/>
  </r>
  <r>
    <x v="318"/>
    <x v="11"/>
    <s v="Cerrito"/>
    <n v="5"/>
  </r>
  <r>
    <x v="318"/>
    <x v="11"/>
    <s v="Col. Avellaneda"/>
    <n v="1"/>
  </r>
  <r>
    <x v="318"/>
    <x v="11"/>
    <s v="Crespo"/>
    <n v="2"/>
  </r>
  <r>
    <x v="318"/>
    <x v="11"/>
    <s v="Est. Sosa"/>
    <n v="1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Viale"/>
    <n v="3"/>
  </r>
  <r>
    <x v="318"/>
    <x v="12"/>
    <s v="Gral. Campos"/>
    <n v="3"/>
  </r>
  <r>
    <x v="318"/>
    <x v="13"/>
    <s v="Gob. Echagüe"/>
    <n v="2"/>
  </r>
  <r>
    <x v="318"/>
    <x v="13"/>
    <s v="Maciá"/>
    <n v="1"/>
  </r>
  <r>
    <x v="318"/>
    <x v="13"/>
    <s v="Mansilla"/>
    <n v="2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ral. Ramírez"/>
    <n v="3"/>
  </r>
  <r>
    <x v="319"/>
    <x v="2"/>
    <s v="Villa Lib.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Feliciano"/>
    <n v="1"/>
  </r>
  <r>
    <x v="319"/>
    <x v="6"/>
    <s v="Gral.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ral. Campos"/>
    <n v="1"/>
  </r>
  <r>
    <x v="319"/>
    <x v="13"/>
    <s v="Maciá"/>
    <n v="2"/>
  </r>
  <r>
    <x v="319"/>
    <x v="13"/>
    <s v="Mansilla"/>
    <n v="3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. San Martín"/>
    <n v="18"/>
  </r>
  <r>
    <x v="320"/>
    <x v="3"/>
    <s v="Chajarí"/>
    <n v="2"/>
  </r>
  <r>
    <x v="320"/>
    <x v="4"/>
    <s v="Federal"/>
    <n v="4"/>
  </r>
  <r>
    <x v="320"/>
    <x v="5"/>
    <s v="Feliciano"/>
    <n v="0"/>
  </r>
  <r>
    <x v="320"/>
    <x v="6"/>
    <s v="Gral.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. María Luisa"/>
    <n v="1"/>
  </r>
  <r>
    <x v="320"/>
    <x v="11"/>
    <s v="Cerrito"/>
    <n v="1"/>
  </r>
  <r>
    <x v="320"/>
    <x v="11"/>
    <s v="Col.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Mansilla"/>
    <n v="2"/>
  </r>
  <r>
    <x v="320"/>
    <x v="14"/>
    <s v="Concepción del Uruguay"/>
    <n v="19"/>
  </r>
  <r>
    <x v="320"/>
    <x v="14"/>
    <s v="Pronunciamiento"/>
    <n v="1"/>
  </r>
  <r>
    <x v="320"/>
    <x v="14"/>
    <s v="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ral. Ramírez"/>
    <n v="1"/>
  </r>
  <r>
    <x v="321"/>
    <x v="2"/>
    <s v="Villa Lib.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Feliciano"/>
    <n v="5"/>
  </r>
  <r>
    <x v="321"/>
    <x v="6"/>
    <s v="Gral. Galarza"/>
    <n v="7"/>
  </r>
  <r>
    <x v="321"/>
    <x v="6"/>
    <s v="Gualeguay"/>
    <n v="16"/>
  </r>
  <r>
    <x v="321"/>
    <x v="7"/>
    <s v="E.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.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ral. Campos"/>
    <n v="1"/>
  </r>
  <r>
    <x v="321"/>
    <x v="13"/>
    <s v="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Feliciano"/>
    <n v="0"/>
  </r>
  <r>
    <x v="322"/>
    <x v="6"/>
    <s v="Gualeguay"/>
    <n v="0"/>
  </r>
  <r>
    <x v="322"/>
    <x v="7"/>
    <s v="Gualeguaychú"/>
    <n v="0"/>
  </r>
  <r>
    <x v="322"/>
    <x v="8"/>
    <s v="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Rosario del Tala"/>
    <n v="0"/>
  </r>
  <r>
    <x v="322"/>
    <x v="14"/>
    <s v="Uruguay"/>
    <n v="0"/>
  </r>
  <r>
    <x v="322"/>
    <x v="15"/>
    <s v="Victoria"/>
    <n v="0"/>
  </r>
  <r>
    <x v="322"/>
    <x v="16"/>
    <s v="Villaguay"/>
    <n v="0"/>
  </r>
  <r>
    <x v="323"/>
    <x v="0"/>
    <s v="Col. San Anselmo"/>
    <n v="1"/>
  </r>
  <r>
    <x v="323"/>
    <x v="0"/>
    <s v="Colón"/>
    <n v="30"/>
  </r>
  <r>
    <x v="323"/>
    <x v="0"/>
    <s v="Liebig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. Brasilera"/>
    <n v="1"/>
  </r>
  <r>
    <x v="323"/>
    <x v="2"/>
    <s v="Diamante"/>
    <n v="2"/>
  </r>
  <r>
    <x v="323"/>
    <x v="2"/>
    <s v="Gral. Ramírez"/>
    <n v="1"/>
  </r>
  <r>
    <x v="323"/>
    <x v="2"/>
    <s v="Villa Lib.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Feliciano"/>
    <n v="0"/>
  </r>
  <r>
    <x v="323"/>
    <x v="6"/>
    <s v="Gral.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Belgrano"/>
    <n v="2"/>
  </r>
  <r>
    <x v="323"/>
    <x v="7"/>
    <s v="Urdinarrain"/>
    <n v="1"/>
  </r>
  <r>
    <x v="323"/>
    <x v="8"/>
    <s v="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.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ral. Campos"/>
    <n v="1"/>
  </r>
  <r>
    <x v="323"/>
    <x v="12"/>
    <s v="San Salvador"/>
    <n v="1"/>
  </r>
  <r>
    <x v="323"/>
    <x v="13"/>
    <s v="Arroyo Clé"/>
    <n v="4"/>
  </r>
  <r>
    <x v="323"/>
    <x v="13"/>
    <s v="Maciá"/>
    <n v="1"/>
  </r>
  <r>
    <x v="323"/>
    <x v="13"/>
    <s v="Mansilla"/>
    <n v="2"/>
  </r>
  <r>
    <x v="323"/>
    <x v="13"/>
    <s v="Rosario del Tala"/>
    <n v="2"/>
  </r>
  <r>
    <x v="323"/>
    <x v="14"/>
    <s v="Concepción del Uruguay"/>
    <n v="46"/>
  </r>
  <r>
    <x v="323"/>
    <x v="14"/>
    <s v="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Feliciano"/>
    <n v="0"/>
  </r>
  <r>
    <x v="324"/>
    <x v="6"/>
    <s v="Gualeguay"/>
    <n v="0"/>
  </r>
  <r>
    <x v="324"/>
    <x v="7"/>
    <s v="Gualeguaychú"/>
    <n v="0"/>
  </r>
  <r>
    <x v="324"/>
    <x v="8"/>
    <s v="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Rosario del Tala"/>
    <n v="0"/>
  </r>
  <r>
    <x v="324"/>
    <x v="14"/>
    <s v="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. San Martín"/>
    <n v="19"/>
  </r>
  <r>
    <x v="325"/>
    <x v="3"/>
    <s v="Federación"/>
    <n v="1"/>
  </r>
  <r>
    <x v="325"/>
    <x v="4"/>
    <s v="Federal"/>
    <n v="1"/>
  </r>
  <r>
    <x v="325"/>
    <x v="5"/>
    <s v="Feliciano"/>
    <n v="0"/>
  </r>
  <r>
    <x v="325"/>
    <x v="6"/>
    <s v="Gral.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.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ral. Campos"/>
    <n v="1"/>
  </r>
  <r>
    <x v="325"/>
    <x v="12"/>
    <s v="San Salvador"/>
    <n v="4"/>
  </r>
  <r>
    <x v="325"/>
    <x v="13"/>
    <s v="Gob. Echagüe"/>
    <n v="1"/>
  </r>
  <r>
    <x v="325"/>
    <x v="13"/>
    <s v="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. Grapschental"/>
    <n v="1"/>
  </r>
  <r>
    <x v="326"/>
    <x v="2"/>
    <s v="A. Spatzenkutter"/>
    <n v="1"/>
  </r>
  <r>
    <x v="326"/>
    <x v="2"/>
    <s v="Gral. Ramírez"/>
    <n v="2"/>
  </r>
  <r>
    <x v="326"/>
    <x v="3"/>
    <s v="Federación"/>
    <n v="1"/>
  </r>
  <r>
    <x v="326"/>
    <x v="4"/>
    <s v="Federal"/>
    <n v="3"/>
  </r>
  <r>
    <x v="326"/>
    <x v="5"/>
    <s v="Feliciano"/>
    <n v="0"/>
  </r>
  <r>
    <x v="326"/>
    <x v="6"/>
    <s v="Gral. Galarza"/>
    <n v="1"/>
  </r>
  <r>
    <x v="326"/>
    <x v="6"/>
    <s v="Gualeguay"/>
    <n v="4"/>
  </r>
  <r>
    <x v="326"/>
    <x v="7"/>
    <s v="A.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Rosario del 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. Protestante"/>
    <n v="2"/>
  </r>
  <r>
    <x v="327"/>
    <x v="2"/>
    <s v="Diamante"/>
    <n v="1"/>
  </r>
  <r>
    <x v="327"/>
    <x v="2"/>
    <s v="Est. Camps"/>
    <n v="1"/>
  </r>
  <r>
    <x v="327"/>
    <x v="2"/>
    <s v="Gral. Ramírez"/>
    <n v="2"/>
  </r>
  <r>
    <x v="327"/>
    <x v="2"/>
    <s v="Villa Lib. San Martín"/>
    <n v="21"/>
  </r>
  <r>
    <x v="327"/>
    <x v="3"/>
    <s v="Chajarí"/>
    <n v="2"/>
  </r>
  <r>
    <x v="327"/>
    <x v="3"/>
    <s v="Colonia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Feliciano"/>
    <n v="3"/>
  </r>
  <r>
    <x v="327"/>
    <x v="6"/>
    <s v="Gral. Galarza"/>
    <n v="10"/>
  </r>
  <r>
    <x v="327"/>
    <x v="6"/>
    <s v="Gualeguay"/>
    <n v="12"/>
  </r>
  <r>
    <x v="327"/>
    <x v="7"/>
    <s v="Est. Escriña"/>
    <n v="2"/>
  </r>
  <r>
    <x v="327"/>
    <x v="7"/>
    <s v="Gualeguaychú"/>
    <n v="30"/>
  </r>
  <r>
    <x v="327"/>
    <x v="7"/>
    <s v="Larroque"/>
    <n v="1"/>
  </r>
  <r>
    <x v="327"/>
    <x v="7"/>
    <s v="Pueblo Belgrano"/>
    <n v="4"/>
  </r>
  <r>
    <x v="327"/>
    <x v="7"/>
    <s v="Urdinarrain"/>
    <n v="4"/>
  </r>
  <r>
    <x v="327"/>
    <x v="8"/>
    <s v="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. María Luisa"/>
    <n v="3"/>
  </r>
  <r>
    <x v="327"/>
    <x v="11"/>
    <s v="Cerrito"/>
    <n v="1"/>
  </r>
  <r>
    <x v="327"/>
    <x v="11"/>
    <s v="Col.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ral. Campos"/>
    <n v="1"/>
  </r>
  <r>
    <x v="327"/>
    <x v="12"/>
    <s v="San Salvador"/>
    <n v="3"/>
  </r>
  <r>
    <x v="327"/>
    <x v="13"/>
    <s v="Arroyo Clé"/>
    <n v="1"/>
  </r>
  <r>
    <x v="327"/>
    <x v="13"/>
    <s v="Gob. Solá"/>
    <n v="1"/>
  </r>
  <r>
    <x v="327"/>
    <x v="13"/>
    <s v="Maci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San Justo"/>
    <n v="1"/>
  </r>
  <r>
    <x v="327"/>
    <x v="14"/>
    <s v="Villa Mantero"/>
    <n v="1"/>
  </r>
  <r>
    <x v="327"/>
    <x v="15"/>
    <s v="Victoria"/>
    <n v="2"/>
  </r>
  <r>
    <x v="327"/>
    <x v="16"/>
    <s v="Dominguez"/>
    <n v="1"/>
  </r>
  <r>
    <x v="327"/>
    <x v="16"/>
    <s v="Lucas Norte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. Valle María"/>
    <n v="1"/>
  </r>
  <r>
    <x v="328"/>
    <x v="2"/>
    <s v="Diamante"/>
    <n v="4"/>
  </r>
  <r>
    <x v="328"/>
    <x v="2"/>
    <s v="Villa Lib. San Martín"/>
    <n v="4"/>
  </r>
  <r>
    <x v="328"/>
    <x v="3"/>
    <s v="Chajarí"/>
    <n v="2"/>
  </r>
  <r>
    <x v="328"/>
    <x v="3"/>
    <s v="Federación"/>
    <n v="6"/>
  </r>
  <r>
    <x v="328"/>
    <x v="3"/>
    <s v="San Jaime"/>
    <n v="2"/>
  </r>
  <r>
    <x v="328"/>
    <x v="4"/>
    <s v="Federal"/>
    <n v="3"/>
  </r>
  <r>
    <x v="328"/>
    <x v="5"/>
    <s v="Feliciano"/>
    <n v="1"/>
  </r>
  <r>
    <x v="328"/>
    <x v="6"/>
    <s v="Gral.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Belgrano"/>
    <n v="1"/>
  </r>
  <r>
    <x v="328"/>
    <x v="7"/>
    <s v="Urdinarrain"/>
    <n v="2"/>
  </r>
  <r>
    <x v="328"/>
    <x v="8"/>
    <s v="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.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Caseros"/>
    <n v="1"/>
  </r>
  <r>
    <x v="328"/>
    <x v="14"/>
    <s v="Col. 1° de Mayo"/>
    <n v="4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. Spatzenkutter"/>
    <n v="2"/>
  </r>
  <r>
    <x v="329"/>
    <x v="2"/>
    <s v="Col. Ensayo"/>
    <n v="1"/>
  </r>
  <r>
    <x v="329"/>
    <x v="2"/>
    <s v="Diamante"/>
    <n v="5"/>
  </r>
  <r>
    <x v="329"/>
    <x v="2"/>
    <s v="Est. Camps"/>
    <n v="2"/>
  </r>
  <r>
    <x v="329"/>
    <x v="2"/>
    <s v="Gral. Ramírez"/>
    <n v="2"/>
  </r>
  <r>
    <x v="329"/>
    <x v="2"/>
    <s v="Villa Lib. San Martín"/>
    <n v="25"/>
  </r>
  <r>
    <x v="329"/>
    <x v="3"/>
    <s v="Chajarí"/>
    <n v="4"/>
  </r>
  <r>
    <x v="329"/>
    <x v="3"/>
    <s v="Federación"/>
    <n v="4"/>
  </r>
  <r>
    <x v="329"/>
    <x v="3"/>
    <s v="San Jaime"/>
    <n v="1"/>
  </r>
  <r>
    <x v="329"/>
    <x v="4"/>
    <s v="Federal"/>
    <n v="0"/>
  </r>
  <r>
    <x v="329"/>
    <x v="5"/>
    <s v="Feliciano"/>
    <n v="1"/>
  </r>
  <r>
    <x v="329"/>
    <x v="6"/>
    <s v="Gral.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Belgrano"/>
    <n v="6"/>
  </r>
  <r>
    <x v="329"/>
    <x v="7"/>
    <s v="Urdinarrain"/>
    <n v="7"/>
  </r>
  <r>
    <x v="329"/>
    <x v="8"/>
    <s v="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. María Luisa"/>
    <n v="1"/>
  </r>
  <r>
    <x v="329"/>
    <x v="11"/>
    <s v="Cerrito"/>
    <n v="2"/>
  </r>
  <r>
    <x v="329"/>
    <x v="11"/>
    <s v="Col.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. Brasilera"/>
    <n v="1"/>
  </r>
  <r>
    <x v="330"/>
    <x v="2"/>
    <s v="A. Grapschental"/>
    <n v="2"/>
  </r>
  <r>
    <x v="330"/>
    <x v="2"/>
    <s v="Diamante"/>
    <n v="11"/>
  </r>
  <r>
    <x v="330"/>
    <x v="2"/>
    <s v="Gral. Ramírez"/>
    <n v="2"/>
  </r>
  <r>
    <x v="330"/>
    <x v="2"/>
    <s v="Villa Lib.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Feliciano"/>
    <n v="3"/>
  </r>
  <r>
    <x v="330"/>
    <x v="6"/>
    <s v="Gral.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Belgrano"/>
    <n v="1"/>
  </r>
  <r>
    <x v="330"/>
    <x v="7"/>
    <s v="Urdinarrain"/>
    <n v="6"/>
  </r>
  <r>
    <x v="330"/>
    <x v="8"/>
    <s v="Ceibas"/>
    <n v="1"/>
  </r>
  <r>
    <x v="330"/>
    <x v="8"/>
    <s v="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a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Concepción del Uruguay"/>
    <n v="44"/>
  </r>
  <r>
    <x v="330"/>
    <x v="14"/>
    <s v="Pronunciamiento"/>
    <n v="4"/>
  </r>
  <r>
    <x v="330"/>
    <x v="14"/>
    <s v="Santa Anita"/>
    <n v="1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Feliciano"/>
    <n v="0"/>
  </r>
  <r>
    <x v="331"/>
    <x v="6"/>
    <s v="Gualeguay"/>
    <n v="0"/>
  </r>
  <r>
    <x v="331"/>
    <x v="7"/>
    <s v="Gualeguaychú"/>
    <n v="0"/>
  </r>
  <r>
    <x v="331"/>
    <x v="8"/>
    <s v="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Rosario del Tala"/>
    <n v="0"/>
  </r>
  <r>
    <x v="331"/>
    <x v="14"/>
    <s v="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. Camps"/>
    <n v="2"/>
  </r>
  <r>
    <x v="332"/>
    <x v="2"/>
    <s v="Gral. Ramírez"/>
    <n v="8"/>
  </r>
  <r>
    <x v="332"/>
    <x v="2"/>
    <s v="Villa Lib.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Feliciano"/>
    <n v="2"/>
  </r>
  <r>
    <x v="332"/>
    <x v="6"/>
    <s v="Gral. Galarza"/>
    <n v="5"/>
  </r>
  <r>
    <x v="332"/>
    <x v="6"/>
    <s v="Gualeguay"/>
    <n v="22"/>
  </r>
  <r>
    <x v="332"/>
    <x v="7"/>
    <s v="A. San Antonio"/>
    <n v="5"/>
  </r>
  <r>
    <x v="332"/>
    <x v="7"/>
    <s v="Costa Uruguay"/>
    <n v="1"/>
  </r>
  <r>
    <x v="332"/>
    <x v="7"/>
    <s v="Gualeguaychú"/>
    <n v="63"/>
  </r>
  <r>
    <x v="332"/>
    <x v="7"/>
    <s v="Larroque"/>
    <n v="3"/>
  </r>
  <r>
    <x v="332"/>
    <x v="7"/>
    <s v="Pueblo Belgrano"/>
    <n v="1"/>
  </r>
  <r>
    <x v="332"/>
    <x v="7"/>
    <s v="Urdinarrain"/>
    <n v="11"/>
  </r>
  <r>
    <x v="332"/>
    <x v="8"/>
    <s v="Ceibas"/>
    <n v="1"/>
  </r>
  <r>
    <x v="332"/>
    <x v="8"/>
    <s v="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.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ral. Campos"/>
    <n v="1"/>
  </r>
  <r>
    <x v="332"/>
    <x v="12"/>
    <s v="San Salvador"/>
    <n v="2"/>
  </r>
  <r>
    <x v="332"/>
    <x v="13"/>
    <s v="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. Elía"/>
    <n v="1"/>
  </r>
  <r>
    <x v="332"/>
    <x v="14"/>
    <s v="Col.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Domi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. Valle María"/>
    <n v="1"/>
  </r>
  <r>
    <x v="333"/>
    <x v="2"/>
    <s v="Diamante"/>
    <n v="1"/>
  </r>
  <r>
    <x v="333"/>
    <x v="2"/>
    <s v="Gral. Ramírez"/>
    <n v="1"/>
  </r>
  <r>
    <x v="333"/>
    <x v="2"/>
    <s v="Villa Lib. San Martín"/>
    <n v="4"/>
  </r>
  <r>
    <x v="333"/>
    <x v="3"/>
    <s v="Chajarí"/>
    <n v="2"/>
  </r>
  <r>
    <x v="333"/>
    <x v="3"/>
    <s v="Federación"/>
    <n v="4"/>
  </r>
  <r>
    <x v="333"/>
    <x v="3"/>
    <s v="San Jaime"/>
    <n v="1"/>
  </r>
  <r>
    <x v="333"/>
    <x v="4"/>
    <s v="Federal"/>
    <n v="1"/>
  </r>
  <r>
    <x v="333"/>
    <x v="5"/>
    <s v="Feliciano"/>
    <n v="0"/>
  </r>
  <r>
    <x v="333"/>
    <x v="6"/>
    <s v="Gral.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.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. Echagüe"/>
    <n v="1"/>
  </r>
  <r>
    <x v="333"/>
    <x v="13"/>
    <s v="Maciá"/>
    <n v="2"/>
  </r>
  <r>
    <x v="333"/>
    <x v="13"/>
    <s v="Rosario del Tala"/>
    <n v="7"/>
  </r>
  <r>
    <x v="333"/>
    <x v="14"/>
    <s v="Col. 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Liebig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ral. Ramírez"/>
    <n v="5"/>
  </r>
  <r>
    <x v="334"/>
    <x v="2"/>
    <s v="Villa Lib. San Martín"/>
    <n v="10"/>
  </r>
  <r>
    <x v="334"/>
    <x v="3"/>
    <s v="Chajarí"/>
    <n v="1"/>
  </r>
  <r>
    <x v="334"/>
    <x v="3"/>
    <s v="Federación"/>
    <n v="3"/>
  </r>
  <r>
    <x v="334"/>
    <x v="3"/>
    <s v="San Jaime"/>
    <n v="1"/>
  </r>
  <r>
    <x v="334"/>
    <x v="4"/>
    <s v="Federal"/>
    <n v="7"/>
  </r>
  <r>
    <x v="334"/>
    <x v="5"/>
    <s v="Feliciano"/>
    <n v="2"/>
  </r>
  <r>
    <x v="334"/>
    <x v="6"/>
    <s v="Gualeguay"/>
    <n v="12"/>
  </r>
  <r>
    <x v="334"/>
    <x v="7"/>
    <s v="A. San Antonio"/>
    <n v="1"/>
  </r>
  <r>
    <x v="334"/>
    <x v="7"/>
    <s v="A. San Juan"/>
    <n v="1"/>
  </r>
  <r>
    <x v="334"/>
    <x v="7"/>
    <s v="Gualeguaychú"/>
    <n v="40"/>
  </r>
  <r>
    <x v="334"/>
    <x v="7"/>
    <s v="Larroque"/>
    <n v="2"/>
  </r>
  <r>
    <x v="334"/>
    <x v="7"/>
    <s v="Pueblo Belgrano"/>
    <n v="1"/>
  </r>
  <r>
    <x v="334"/>
    <x v="7"/>
    <s v="Urdinarrain"/>
    <n v="14"/>
  </r>
  <r>
    <x v="334"/>
    <x v="8"/>
    <s v="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. María Luisa"/>
    <n v="2"/>
  </r>
  <r>
    <x v="334"/>
    <x v="11"/>
    <s v="Cerrito"/>
    <n v="5"/>
  </r>
  <r>
    <x v="334"/>
    <x v="11"/>
    <s v="Col.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ral. Campos"/>
    <n v="2"/>
  </r>
  <r>
    <x v="334"/>
    <x v="12"/>
    <s v="San Salvador"/>
    <n v="5"/>
  </r>
  <r>
    <x v="334"/>
    <x v="13"/>
    <s v="Altamirano Sur"/>
    <n v="1"/>
  </r>
  <r>
    <x v="334"/>
    <x v="13"/>
    <s v="Arroyo Clé"/>
    <n v="2"/>
  </r>
  <r>
    <x v="334"/>
    <x v="13"/>
    <s v="Maciá"/>
    <n v="2"/>
  </r>
  <r>
    <x v="334"/>
    <x v="13"/>
    <s v="Rosario del Tala"/>
    <n v="12"/>
  </r>
  <r>
    <x v="334"/>
    <x v="14"/>
    <s v="Caseros"/>
    <n v="1"/>
  </r>
  <r>
    <x v="334"/>
    <x v="14"/>
    <s v="Col.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.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ral. Ramírez"/>
    <n v="3"/>
  </r>
  <r>
    <x v="335"/>
    <x v="2"/>
    <s v="Villa Lib. San Martín"/>
    <n v="3"/>
  </r>
  <r>
    <x v="335"/>
    <x v="3"/>
    <s v="Chajarí"/>
    <n v="3"/>
  </r>
  <r>
    <x v="335"/>
    <x v="3"/>
    <s v="Federación"/>
    <n v="11"/>
  </r>
  <r>
    <x v="335"/>
    <x v="3"/>
    <s v="San Jaime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Feliciano"/>
    <n v="1"/>
  </r>
  <r>
    <x v="335"/>
    <x v="6"/>
    <s v="Gral. Galarza"/>
    <n v="6"/>
  </r>
  <r>
    <x v="335"/>
    <x v="6"/>
    <s v="Gualeguay"/>
    <n v="20"/>
  </r>
  <r>
    <x v="335"/>
    <x v="7"/>
    <s v="A.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Belgrano"/>
    <n v="2"/>
  </r>
  <r>
    <x v="335"/>
    <x v="7"/>
    <s v="Urdinarrain"/>
    <n v="8"/>
  </r>
  <r>
    <x v="335"/>
    <x v="8"/>
    <s v="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.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.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. Grande"/>
    <n v="1"/>
  </r>
  <r>
    <x v="336"/>
    <x v="1"/>
    <s v="Los Charrúas"/>
    <n v="1"/>
  </r>
  <r>
    <x v="336"/>
    <x v="2"/>
    <s v="Col. Ensayo"/>
    <n v="1"/>
  </r>
  <r>
    <x v="336"/>
    <x v="2"/>
    <s v="Diamante"/>
    <n v="5"/>
  </r>
  <r>
    <x v="336"/>
    <x v="2"/>
    <s v="Gral. Ramírez"/>
    <n v="7"/>
  </r>
  <r>
    <x v="336"/>
    <x v="2"/>
    <s v="Las Cuevas"/>
    <n v="1"/>
  </r>
  <r>
    <x v="336"/>
    <x v="2"/>
    <s v="Villa Lib. San Martín"/>
    <n v="13"/>
  </r>
  <r>
    <x v="336"/>
    <x v="3"/>
    <s v="Chajarí"/>
    <n v="6"/>
  </r>
  <r>
    <x v="336"/>
    <x v="3"/>
    <s v="Federación"/>
    <n v="3"/>
  </r>
  <r>
    <x v="336"/>
    <x v="3"/>
    <s v="San Jaime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Feliciano"/>
    <n v="0"/>
  </r>
  <r>
    <x v="336"/>
    <x v="6"/>
    <s v="Est. Lazo"/>
    <n v="1"/>
  </r>
  <r>
    <x v="336"/>
    <x v="6"/>
    <s v="Gualeguay"/>
    <n v="16"/>
  </r>
  <r>
    <x v="336"/>
    <x v="7"/>
    <s v="A. San Antonio"/>
    <n v="1"/>
  </r>
  <r>
    <x v="336"/>
    <x v="7"/>
    <s v="Gualeguaychú"/>
    <n v="45"/>
  </r>
  <r>
    <x v="336"/>
    <x v="7"/>
    <s v="Larroque"/>
    <n v="1"/>
  </r>
  <r>
    <x v="336"/>
    <x v="7"/>
    <s v="Pueblo Belgrano"/>
    <n v="2"/>
  </r>
  <r>
    <x v="336"/>
    <x v="7"/>
    <s v="Urdinarrain"/>
    <n v="2"/>
  </r>
  <r>
    <x v="336"/>
    <x v="8"/>
    <s v="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égraf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.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Las Guachas"/>
    <n v="1"/>
  </r>
  <r>
    <x v="336"/>
    <x v="13"/>
    <s v="Maciá"/>
    <n v="1"/>
  </r>
  <r>
    <x v="336"/>
    <x v="13"/>
    <s v="Rosario del Tala"/>
    <n v="6"/>
  </r>
  <r>
    <x v="336"/>
    <x v="14"/>
    <s v="Caseros"/>
    <n v="1"/>
  </r>
  <r>
    <x v="336"/>
    <x v="14"/>
    <s v="Col. 1° de Mayo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. Ayui"/>
    <n v="1"/>
  </r>
  <r>
    <x v="337"/>
    <x v="1"/>
    <s v="Concordia"/>
    <n v="35"/>
  </r>
  <r>
    <x v="337"/>
    <x v="1"/>
    <s v="Los Charrúas"/>
    <n v="1"/>
  </r>
  <r>
    <x v="337"/>
    <x v="2"/>
    <s v="A. Valle María"/>
    <n v="1"/>
  </r>
  <r>
    <x v="337"/>
    <x v="2"/>
    <s v="Col. Ensayo"/>
    <n v="3"/>
  </r>
  <r>
    <x v="337"/>
    <x v="2"/>
    <s v="Diamante"/>
    <n v="8"/>
  </r>
  <r>
    <x v="337"/>
    <x v="2"/>
    <s v="Gral. Ramírez"/>
    <n v="6"/>
  </r>
  <r>
    <x v="337"/>
    <x v="2"/>
    <s v="Villa Lib. San Martín"/>
    <n v="4"/>
  </r>
  <r>
    <x v="337"/>
    <x v="3"/>
    <s v="Chajarí"/>
    <n v="5"/>
  </r>
  <r>
    <x v="337"/>
    <x v="3"/>
    <s v="Federación"/>
    <n v="10"/>
  </r>
  <r>
    <x v="337"/>
    <x v="3"/>
    <s v="San Jaime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Feliciano"/>
    <n v="0"/>
  </r>
  <r>
    <x v="337"/>
    <x v="6"/>
    <s v="Gral. Galarza"/>
    <n v="6"/>
  </r>
  <r>
    <x v="337"/>
    <x v="6"/>
    <s v="Gualeguay"/>
    <n v="16"/>
  </r>
  <r>
    <x v="337"/>
    <x v="7"/>
    <s v="A. San Antonio"/>
    <n v="1"/>
  </r>
  <r>
    <x v="337"/>
    <x v="7"/>
    <s v="Gualeguaychú"/>
    <n v="75"/>
  </r>
  <r>
    <x v="337"/>
    <x v="7"/>
    <s v="Larroque"/>
    <n v="1"/>
  </r>
  <r>
    <x v="337"/>
    <x v="7"/>
    <s v="Pueblo Belgrano"/>
    <n v="1"/>
  </r>
  <r>
    <x v="337"/>
    <x v="7"/>
    <s v="Urdinarrain"/>
    <n v="8"/>
  </r>
  <r>
    <x v="337"/>
    <x v="8"/>
    <s v="Brazo Largo"/>
    <n v="1"/>
  </r>
  <r>
    <x v="337"/>
    <x v="8"/>
    <s v="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e"/>
    <n v="1"/>
  </r>
  <r>
    <x v="337"/>
    <x v="10"/>
    <s v="Hernandez"/>
    <n v="2"/>
  </r>
  <r>
    <x v="337"/>
    <x v="10"/>
    <s v="Lucas Gonzalez"/>
    <n v="2"/>
  </r>
  <r>
    <x v="337"/>
    <x v="10"/>
    <s v="Nogoyá"/>
    <n v="4"/>
  </r>
  <r>
    <x v="337"/>
    <x v="11"/>
    <s v="A. María Luisa"/>
    <n v="2"/>
  </r>
  <r>
    <x v="337"/>
    <x v="11"/>
    <s v="Cerrito"/>
    <n v="4"/>
  </r>
  <r>
    <x v="337"/>
    <x v="11"/>
    <s v="Col. Avellaneda"/>
    <n v="1"/>
  </r>
  <r>
    <x v="337"/>
    <x v="11"/>
    <s v="Col. Nuev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. Echagüe"/>
    <n v="1"/>
  </r>
  <r>
    <x v="337"/>
    <x v="13"/>
    <s v="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. La Matilde"/>
    <n v="1"/>
  </r>
  <r>
    <x v="338"/>
    <x v="0"/>
    <s v="Col. San Miguel"/>
    <n v="1"/>
  </r>
  <r>
    <x v="338"/>
    <x v="0"/>
    <s v="Colón"/>
    <n v="55"/>
  </r>
  <r>
    <x v="338"/>
    <x v="0"/>
    <s v="Liebig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. Ayui"/>
    <n v="1"/>
  </r>
  <r>
    <x v="338"/>
    <x v="1"/>
    <s v="Concordia"/>
    <n v="29"/>
  </r>
  <r>
    <x v="338"/>
    <x v="2"/>
    <s v="Col. Ensayo"/>
    <n v="1"/>
  </r>
  <r>
    <x v="338"/>
    <x v="2"/>
    <s v="Diamante"/>
    <n v="6"/>
  </r>
  <r>
    <x v="338"/>
    <x v="2"/>
    <s v="Gral. Ramírez"/>
    <n v="8"/>
  </r>
  <r>
    <x v="338"/>
    <x v="2"/>
    <s v="Villa Lib.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Feliciano"/>
    <n v="1"/>
  </r>
  <r>
    <x v="338"/>
    <x v="5"/>
    <s v="San Victor"/>
    <n v="2"/>
  </r>
  <r>
    <x v="338"/>
    <x v="6"/>
    <s v="Gral. Galarza"/>
    <n v="2"/>
  </r>
  <r>
    <x v="338"/>
    <x v="6"/>
    <s v="Gualeguay"/>
    <n v="19"/>
  </r>
  <r>
    <x v="338"/>
    <x v="7"/>
    <s v="A.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e"/>
    <n v="2"/>
  </r>
  <r>
    <x v="338"/>
    <x v="10"/>
    <s v="Hernandez"/>
    <n v="2"/>
  </r>
  <r>
    <x v="338"/>
    <x v="10"/>
    <s v="Nogoyá"/>
    <n v="10"/>
  </r>
  <r>
    <x v="338"/>
    <x v="11"/>
    <s v="Cerrito"/>
    <n v="1"/>
  </r>
  <r>
    <x v="338"/>
    <x v="11"/>
    <s v="Col.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ral. Campos"/>
    <n v="2"/>
  </r>
  <r>
    <x v="338"/>
    <x v="12"/>
    <s v="San Salvador"/>
    <n v="3"/>
  </r>
  <r>
    <x v="338"/>
    <x v="13"/>
    <s v="Rosario del 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Dominguez"/>
    <n v="1"/>
  </r>
  <r>
    <x v="338"/>
    <x v="16"/>
    <s v="Villaguay"/>
    <n v="27"/>
  </r>
  <r>
    <x v="339"/>
    <x v="0"/>
    <s v="Colón"/>
    <n v="13"/>
  </r>
  <r>
    <x v="339"/>
    <x v="0"/>
    <s v="Liebig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. Ensayo"/>
    <n v="1"/>
  </r>
  <r>
    <x v="339"/>
    <x v="2"/>
    <s v="Diamante"/>
    <n v="1"/>
  </r>
  <r>
    <x v="339"/>
    <x v="2"/>
    <s v="Gral. Ramírez"/>
    <n v="4"/>
  </r>
  <r>
    <x v="339"/>
    <x v="2"/>
    <s v="Villa Lib. San Martín"/>
    <n v="6"/>
  </r>
  <r>
    <x v="339"/>
    <x v="3"/>
    <s v="Chajarí"/>
    <n v="2"/>
  </r>
  <r>
    <x v="339"/>
    <x v="4"/>
    <s v="Federal"/>
    <n v="0"/>
  </r>
  <r>
    <x v="339"/>
    <x v="5"/>
    <s v="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"/>
    <n v="1"/>
  </r>
  <r>
    <x v="339"/>
    <x v="10"/>
    <s v="Lucas Gonzalez"/>
    <n v="1"/>
  </r>
  <r>
    <x v="339"/>
    <x v="10"/>
    <s v="Nogoyá"/>
    <n v="1"/>
  </r>
  <r>
    <x v="339"/>
    <x v="11"/>
    <s v="Col. Avellaneda"/>
    <n v="2"/>
  </r>
  <r>
    <x v="339"/>
    <x v="11"/>
    <s v="Crespo"/>
    <n v="4"/>
  </r>
  <r>
    <x v="339"/>
    <x v="11"/>
    <s v="Gob. Etchevere"/>
    <n v="1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2"/>
    <s v="Gral. Campos"/>
    <n v="1"/>
  </r>
  <r>
    <x v="339"/>
    <x v="13"/>
    <s v="Rosario del Tala"/>
    <n v="0"/>
  </r>
  <r>
    <x v="339"/>
    <x v="14"/>
    <s v="Caseros"/>
    <n v="2"/>
  </r>
  <r>
    <x v="339"/>
    <x v="14"/>
    <s v="Concepción del Uruguay"/>
    <n v="22"/>
  </r>
  <r>
    <x v="339"/>
    <x v="14"/>
    <s v="San Justo"/>
    <n v="1"/>
  </r>
  <r>
    <x v="339"/>
    <x v="15"/>
    <s v="Victoria"/>
    <n v="3"/>
  </r>
  <r>
    <x v="339"/>
    <x v="16"/>
    <s v="Villaguay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7">
  <r>
    <x v="0"/>
    <m/>
    <m/>
    <s v="Concordia"/>
    <s v="Concordia"/>
  </r>
  <r>
    <x v="0"/>
    <m/>
    <m/>
    <s v="Concordia"/>
    <s v="Concordia"/>
  </r>
  <r>
    <x v="0"/>
    <m/>
    <m/>
    <s v="Concordia"/>
    <s v="Estancia Grande"/>
  </r>
  <r>
    <x v="0"/>
    <m/>
    <m/>
    <s v="Concordia"/>
    <s v="Los Charrúas"/>
  </r>
  <r>
    <x v="0"/>
    <m/>
    <m/>
    <s v="Diamante"/>
    <s v="Col. Ensayo"/>
  </r>
  <r>
    <x v="0"/>
    <m/>
    <m/>
    <s v="Diamante"/>
    <s v="Col. Ensayo"/>
  </r>
  <r>
    <x v="0"/>
    <s v="F"/>
    <n v="87"/>
    <s v="Diamante"/>
    <s v="Diamante"/>
  </r>
  <r>
    <x v="0"/>
    <m/>
    <m/>
    <s v="Diamante"/>
    <s v="Diamante"/>
  </r>
  <r>
    <x v="0"/>
    <m/>
    <m/>
    <s v="Diamante"/>
    <s v="Gral. Ramirez"/>
  </r>
  <r>
    <x v="0"/>
    <m/>
    <m/>
    <s v="Diamante"/>
    <s v="Gral. Ramirez"/>
  </r>
  <r>
    <x v="0"/>
    <m/>
    <m/>
    <s v="Diamante"/>
    <s v="Gral. Ramirez"/>
  </r>
  <r>
    <x v="0"/>
    <s v="M"/>
    <n v="50"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Federación"/>
    <s v="Chajarí"/>
  </r>
  <r>
    <x v="0"/>
    <m/>
    <m/>
    <s v="Federación"/>
    <s v="Santa Ana"/>
  </r>
  <r>
    <x v="0"/>
    <m/>
    <m/>
    <s v="Feliciano"/>
    <s v="Feliciano"/>
  </r>
  <r>
    <x v="0"/>
    <m/>
    <m/>
    <s v="Gualeguay"/>
    <s v="Gral. Galarza"/>
  </r>
  <r>
    <x v="0"/>
    <s v="M"/>
    <n v="74"/>
    <s v="Gualeguay"/>
    <s v="Gualeguay"/>
  </r>
  <r>
    <x v="0"/>
    <s v="M"/>
    <n v="77"/>
    <s v="Gualeguay"/>
    <s v="Gualeguay"/>
  </r>
  <r>
    <x v="0"/>
    <s v="F"/>
    <n v="85"/>
    <s v="Gualeguay"/>
    <s v="Gualeguay"/>
  </r>
  <r>
    <x v="0"/>
    <m/>
    <m/>
    <s v="Gualeguay"/>
    <s v="Gualeguay"/>
  </r>
  <r>
    <x v="0"/>
    <m/>
    <m/>
    <s v="Gualeguay"/>
    <s v="Gualeguay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Irazusta"/>
  </r>
  <r>
    <x v="0"/>
    <m/>
    <m/>
    <s v="Gualeguaychú"/>
    <s v="Pueblo Belgrano"/>
  </r>
  <r>
    <x v="0"/>
    <m/>
    <m/>
    <s v="Gualeguaychú"/>
    <s v="Urdinarrain"/>
  </r>
  <r>
    <x v="0"/>
    <m/>
    <m/>
    <s v="La Paz"/>
    <s v="La Paz"/>
  </r>
  <r>
    <x v="0"/>
    <m/>
    <m/>
    <s v="La Paz"/>
    <s v="Santa Elena"/>
  </r>
  <r>
    <x v="0"/>
    <m/>
    <m/>
    <s v="La Paz"/>
    <s v="Santa Elena"/>
  </r>
  <r>
    <x v="0"/>
    <m/>
    <m/>
    <s v="La Paz"/>
    <s v="Santa Elena"/>
  </r>
  <r>
    <x v="0"/>
    <m/>
    <m/>
    <s v="La Paz"/>
    <s v="Santa Elena"/>
  </r>
  <r>
    <x v="0"/>
    <s v="F"/>
    <n v="81"/>
    <s v="Nogoyá"/>
    <s v="Nogoyá"/>
  </r>
  <r>
    <x v="0"/>
    <m/>
    <m/>
    <s v="Nogoyá"/>
    <s v="Nogoyá"/>
  </r>
  <r>
    <x v="0"/>
    <m/>
    <m/>
    <s v="Paraná"/>
    <s v="A. San Rafael"/>
  </r>
  <r>
    <x v="0"/>
    <m/>
    <m/>
    <s v="Paraná"/>
    <s v="Cerrito"/>
  </r>
  <r>
    <x v="0"/>
    <m/>
    <m/>
    <s v="Paraná"/>
    <s v="Cerrito"/>
  </r>
  <r>
    <x v="0"/>
    <m/>
    <m/>
    <s v="Paraná"/>
    <s v="Cerrito"/>
  </r>
  <r>
    <x v="0"/>
    <s v="M"/>
    <n v="74"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Hasenkamp"/>
  </r>
  <r>
    <x v="0"/>
    <m/>
    <m/>
    <s v="Paraná"/>
    <s v="María Grande"/>
  </r>
  <r>
    <x v="0"/>
    <m/>
    <m/>
    <s v="Paraná"/>
    <s v="Oro Verde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San Benito"/>
  </r>
  <r>
    <x v="0"/>
    <m/>
    <m/>
    <s v="Paraná"/>
    <s v="San Benito"/>
  </r>
  <r>
    <x v="0"/>
    <m/>
    <m/>
    <s v="Paraná"/>
    <s v="Seguí"/>
  </r>
  <r>
    <x v="0"/>
    <m/>
    <m/>
    <s v="Paraná"/>
    <s v="Seguí"/>
  </r>
  <r>
    <x v="0"/>
    <m/>
    <m/>
    <s v="Paraná"/>
    <s v="Seguí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San Salvador"/>
    <s v="Gral. Campos"/>
  </r>
  <r>
    <x v="0"/>
    <m/>
    <m/>
    <s v="Tala"/>
    <s v="Gob. Solá"/>
  </r>
  <r>
    <x v="0"/>
    <m/>
    <m/>
    <s v="Tala"/>
    <s v="Mansilla"/>
  </r>
  <r>
    <x v="0"/>
    <m/>
    <m/>
    <s v="Tala"/>
    <s v="Rosario del Tala"/>
  </r>
  <r>
    <x v="0"/>
    <m/>
    <m/>
    <s v="Tala"/>
    <s v="Rosario del Tala"/>
  </r>
  <r>
    <x v="0"/>
    <m/>
    <m/>
    <s v="Uruguay"/>
    <s v="Basavilbaso"/>
  </r>
  <r>
    <x v="0"/>
    <m/>
    <m/>
    <s v="Uruguay"/>
    <s v="Basavilbaso"/>
  </r>
  <r>
    <x v="0"/>
    <m/>
    <m/>
    <s v="Uruguay"/>
    <s v="Santa Anit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llaguay"/>
    <s v="Villaguay"/>
  </r>
  <r>
    <x v="0"/>
    <m/>
    <m/>
    <s v="Villaguay"/>
    <s v="Villaguay"/>
  </r>
  <r>
    <x v="0"/>
    <m/>
    <m/>
    <s v="Villaguay"/>
    <s v="Villaguay"/>
  </r>
  <r>
    <x v="1"/>
    <s v="M"/>
    <n v="85"/>
    <s v="Paraná"/>
    <s v="Paraná"/>
  </r>
  <r>
    <x v="1"/>
    <s v="M"/>
    <n v="85"/>
    <s v="Paraná"/>
    <s v="Paraná"/>
  </r>
  <r>
    <x v="2"/>
    <s v="M"/>
    <n v="70"/>
    <s v="Federación"/>
    <s v="Chajarí"/>
  </r>
  <r>
    <x v="2"/>
    <s v="M"/>
    <n v="70"/>
    <s v="Federación"/>
    <s v="Federación"/>
  </r>
  <r>
    <x v="2"/>
    <s v="M"/>
    <n v="79"/>
    <s v="Paraná"/>
    <s v="Paraná"/>
  </r>
  <r>
    <x v="2"/>
    <s v="M"/>
    <n v="79"/>
    <s v="Paraná"/>
    <s v="Paraná"/>
  </r>
  <r>
    <x v="3"/>
    <s v="F"/>
    <n v="83"/>
    <s v="Paraná"/>
    <s v="Paraná"/>
  </r>
  <r>
    <x v="3"/>
    <s v="F"/>
    <n v="83"/>
    <s v="Paraná"/>
    <s v="Paraná"/>
  </r>
  <r>
    <x v="4"/>
    <s v="F"/>
    <n v="90"/>
    <s v="Paraná"/>
    <s v="Paraná"/>
  </r>
  <r>
    <x v="4"/>
    <s v="F"/>
    <n v="90"/>
    <s v="Paraná"/>
    <s v="Paraná"/>
  </r>
  <r>
    <x v="5"/>
    <s v="F"/>
    <n v="77"/>
    <s v="Diamante"/>
    <s v="Diamante"/>
  </r>
  <r>
    <x v="5"/>
    <s v="F"/>
    <n v="78"/>
    <s v="Diamante"/>
    <s v="Diamante"/>
  </r>
  <r>
    <x v="6"/>
    <s v="M"/>
    <n v="60"/>
    <s v="Paraná"/>
    <s v="Paraná"/>
  </r>
  <r>
    <x v="7"/>
    <s v="M"/>
    <n v="69"/>
    <s v="Federación"/>
    <s v="Chajarí"/>
  </r>
  <r>
    <x v="7"/>
    <s v="M"/>
    <n v="64"/>
    <s v="Paraná"/>
    <s v="Paraná"/>
  </r>
  <r>
    <x v="7"/>
    <s v="F"/>
    <n v="72"/>
    <s v="Paraná"/>
    <s v="Paraná"/>
  </r>
  <r>
    <x v="8"/>
    <s v="M"/>
    <n v="62"/>
    <s v="Paraná"/>
    <s v="Paraná"/>
  </r>
  <r>
    <x v="8"/>
    <s v="F"/>
    <n v="68"/>
    <s v="Paraná"/>
    <s v="Paraná"/>
  </r>
  <r>
    <x v="8"/>
    <s v="F"/>
    <n v="93"/>
    <s v="Paraná"/>
    <s v="Paraná"/>
  </r>
  <r>
    <x v="9"/>
    <s v="M"/>
    <n v="86"/>
    <s v="Concordia"/>
    <s v="Concordia"/>
  </r>
  <r>
    <x v="10"/>
    <s v="M"/>
    <n v="52"/>
    <s v="Gualeguaychú"/>
    <s v="Gualeguaychú"/>
  </r>
  <r>
    <x v="10"/>
    <s v="M"/>
    <n v="64"/>
    <s v="Villaguay"/>
    <s v="Villaguay"/>
  </r>
  <r>
    <x v="11"/>
    <s v="F"/>
    <n v="88"/>
    <s v="Paraná"/>
    <s v="Paraná"/>
  </r>
  <r>
    <x v="12"/>
    <s v="M"/>
    <n v="69"/>
    <s v="Gualeguaychú"/>
    <s v="Gualeguaychú"/>
  </r>
  <r>
    <x v="12"/>
    <s v="M"/>
    <n v="58"/>
    <s v="Paraná"/>
    <s v="Paraná"/>
  </r>
  <r>
    <x v="12"/>
    <s v="M"/>
    <n v="84"/>
    <s v="Paraná"/>
    <s v="Paraná"/>
  </r>
  <r>
    <x v="13"/>
    <s v="M"/>
    <n v="40"/>
    <s v="Paraná"/>
    <s v="Paraná"/>
  </r>
  <r>
    <x v="13"/>
    <s v="M"/>
    <n v="65"/>
    <s v="Paraná"/>
    <s v="Paraná"/>
  </r>
  <r>
    <x v="14"/>
    <s v="F"/>
    <n v="73"/>
    <s v="Concordia"/>
    <s v="Concordia"/>
  </r>
  <r>
    <x v="14"/>
    <s v="M"/>
    <n v="32"/>
    <s v="Paraná"/>
    <s v="Paraná"/>
  </r>
  <r>
    <x v="15"/>
    <s v="M"/>
    <n v="71"/>
    <s v="Gualeguaychú"/>
    <s v="Gualeguaychú"/>
  </r>
  <r>
    <x v="16"/>
    <s v="M"/>
    <n v="57"/>
    <s v="Gualeguaychú"/>
    <s v="Gualeguaychú"/>
  </r>
  <r>
    <x v="16"/>
    <s v="F"/>
    <n v="87"/>
    <s v="Gualeguaychú"/>
    <s v="Gualeguaychú"/>
  </r>
  <r>
    <x v="17"/>
    <s v="M"/>
    <n v="82"/>
    <s v="Gualeguaychú"/>
    <s v="Gualeguaychú"/>
  </r>
  <r>
    <x v="18"/>
    <s v="F"/>
    <n v="80"/>
    <s v="Paraná"/>
    <s v="Paraná"/>
  </r>
  <r>
    <x v="18"/>
    <s v="F"/>
    <n v="91"/>
    <s v="Paraná"/>
    <s v="Paraná"/>
  </r>
  <r>
    <x v="19"/>
    <s v="M"/>
    <n v="67"/>
    <s v="Gualeguaychú"/>
    <s v="Gualeguaychú"/>
  </r>
  <r>
    <x v="19"/>
    <s v="F"/>
    <n v="93"/>
    <s v="Nogoyá"/>
    <s v="Nogoyá"/>
  </r>
  <r>
    <x v="19"/>
    <s v="F"/>
    <n v="98"/>
    <s v="Paraná"/>
    <s v="Paraná"/>
  </r>
  <r>
    <x v="20"/>
    <s v="M"/>
    <n v="76"/>
    <s v="Paraná"/>
    <s v="Paraná"/>
  </r>
  <r>
    <x v="20"/>
    <s v="F"/>
    <n v="83"/>
    <s v="Paraná"/>
    <s v="Paraná"/>
  </r>
  <r>
    <x v="21"/>
    <s v="F"/>
    <n v="49"/>
    <s v="Concordia"/>
    <s v="Concordia"/>
  </r>
  <r>
    <x v="21"/>
    <s v="M"/>
    <n v="64"/>
    <s v="Paraná"/>
    <s v="Paraná"/>
  </r>
  <r>
    <x v="21"/>
    <s v="F"/>
    <n v="82"/>
    <s v="Paraná"/>
    <s v="Paraná"/>
  </r>
  <r>
    <x v="22"/>
    <s v="M"/>
    <n v="62"/>
    <s v="La Paz"/>
    <s v="La Paz"/>
  </r>
  <r>
    <x v="22"/>
    <s v="M"/>
    <n v="68"/>
    <s v="Paraná"/>
    <s v="Paraná"/>
  </r>
  <r>
    <x v="22"/>
    <s v="M"/>
    <n v="76"/>
    <s v="Paraná"/>
    <s v="Paraná"/>
  </r>
  <r>
    <x v="23"/>
    <s v="M"/>
    <n v="68"/>
    <s v="Federación"/>
    <s v="Chajarí"/>
  </r>
  <r>
    <x v="23"/>
    <s v="M"/>
    <n v="68"/>
    <s v="Federación"/>
    <s v="Chajarí"/>
  </r>
  <r>
    <x v="23"/>
    <s v="M"/>
    <n v="77"/>
    <s v="Paraná"/>
    <s v="Paraná"/>
  </r>
  <r>
    <x v="23"/>
    <s v="M"/>
    <n v="80"/>
    <s v="Paraná"/>
    <s v="Paraná"/>
  </r>
  <r>
    <x v="24"/>
    <s v="M"/>
    <n v="59"/>
    <s v="Federación"/>
    <s v="Chajarí"/>
  </r>
  <r>
    <x v="24"/>
    <s v="NR"/>
    <n v="93"/>
    <s v="Gualeguaychú"/>
    <s v="Gualeguaychú"/>
  </r>
  <r>
    <x v="24"/>
    <s v="M"/>
    <n v="79"/>
    <s v="Paraná"/>
    <s v="Paraná"/>
  </r>
  <r>
    <x v="25"/>
    <s v="F"/>
    <n v="82"/>
    <s v="Gualeguaychú"/>
    <s v="Gualeguaychú"/>
  </r>
  <r>
    <x v="25"/>
    <s v="F"/>
    <n v="89"/>
    <s v="Paraná"/>
    <s v="Paraná"/>
  </r>
  <r>
    <x v="26"/>
    <s v="M"/>
    <n v="85"/>
    <s v="Paraná"/>
    <s v="Paraná"/>
  </r>
  <r>
    <x v="27"/>
    <s v="F"/>
    <n v="64"/>
    <s v="Diamante"/>
    <s v="Diamante"/>
  </r>
  <r>
    <x v="28"/>
    <s v="F"/>
    <n v="79"/>
    <s v="Gualeguaychú"/>
    <s v="Gualeguaychú"/>
  </r>
  <r>
    <x v="28"/>
    <s v="F"/>
    <n v="85"/>
    <s v="Paraná"/>
    <s v="Paraná"/>
  </r>
  <r>
    <x v="29"/>
    <s v="M"/>
    <n v="75"/>
    <s v="Diamante"/>
    <s v="Diamante"/>
  </r>
  <r>
    <x v="29"/>
    <s v="M"/>
    <n v="67"/>
    <s v="Paraná"/>
    <s v="Paraná"/>
  </r>
  <r>
    <x v="30"/>
    <s v="F"/>
    <n v="69"/>
    <s v="Paraná"/>
    <s v="Paraná"/>
  </r>
  <r>
    <x v="31"/>
    <s v="F"/>
    <n v="58"/>
    <s v="Gualeguaychú"/>
    <s v="Gualeguaychú"/>
  </r>
  <r>
    <x v="32"/>
    <s v="M"/>
    <n v="75"/>
    <s v="Federación"/>
    <s v="Federación"/>
  </r>
  <r>
    <x v="32"/>
    <s v="M"/>
    <n v="71"/>
    <s v="Paraná"/>
    <s v="Paraná"/>
  </r>
  <r>
    <x v="33"/>
    <s v="F"/>
    <n v="70"/>
    <s v="Paraná"/>
    <s v="Viale"/>
  </r>
  <r>
    <x v="34"/>
    <s v="M"/>
    <n v="64"/>
    <s v="Paraná"/>
    <s v="Paraná"/>
  </r>
  <r>
    <x v="34"/>
    <s v="F"/>
    <n v="68"/>
    <s v="Paraná"/>
    <s v="Paraná"/>
  </r>
  <r>
    <x v="34"/>
    <s v="M"/>
    <n v="81"/>
    <s v="Paraná"/>
    <s v="Viale"/>
  </r>
  <r>
    <x v="34"/>
    <s v="M"/>
    <n v="85"/>
    <s v="Uruguay"/>
    <s v="Basavilbaso"/>
  </r>
  <r>
    <x v="34"/>
    <s v="F"/>
    <n v="56"/>
    <s v="Victoria"/>
    <s v="Victoria"/>
  </r>
  <r>
    <x v="35"/>
    <s v="F"/>
    <n v="87"/>
    <s v="Paraná"/>
    <s v="Paraná"/>
  </r>
  <r>
    <x v="35"/>
    <s v="F"/>
    <n v="89"/>
    <s v="Paraná"/>
    <s v="Paraná"/>
  </r>
  <r>
    <x v="35"/>
    <s v="M"/>
    <n v="85"/>
    <s v="Victoria"/>
    <s v="Victoria"/>
  </r>
  <r>
    <x v="36"/>
    <s v="M"/>
    <n v="90"/>
    <s v="Paraná"/>
    <s v="Paraná"/>
  </r>
  <r>
    <x v="36"/>
    <s v="M"/>
    <n v="59"/>
    <s v="Villaguay"/>
    <s v="Villaguay"/>
  </r>
  <r>
    <x v="36"/>
    <s v="M"/>
    <n v="59"/>
    <s v="Villaguay"/>
    <s v="Villaguay"/>
  </r>
  <r>
    <x v="37"/>
    <s v="M"/>
    <n v="82"/>
    <s v="Federación"/>
    <s v="Chajarí"/>
  </r>
  <r>
    <x v="37"/>
    <s v="M"/>
    <n v="90"/>
    <s v="Gualeguaychú"/>
    <s v="Gualeguaychú"/>
  </r>
  <r>
    <x v="38"/>
    <s v="M"/>
    <n v="62"/>
    <s v="Diamante"/>
    <s v="Diamante"/>
  </r>
  <r>
    <x v="38"/>
    <s v="M"/>
    <n v="62"/>
    <s v="Diamante"/>
    <s v="Diamante"/>
  </r>
  <r>
    <x v="38"/>
    <s v="F"/>
    <n v="68"/>
    <s v="Diamante"/>
    <s v="Diamante"/>
  </r>
  <r>
    <x v="38"/>
    <s v="M"/>
    <n v="66"/>
    <s v="Gualeguaychú"/>
    <s v="Gualeguaychú"/>
  </r>
  <r>
    <x v="38"/>
    <s v="M"/>
    <n v="86"/>
    <s v="Paraná"/>
    <s v="Paraná"/>
  </r>
  <r>
    <x v="39"/>
    <s v="M"/>
    <n v="59"/>
    <s v="Concordia"/>
    <s v="Concordia"/>
  </r>
  <r>
    <x v="39"/>
    <s v="F"/>
    <n v="92"/>
    <s v="Diamante"/>
    <s v="Col. Ensayo"/>
  </r>
  <r>
    <x v="40"/>
    <s v="F"/>
    <n v="54"/>
    <s v="Gualeguaychú"/>
    <s v="Larroque"/>
  </r>
  <r>
    <x v="40"/>
    <s v="M"/>
    <n v="76"/>
    <s v="Paraná"/>
    <s v="Paraná"/>
  </r>
  <r>
    <x v="41"/>
    <s v="M"/>
    <n v="75"/>
    <s v="Paraná"/>
    <s v="Viale"/>
  </r>
  <r>
    <x v="41"/>
    <s v="M"/>
    <n v="75"/>
    <s v="Uruguay"/>
    <s v="Basavilbaso"/>
  </r>
  <r>
    <x v="42"/>
    <s v="M"/>
    <n v="63"/>
    <s v="Paraná"/>
    <s v="Paraná"/>
  </r>
  <r>
    <x v="42"/>
    <s v="F"/>
    <n v="68"/>
    <s v="Villaguay"/>
    <s v="Villaguay"/>
  </r>
  <r>
    <x v="43"/>
    <s v="M"/>
    <n v="72"/>
    <s v="Gualeguaychú"/>
    <s v="Gualeguaychú"/>
  </r>
  <r>
    <x v="43"/>
    <s v="M"/>
    <n v="53"/>
    <s v="Paraná"/>
    <s v="Cerrito"/>
  </r>
  <r>
    <x v="44"/>
    <s v="M"/>
    <n v="69"/>
    <s v="Paraná"/>
    <s v="Paraná"/>
  </r>
  <r>
    <x v="44"/>
    <s v="M"/>
    <n v="59"/>
    <s v="Paraná"/>
    <s v="San Benito"/>
  </r>
  <r>
    <x v="45"/>
    <s v="F"/>
    <n v="59"/>
    <s v="Paraná"/>
    <s v="Paraná"/>
  </r>
  <r>
    <x v="45"/>
    <s v="M"/>
    <n v="74"/>
    <s v="Paraná"/>
    <s v="Paraná"/>
  </r>
  <r>
    <x v="45"/>
    <s v="M"/>
    <n v="79"/>
    <s v="Paraná"/>
    <s v="Paraná"/>
  </r>
  <r>
    <x v="45"/>
    <s v="M"/>
    <n v="82"/>
    <s v="Villaguay"/>
    <s v="Villaguay"/>
  </r>
  <r>
    <x v="46"/>
    <s v="M"/>
    <n v="64"/>
    <s v="Paraná"/>
    <s v="Paraná"/>
  </r>
  <r>
    <x v="46"/>
    <s v="F"/>
    <n v="86"/>
    <s v="Paraná"/>
    <s v="Paraná"/>
  </r>
  <r>
    <x v="46"/>
    <s v="F"/>
    <n v="73"/>
    <s v="Villaguay"/>
    <s v="Villaguay"/>
  </r>
  <r>
    <x v="47"/>
    <s v="F"/>
    <n v="72"/>
    <s v="Gualeguay"/>
    <s v="Gualeguay"/>
  </r>
  <r>
    <x v="47"/>
    <s v="F"/>
    <n v="55"/>
    <s v="La Paz"/>
    <s v="Santa Elena"/>
  </r>
  <r>
    <x v="47"/>
    <s v="M"/>
    <n v="75"/>
    <s v="Paraná"/>
    <s v="Paraná"/>
  </r>
  <r>
    <x v="47"/>
    <s v="M"/>
    <n v="89"/>
    <s v="Paraná"/>
    <s v="Paraná"/>
  </r>
  <r>
    <x v="48"/>
    <s v="M"/>
    <n v="69"/>
    <s v="Colón"/>
    <s v="Colón"/>
  </r>
  <r>
    <x v="49"/>
    <s v="M"/>
    <n v="63"/>
    <s v="Colón"/>
    <s v="Villa Elisa"/>
  </r>
  <r>
    <x v="50"/>
    <s v="M"/>
    <n v="70"/>
    <s v="Colón"/>
    <s v="Colón"/>
  </r>
  <r>
    <x v="50"/>
    <s v="M"/>
    <n v="66"/>
    <s v="Gualeguay"/>
    <s v="Gualeguay"/>
  </r>
  <r>
    <x v="51"/>
    <s v="M"/>
    <n v="85"/>
    <s v="Paraná"/>
    <s v="Cerrito"/>
  </r>
  <r>
    <x v="51"/>
    <s v="M"/>
    <n v="58"/>
    <s v="Paraná"/>
    <s v="Crespo"/>
  </r>
  <r>
    <x v="51"/>
    <s v="M"/>
    <n v="53"/>
    <s v="Paraná"/>
    <s v="Paraná"/>
  </r>
  <r>
    <x v="51"/>
    <s v="M"/>
    <n v="69"/>
    <s v="Paraná"/>
    <s v="San Benito"/>
  </r>
  <r>
    <x v="51"/>
    <s v="F"/>
    <n v="67"/>
    <s v="Victoria"/>
    <s v="Victoria"/>
  </r>
  <r>
    <x v="52"/>
    <s v="M"/>
    <n v="81"/>
    <s v="Diamante"/>
    <s v="Villa Lib. San Martín"/>
  </r>
  <r>
    <x v="52"/>
    <s v="F"/>
    <n v="80"/>
    <s v="Federación"/>
    <s v="Federación"/>
  </r>
  <r>
    <x v="52"/>
    <s v="M"/>
    <n v="43"/>
    <s v="Gualeguaychú"/>
    <s v="Gualeguaychú"/>
  </r>
  <r>
    <x v="52"/>
    <s v="M"/>
    <n v="79"/>
    <s v="La Paz"/>
    <s v="Santa Elena"/>
  </r>
  <r>
    <x v="52"/>
    <s v="M"/>
    <n v="82"/>
    <s v="Paraná"/>
    <s v="Paraná"/>
  </r>
  <r>
    <x v="52"/>
    <s v="F"/>
    <n v="86"/>
    <s v="Paraná"/>
    <s v="Paraná"/>
  </r>
  <r>
    <x v="52"/>
    <s v="M"/>
    <n v="84"/>
    <s v="Paraná"/>
    <s v="Viale"/>
  </r>
  <r>
    <x v="52"/>
    <s v="M"/>
    <n v="76"/>
    <s v="Tala"/>
    <s v="Rosario del Tala"/>
  </r>
  <r>
    <x v="52"/>
    <s v="M"/>
    <n v="67"/>
    <s v="Villaguay"/>
    <s v="Villaguay"/>
  </r>
  <r>
    <x v="53"/>
    <s v="M"/>
    <n v="57"/>
    <s v="Colón"/>
    <s v="Villa Elisa"/>
  </r>
  <r>
    <x v="53"/>
    <s v="F"/>
    <n v="87"/>
    <s v="Diamante"/>
    <s v="Diamante"/>
  </r>
  <r>
    <x v="53"/>
    <s v="M"/>
    <n v="68"/>
    <s v="Federación"/>
    <s v="Federación"/>
  </r>
  <r>
    <x v="53"/>
    <s v="M"/>
    <n v="74"/>
    <s v="Gualeguay"/>
    <s v="Gualeguay"/>
  </r>
  <r>
    <x v="53"/>
    <s v="M"/>
    <n v="53"/>
    <s v="Paraná"/>
    <s v="Paraná"/>
  </r>
  <r>
    <x v="53"/>
    <s v="M"/>
    <n v="67"/>
    <s v="Paraná"/>
    <s v="Paraná"/>
  </r>
  <r>
    <x v="53"/>
    <s v="M"/>
    <n v="74"/>
    <s v="Paraná"/>
    <s v="San Benito"/>
  </r>
  <r>
    <x v="54"/>
    <s v="M"/>
    <n v="73"/>
    <s v="Concordia"/>
    <s v="Concordia"/>
  </r>
  <r>
    <x v="54"/>
    <s v="M"/>
    <n v="74"/>
    <s v="Diamante"/>
    <s v="Diamante"/>
  </r>
  <r>
    <x v="54"/>
    <s v="M"/>
    <n v="98"/>
    <s v="Diamante"/>
    <s v="Villa Lib. San Martín"/>
  </r>
  <r>
    <x v="54"/>
    <s v="M"/>
    <n v="73"/>
    <s v="Gualeguaychú"/>
    <s v="Gualeguaychú"/>
  </r>
  <r>
    <x v="54"/>
    <s v="F"/>
    <n v="65"/>
    <s v="Paraná"/>
    <s v="Paraná"/>
  </r>
  <r>
    <x v="54"/>
    <s v="M"/>
    <n v="64"/>
    <s v="Victoria"/>
    <s v="Victoria"/>
  </r>
  <r>
    <x v="55"/>
    <s v="F"/>
    <n v="83"/>
    <s v="Federación"/>
    <s v="Chajarí"/>
  </r>
  <r>
    <x v="55"/>
    <s v="M"/>
    <n v="86"/>
    <s v="Gualeguaychú"/>
    <s v="Urdinarrain"/>
  </r>
  <r>
    <x v="55"/>
    <s v="M"/>
    <n v="60"/>
    <s v="Paraná"/>
    <s v="Paraná"/>
  </r>
  <r>
    <x v="55"/>
    <s v="M"/>
    <n v="65"/>
    <s v="Paraná"/>
    <s v="Paraná"/>
  </r>
  <r>
    <x v="55"/>
    <s v="M"/>
    <n v="69"/>
    <s v="Paraná"/>
    <s v="Paraná"/>
  </r>
  <r>
    <x v="55"/>
    <s v="F"/>
    <n v="71"/>
    <s v="Paraná"/>
    <s v="Paraná"/>
  </r>
  <r>
    <x v="55"/>
    <s v="M"/>
    <n v="73"/>
    <s v="Paraná"/>
    <s v="Paraná"/>
  </r>
  <r>
    <x v="55"/>
    <s v="M"/>
    <n v="82"/>
    <s v="Paraná"/>
    <s v="Paraná"/>
  </r>
  <r>
    <x v="55"/>
    <s v="F"/>
    <n v="84"/>
    <s v="Paraná"/>
    <s v="Paraná"/>
  </r>
  <r>
    <x v="56"/>
    <s v="F"/>
    <n v="77"/>
    <s v="Concordia"/>
    <s v="Concordia"/>
  </r>
  <r>
    <x v="56"/>
    <s v="M"/>
    <n v="56"/>
    <s v="Gualeguay"/>
    <s v="Gualeguay"/>
  </r>
  <r>
    <x v="56"/>
    <s v="M"/>
    <n v="76"/>
    <s v="Gualeguay"/>
    <s v="Gualeguay"/>
  </r>
  <r>
    <x v="56"/>
    <s v="F"/>
    <n v="34"/>
    <s v="Nogoyá"/>
    <s v="Nogoyá"/>
  </r>
  <r>
    <x v="56"/>
    <s v="M"/>
    <n v="66"/>
    <s v="Paraná"/>
    <s v="Crespo"/>
  </r>
  <r>
    <x v="56"/>
    <s v="F"/>
    <n v="71"/>
    <s v="Paraná"/>
    <s v="Paraná"/>
  </r>
  <r>
    <x v="56"/>
    <s v="M"/>
    <n v="65"/>
    <s v="Uruguay"/>
    <s v="Concepcion del Uruguay"/>
  </r>
  <r>
    <x v="57"/>
    <s v="M"/>
    <n v="61"/>
    <s v="Diamante"/>
    <s v="Diamante"/>
  </r>
  <r>
    <x v="57"/>
    <s v="M"/>
    <n v="76"/>
    <s v="Gualeguay"/>
    <s v="Gualeguay"/>
  </r>
  <r>
    <x v="57"/>
    <s v="M"/>
    <n v="53"/>
    <s v="Paraná"/>
    <s v="Paraná"/>
  </r>
  <r>
    <x v="57"/>
    <s v="M"/>
    <n v="57"/>
    <s v="Paraná"/>
    <s v="Paraná"/>
  </r>
  <r>
    <x v="57"/>
    <s v="F"/>
    <n v="82"/>
    <s v="Paraná"/>
    <s v="Paraná"/>
  </r>
  <r>
    <x v="58"/>
    <s v="M"/>
    <n v="77"/>
    <s v="Diamante"/>
    <s v="Diamante"/>
  </r>
  <r>
    <x v="58"/>
    <s v="M"/>
    <n v="76"/>
    <s v="Gualeguay"/>
    <s v="Gualeguay"/>
  </r>
  <r>
    <x v="58"/>
    <s v="F"/>
    <n v="82"/>
    <s v="Gualeguaychú"/>
    <s v="Gualeguaychú"/>
  </r>
  <r>
    <x v="58"/>
    <s v="F"/>
    <n v="40"/>
    <s v="Gualeguaychú"/>
    <s v="Larroque"/>
  </r>
  <r>
    <x v="58"/>
    <s v="M"/>
    <n v="65"/>
    <s v="Gualeguaychú"/>
    <s v="Larroque"/>
  </r>
  <r>
    <x v="58"/>
    <s v="M"/>
    <n v="56"/>
    <s v="Paraná"/>
    <s v="Paraná"/>
  </r>
  <r>
    <x v="58"/>
    <s v="M"/>
    <n v="60"/>
    <s v="Paraná"/>
    <s v="Paraná"/>
  </r>
  <r>
    <x v="59"/>
    <s v="M"/>
    <n v="74"/>
    <s v="Gualeguaychú"/>
    <s v="Gualeguaychú"/>
  </r>
  <r>
    <x v="59"/>
    <s v="F"/>
    <n v="79"/>
    <s v="Islas de Ibicuy"/>
    <s v="Holt de Ibicuy"/>
  </r>
  <r>
    <x v="59"/>
    <s v="M"/>
    <n v="78"/>
    <s v="La Paz"/>
    <s v="Santa Elena"/>
  </r>
  <r>
    <x v="59"/>
    <s v="M"/>
    <n v="68"/>
    <s v="Paraná"/>
    <s v="Paraná"/>
  </r>
  <r>
    <x v="59"/>
    <s v="F"/>
    <n v="69"/>
    <s v="Paraná"/>
    <s v="Paraná"/>
  </r>
  <r>
    <x v="59"/>
    <s v="M"/>
    <n v="39"/>
    <s v="Uruguay"/>
    <s v="Concepcion del Uruguay"/>
  </r>
  <r>
    <x v="59"/>
    <s v="M"/>
    <n v="69"/>
    <s v="Uruguay"/>
    <s v="Concepcion del Uruguay"/>
  </r>
  <r>
    <x v="59"/>
    <s v="F"/>
    <n v="72"/>
    <s v="Uruguay"/>
    <s v="Concepcion del Uruguay"/>
  </r>
  <r>
    <x v="59"/>
    <s v="M"/>
    <n v="81"/>
    <s v="Uruguay"/>
    <s v="Concepcion del Uruguay"/>
  </r>
  <r>
    <x v="60"/>
    <s v="M"/>
    <n v="68"/>
    <s v="Nogoyá"/>
    <s v="Nogoyá"/>
  </r>
  <r>
    <x v="60"/>
    <s v="M"/>
    <n v="78"/>
    <s v="Paraná"/>
    <s v="Paraná"/>
  </r>
  <r>
    <x v="60"/>
    <s v="F"/>
    <n v="90"/>
    <s v="Paraná"/>
    <s v="Paraná"/>
  </r>
  <r>
    <x v="60"/>
    <s v="F"/>
    <n v="93"/>
    <s v="Paraná"/>
    <s v="Paraná"/>
  </r>
  <r>
    <x v="61"/>
    <s v="M"/>
    <n v="53"/>
    <s v="Gualeguay"/>
    <s v="Gualeguay"/>
  </r>
  <r>
    <x v="61"/>
    <s v="M"/>
    <n v="61"/>
    <s v="Paraná"/>
    <s v="Paraná"/>
  </r>
  <r>
    <x v="61"/>
    <s v="F"/>
    <n v="67"/>
    <s v="Uruguay"/>
    <s v="Basavilbaso"/>
  </r>
  <r>
    <x v="61"/>
    <s v="M"/>
    <n v="85"/>
    <s v="Uruguay"/>
    <s v="Basavilbaso"/>
  </r>
  <r>
    <x v="61"/>
    <s v="M"/>
    <n v="58"/>
    <s v="Uruguay"/>
    <s v="Concepcion del Uruguay"/>
  </r>
  <r>
    <x v="61"/>
    <s v="M"/>
    <n v="69"/>
    <s v="Uruguay"/>
    <s v="Concepcion del Uruguay"/>
  </r>
  <r>
    <x v="61"/>
    <s v="M"/>
    <n v="70"/>
    <s v="Uruguay"/>
    <s v="Concepcion del Uruguay"/>
  </r>
  <r>
    <x v="61"/>
    <s v="M"/>
    <n v="77"/>
    <s v="Uruguay"/>
    <s v="Concepcion del Uruguay"/>
  </r>
  <r>
    <x v="61"/>
    <s v="F"/>
    <n v="79"/>
    <s v="Uruguay"/>
    <s v="Santa Anita"/>
  </r>
  <r>
    <x v="62"/>
    <s v="M"/>
    <n v="58"/>
    <s v="Gualeguaychú"/>
    <s v="Gualeguaychú"/>
  </r>
  <r>
    <x v="62"/>
    <s v="F"/>
    <n v="76"/>
    <s v="Gualeguaychú"/>
    <s v="Urdinarrain"/>
  </r>
  <r>
    <x v="62"/>
    <s v="M"/>
    <n v="93"/>
    <s v="Paraná"/>
    <s v="A. Santa María"/>
  </r>
  <r>
    <x v="62"/>
    <s v="M"/>
    <n v="63"/>
    <s v="Victoria"/>
    <s v="Victoria"/>
  </r>
  <r>
    <x v="63"/>
    <s v="M"/>
    <n v="77"/>
    <s v="Concordia"/>
    <s v="Concordia"/>
  </r>
  <r>
    <x v="63"/>
    <s v="M"/>
    <n v="79"/>
    <s v="Concordia"/>
    <s v="Concordia"/>
  </r>
  <r>
    <x v="63"/>
    <s v="F"/>
    <n v="73"/>
    <s v="Feliciano"/>
    <s v="Feliciano"/>
  </r>
  <r>
    <x v="63"/>
    <s v="M"/>
    <n v="72"/>
    <s v="Nogoyá"/>
    <s v="Nogoyá"/>
  </r>
  <r>
    <x v="63"/>
    <s v="F"/>
    <n v="67"/>
    <s v="La Paz"/>
    <s v="Bovril"/>
  </r>
  <r>
    <x v="63"/>
    <s v="M"/>
    <n v="58"/>
    <s v="Paraná"/>
    <s v="Paraná"/>
  </r>
  <r>
    <x v="63"/>
    <s v="F"/>
    <n v="84"/>
    <s v="Paraná"/>
    <s v="Paraná"/>
  </r>
  <r>
    <x v="64"/>
    <s v="M"/>
    <n v="79"/>
    <s v="Gualeguay"/>
    <s v="Gualeguay"/>
  </r>
  <r>
    <x v="64"/>
    <s v="M"/>
    <n v="43"/>
    <s v="Nogoyá"/>
    <s v="Nogoyá"/>
  </r>
  <r>
    <x v="64"/>
    <s v="M"/>
    <n v="67"/>
    <s v="Uruguay"/>
    <s v="Concepcion del Uruguay"/>
  </r>
  <r>
    <x v="65"/>
    <s v="F"/>
    <n v="39"/>
    <s v="Concordia"/>
    <s v="Concordia"/>
  </r>
  <r>
    <x v="65"/>
    <s v="M"/>
    <n v="72"/>
    <s v="Diamante"/>
    <s v="Diamante"/>
  </r>
  <r>
    <x v="65"/>
    <s v="F"/>
    <n v="73"/>
    <s v="Diamante"/>
    <s v="Gral. Ramirez"/>
  </r>
  <r>
    <x v="65"/>
    <s v="F"/>
    <n v="70"/>
    <s v="Gualeguay"/>
    <s v="Gral. Galarza"/>
  </r>
  <r>
    <x v="65"/>
    <s v="M"/>
    <n v="74"/>
    <s v="Gualeguay"/>
    <s v="Gualeguay"/>
  </r>
  <r>
    <x v="65"/>
    <s v="F"/>
    <n v="93"/>
    <s v="Gualeguaychú"/>
    <s v="Gualeguaychú"/>
  </r>
  <r>
    <x v="65"/>
    <s v="M"/>
    <n v="54"/>
    <s v="Paraná"/>
    <s v="Paraná"/>
  </r>
  <r>
    <x v="65"/>
    <s v="M"/>
    <n v="55"/>
    <s v="Paraná"/>
    <s v="Paraná"/>
  </r>
  <r>
    <x v="65"/>
    <s v="F"/>
    <n v="80"/>
    <s v="Paraná"/>
    <s v="Paraná"/>
  </r>
  <r>
    <x v="65"/>
    <s v="M"/>
    <n v="79"/>
    <s v="Paraná"/>
    <s v="Seguí"/>
  </r>
  <r>
    <x v="65"/>
    <s v="F"/>
    <n v="79"/>
    <s v="Villaguay"/>
    <s v="Villaguay"/>
  </r>
  <r>
    <x v="66"/>
    <s v="F"/>
    <n v="89"/>
    <s v="Federación"/>
    <s v="Chajarí"/>
  </r>
  <r>
    <x v="66"/>
    <s v="M"/>
    <n v="81"/>
    <s v="Gualeguay"/>
    <s v="Gualeguay"/>
  </r>
  <r>
    <x v="66"/>
    <s v="F"/>
    <n v="87"/>
    <s v="Gualeguaychú"/>
    <s v="Gualeguaychú"/>
  </r>
  <r>
    <x v="66"/>
    <s v="F"/>
    <n v="87"/>
    <s v="Gualeguaychú"/>
    <s v="Urdinarrain"/>
  </r>
  <r>
    <x v="66"/>
    <s v="F"/>
    <n v="66"/>
    <s v="Islas de Ibicuy"/>
    <s v="Holt de Ibicuy"/>
  </r>
  <r>
    <x v="66"/>
    <s v="F"/>
    <n v="50"/>
    <s v="Paraná"/>
    <s v="Paraná"/>
  </r>
  <r>
    <x v="66"/>
    <s v="M"/>
    <n v="55"/>
    <s v="Paraná"/>
    <s v="Paraná"/>
  </r>
  <r>
    <x v="66"/>
    <s v="M"/>
    <n v="83"/>
    <s v="Paraná"/>
    <s v="Paraná"/>
  </r>
  <r>
    <x v="66"/>
    <s v="F"/>
    <n v="93"/>
    <s v="Paraná"/>
    <s v="Paraná"/>
  </r>
  <r>
    <x v="67"/>
    <s v="F"/>
    <n v="90"/>
    <s v="Diamante"/>
    <s v="Diamante"/>
  </r>
  <r>
    <x v="67"/>
    <s v="M"/>
    <n v="71"/>
    <s v="Federación"/>
    <s v="Chajarí"/>
  </r>
  <r>
    <x v="67"/>
    <s v="M"/>
    <n v="69"/>
    <s v="Federación"/>
    <s v="San Jaime"/>
  </r>
  <r>
    <x v="67"/>
    <s v="F"/>
    <n v="61"/>
    <s v="Paraná"/>
    <s v="Paraná"/>
  </r>
  <r>
    <x v="67"/>
    <s v="F"/>
    <n v="65"/>
    <s v="Paraná"/>
    <s v="San Benito"/>
  </r>
  <r>
    <x v="68"/>
    <s v="F"/>
    <n v="65"/>
    <s v="Colón"/>
    <s v="Ubajay"/>
  </r>
  <r>
    <x v="68"/>
    <s v="F"/>
    <n v="87"/>
    <s v="Colón"/>
    <s v="Ubajay"/>
  </r>
  <r>
    <x v="68"/>
    <s v="F"/>
    <n v="61"/>
    <s v="Concordia"/>
    <s v="Concordia"/>
  </r>
  <r>
    <x v="68"/>
    <s v="F"/>
    <n v="65"/>
    <s v="Concordia"/>
    <s v="Concordia"/>
  </r>
  <r>
    <x v="68"/>
    <s v="F"/>
    <n v="69"/>
    <s v="Concordia"/>
    <s v="Concordia"/>
  </r>
  <r>
    <x v="69"/>
    <s v="M"/>
    <n v="65"/>
    <s v="Diamante"/>
    <s v="Diamante"/>
  </r>
  <r>
    <x v="69"/>
    <s v="M"/>
    <n v="69"/>
    <s v="Gualeguay"/>
    <s v="Gualeguay"/>
  </r>
  <r>
    <x v="69"/>
    <s v="M"/>
    <n v="88"/>
    <s v="Gualeguay"/>
    <s v="Gualeguay"/>
  </r>
  <r>
    <x v="69"/>
    <s v="F"/>
    <n v="62"/>
    <s v="Nogoyá"/>
    <s v="Nogoyá"/>
  </r>
  <r>
    <x v="69"/>
    <s v="M"/>
    <n v="65"/>
    <s v="Paraná"/>
    <s v="Paraná"/>
  </r>
  <r>
    <x v="69"/>
    <s v="M"/>
    <n v="67"/>
    <s v="Paraná"/>
    <s v="Paraná"/>
  </r>
  <r>
    <x v="69"/>
    <s v="F"/>
    <n v="83"/>
    <s v="Paraná"/>
    <s v="Paraná"/>
  </r>
  <r>
    <x v="69"/>
    <s v="F"/>
    <n v="74"/>
    <s v="Paraná"/>
    <s v="Seguí"/>
  </r>
  <r>
    <x v="69"/>
    <s v="F"/>
    <n v="70"/>
    <s v="Villaguay"/>
    <s v="Villaguay"/>
  </r>
  <r>
    <x v="70"/>
    <s v="F"/>
    <n v="69"/>
    <s v="Diamante"/>
    <s v="Villa Lib. San Martín"/>
  </r>
  <r>
    <x v="70"/>
    <s v="M"/>
    <n v="89"/>
    <s v="Federación"/>
    <s v="Chajarí"/>
  </r>
  <r>
    <x v="70"/>
    <s v="M"/>
    <n v="78"/>
    <s v="Paraná"/>
    <s v="Paraná"/>
  </r>
  <r>
    <x v="70"/>
    <s v="M"/>
    <n v="67"/>
    <s v="Victoria"/>
    <s v="Victoria"/>
  </r>
  <r>
    <x v="70"/>
    <s v="M"/>
    <n v="70"/>
    <s v="Villaguay"/>
    <s v="Villa Clara"/>
  </r>
  <r>
    <x v="71"/>
    <s v="M"/>
    <n v="67"/>
    <s v="Paraná"/>
    <s v="Paraná"/>
  </r>
  <r>
    <x v="71"/>
    <s v="M"/>
    <n v="82"/>
    <s v="Paraná"/>
    <s v="Paraná"/>
  </r>
  <r>
    <x v="72"/>
    <s v="M"/>
    <n v="86"/>
    <s v="Nogoyá"/>
    <s v="Lucas Gonzalez"/>
  </r>
  <r>
    <x v="72"/>
    <s v="F"/>
    <n v="37"/>
    <s v="Paraná"/>
    <s v="Paraná"/>
  </r>
  <r>
    <x v="73"/>
    <s v="M"/>
    <n v="58"/>
    <s v="Gualeguaychú"/>
    <s v="Gualeguaychú"/>
  </r>
  <r>
    <x v="73"/>
    <s v="M"/>
    <n v="64"/>
    <s v="Gualeguaychú"/>
    <s v="Gualeguaychú"/>
  </r>
  <r>
    <x v="73"/>
    <s v="F"/>
    <n v="87"/>
    <s v="Gualeguaychú"/>
    <s v="Gualeguaychú"/>
  </r>
  <r>
    <x v="73"/>
    <s v="M"/>
    <n v="93"/>
    <s v="Gualeguaychú"/>
    <s v="Larroque"/>
  </r>
  <r>
    <x v="73"/>
    <s v="M"/>
    <n v="78"/>
    <s v="Paraná"/>
    <s v="Cerrito"/>
  </r>
  <r>
    <x v="73"/>
    <s v="F"/>
    <n v="89"/>
    <s v="Paraná"/>
    <s v="Paraná"/>
  </r>
  <r>
    <x v="73"/>
    <s v="F"/>
    <n v="81"/>
    <s v="Uruguay"/>
    <s v="Concepcion del Uruguay"/>
  </r>
  <r>
    <x v="73"/>
    <s v="M"/>
    <n v="85"/>
    <s v="Uruguay"/>
    <s v="Concepcion del Uruguay"/>
  </r>
  <r>
    <x v="73"/>
    <s v="M"/>
    <n v="70"/>
    <s v="Victoria"/>
    <s v="Victoria"/>
  </r>
  <r>
    <x v="73"/>
    <s v="F"/>
    <n v="90"/>
    <s v="Victoria"/>
    <s v="Victoria"/>
  </r>
  <r>
    <x v="74"/>
    <s v="M"/>
    <n v="57"/>
    <s v="Concordia"/>
    <s v="Concordia"/>
  </r>
  <r>
    <x v="74"/>
    <s v="M"/>
    <n v="59"/>
    <s v="Concordia"/>
    <s v="Concordia"/>
  </r>
  <r>
    <x v="74"/>
    <s v="M"/>
    <n v="70"/>
    <s v="Concordia"/>
    <s v="Concordia"/>
  </r>
  <r>
    <x v="74"/>
    <s v="M"/>
    <n v="76"/>
    <s v="Concordia"/>
    <s v="Concordia"/>
  </r>
  <r>
    <x v="74"/>
    <s v="F"/>
    <n v="78"/>
    <s v="Concordia"/>
    <s v="Concordia"/>
  </r>
  <r>
    <x v="74"/>
    <s v="M"/>
    <n v="81"/>
    <s v="Concordia"/>
    <s v="Concordia"/>
  </r>
  <r>
    <x v="74"/>
    <s v="F"/>
    <n v="86"/>
    <s v="Concordia"/>
    <s v="Concordia"/>
  </r>
  <r>
    <x v="74"/>
    <s v="F"/>
    <n v="91"/>
    <s v="Concordia"/>
    <s v="Concordia"/>
  </r>
  <r>
    <x v="74"/>
    <s v="M"/>
    <n v="64"/>
    <s v="Diamante"/>
    <s v="Diamante"/>
  </r>
  <r>
    <x v="74"/>
    <s v="M"/>
    <n v="83"/>
    <s v="Federación"/>
    <s v="Chajarí"/>
  </r>
  <r>
    <x v="74"/>
    <s v="M"/>
    <n v="76"/>
    <s v="Gualeguaychú"/>
    <s v="Larroque"/>
  </r>
  <r>
    <x v="74"/>
    <s v="M"/>
    <n v="78"/>
    <s v="Paraná"/>
    <s v="Oro Verde"/>
  </r>
  <r>
    <x v="75"/>
    <s v="M"/>
    <n v="73"/>
    <s v="Concordia"/>
    <s v="Concordia"/>
  </r>
  <r>
    <x v="75"/>
    <s v="M"/>
    <n v="66"/>
    <s v="Concordia"/>
    <s v="Concordia"/>
  </r>
  <r>
    <x v="75"/>
    <s v="M"/>
    <n v="16"/>
    <s v="Concordia"/>
    <s v="Concordia"/>
  </r>
  <r>
    <x v="75"/>
    <s v="F"/>
    <n v="90"/>
    <s v="Concordia"/>
    <s v="Concordia"/>
  </r>
  <r>
    <x v="75"/>
    <s v="M"/>
    <n v="65"/>
    <s v="Gualeguaychú"/>
    <s v="Gualeguaychú"/>
  </r>
  <r>
    <x v="75"/>
    <s v="M"/>
    <n v="60"/>
    <s v="Gualeguaychú"/>
    <s v="Gualeguaychú"/>
  </r>
  <r>
    <x v="75"/>
    <s v="M"/>
    <n v="77"/>
    <s v="Gualeguaychú"/>
    <s v="Urdinarrain"/>
  </r>
  <r>
    <x v="75"/>
    <s v="F"/>
    <n v="70"/>
    <s v="Paraná"/>
    <s v="Paraná"/>
  </r>
  <r>
    <x v="75"/>
    <s v="F"/>
    <n v="73"/>
    <s v="Paraná"/>
    <s v="Paraná"/>
  </r>
  <r>
    <x v="75"/>
    <s v="M"/>
    <n v="80"/>
    <s v="Victoria"/>
    <s v="Victoria"/>
  </r>
  <r>
    <x v="75"/>
    <s v="M"/>
    <n v="86"/>
    <s v="Victoria"/>
    <s v="Victoria"/>
  </r>
  <r>
    <x v="76"/>
    <s v="M"/>
    <n v="63"/>
    <s v="Concordia"/>
    <s v="Concordia"/>
  </r>
  <r>
    <x v="76"/>
    <s v="M"/>
    <n v="56"/>
    <s v="Concordia"/>
    <s v="Concordia"/>
  </r>
  <r>
    <x v="76"/>
    <s v="F"/>
    <n v="83"/>
    <s v="Concordia"/>
    <s v="Concordia"/>
  </r>
  <r>
    <x v="76"/>
    <s v="M"/>
    <n v="61"/>
    <s v="Gualeguay"/>
    <s v="Gualeguay"/>
  </r>
  <r>
    <x v="76"/>
    <s v="M"/>
    <n v="61"/>
    <s v="Gualeguay"/>
    <s v="Gualeguay"/>
  </r>
  <r>
    <x v="76"/>
    <s v="F"/>
    <n v="74"/>
    <s v="Gualeguaychú"/>
    <s v="Gualeguaychú"/>
  </r>
  <r>
    <x v="76"/>
    <s v="F"/>
    <n v="76"/>
    <s v="Gualeguaychú"/>
    <s v="Gualeguaychú"/>
  </r>
  <r>
    <x v="76"/>
    <s v="M"/>
    <n v="39"/>
    <s v="La Paz"/>
    <s v="Santa Elena"/>
  </r>
  <r>
    <x v="76"/>
    <s v="M"/>
    <n v="70"/>
    <s v="Paraná"/>
    <s v="Paraná"/>
  </r>
  <r>
    <x v="76"/>
    <s v="M"/>
    <n v="54"/>
    <s v="Victoria"/>
    <s v="Victoria"/>
  </r>
  <r>
    <x v="77"/>
    <s v="F"/>
    <n v="74"/>
    <s v="Uruguay"/>
    <s v="Concepcion del Uruguay"/>
  </r>
  <r>
    <x v="78"/>
    <s v="F"/>
    <n v="58"/>
    <s v="Diamante"/>
    <s v="Diamante"/>
  </r>
  <r>
    <x v="78"/>
    <s v="M"/>
    <n v="79"/>
    <s v="Gualeguaychú"/>
    <s v="Gualeguaychú"/>
  </r>
  <r>
    <x v="78"/>
    <s v="F"/>
    <n v="87"/>
    <s v="Paraná"/>
    <s v="Crespo"/>
  </r>
  <r>
    <x v="78"/>
    <s v="M"/>
    <n v="84"/>
    <s v="Uruguay"/>
    <s v="Santa Anita"/>
  </r>
  <r>
    <x v="79"/>
    <s v="M"/>
    <n v="65"/>
    <s v="Paraná"/>
    <s v="Paraná"/>
  </r>
  <r>
    <x v="79"/>
    <s v="F"/>
    <n v="71"/>
    <s v="Villaguay"/>
    <s v="Villaguay"/>
  </r>
  <r>
    <x v="80"/>
    <s v="F"/>
    <n v="96"/>
    <s v="Diamante"/>
    <s v="Villa Lib. San Martín"/>
  </r>
  <r>
    <x v="80"/>
    <s v="F"/>
    <n v="76"/>
    <s v="La Paz"/>
    <s v="La Paz"/>
  </r>
  <r>
    <x v="80"/>
    <s v="M"/>
    <n v="71"/>
    <s v="La Paz"/>
    <s v="Santa Elena"/>
  </r>
  <r>
    <x v="80"/>
    <s v="M"/>
    <n v="64"/>
    <s v="Paraná"/>
    <s v="Paraná"/>
  </r>
  <r>
    <x v="81"/>
    <s v="M"/>
    <n v="70"/>
    <s v="Gualeguaychú"/>
    <s v="Gualeguaychú"/>
  </r>
  <r>
    <x v="81"/>
    <s v="F"/>
    <n v="62"/>
    <s v="Gualeguaychú"/>
    <s v="Gualeguaychú"/>
  </r>
  <r>
    <x v="81"/>
    <s v="F"/>
    <n v="84"/>
    <s v="Paraná"/>
    <s v="Paraná"/>
  </r>
  <r>
    <x v="82"/>
    <s v="F"/>
    <n v="70"/>
    <s v="Concordia"/>
    <s v="Concordia"/>
  </r>
  <r>
    <x v="82"/>
    <s v="M"/>
    <n v="86"/>
    <s v="Diamante"/>
    <s v="Diamante"/>
  </r>
  <r>
    <x v="82"/>
    <s v="M"/>
    <n v="75"/>
    <s v="Gualeguaychú"/>
    <s v="Gualeguaychú"/>
  </r>
  <r>
    <x v="82"/>
    <s v="F"/>
    <n v="71"/>
    <s v="Gualeguaychú"/>
    <s v="Gualeguaychú"/>
  </r>
  <r>
    <x v="82"/>
    <s v="F"/>
    <n v="74"/>
    <s v="Nogoyá"/>
    <s v="Nogoyá"/>
  </r>
  <r>
    <x v="82"/>
    <s v="M"/>
    <n v="77"/>
    <s v="Paraná"/>
    <s v="Paraná"/>
  </r>
  <r>
    <x v="82"/>
    <s v="M"/>
    <n v="76"/>
    <s v="Paraná"/>
    <s v="Paraná"/>
  </r>
  <r>
    <x v="83"/>
    <s v="M"/>
    <n v="76"/>
    <s v="Federación"/>
    <s v="Chajarí"/>
  </r>
  <r>
    <x v="83"/>
    <s v="F"/>
    <n v="25"/>
    <s v="Paraná"/>
    <s v="Paraná"/>
  </r>
  <r>
    <x v="84"/>
    <s v="F"/>
    <n v="82"/>
    <s v="Colón"/>
    <s v="Colón"/>
  </r>
  <r>
    <x v="84"/>
    <s v="M"/>
    <n v="69"/>
    <s v="Gualeguaychú"/>
    <s v="A. San Antonio"/>
  </r>
  <r>
    <x v="84"/>
    <s v="F"/>
    <n v="87"/>
    <s v="La Paz"/>
    <s v="Santa Elena"/>
  </r>
  <r>
    <x v="84"/>
    <s v="M"/>
    <n v="70"/>
    <s v="Paraná"/>
    <s v="Paraná"/>
  </r>
  <r>
    <x v="84"/>
    <s v="F"/>
    <n v="76"/>
    <s v="Uruguay"/>
    <s v="Concepcion del Uruguay"/>
  </r>
  <r>
    <x v="85"/>
    <s v="M"/>
    <n v="67"/>
    <s v="Victoria"/>
    <s v="Victoria"/>
  </r>
  <r>
    <x v="85"/>
    <s v="M"/>
    <n v="66"/>
    <s v="Victoria"/>
    <s v="Victoria"/>
  </r>
  <r>
    <x v="85"/>
    <s v="M"/>
    <n v="85"/>
    <s v="Victoria"/>
    <s v="Victoria"/>
  </r>
  <r>
    <x v="85"/>
    <s v="F"/>
    <n v="84"/>
    <s v="Victoria"/>
    <s v="Victoria"/>
  </r>
  <r>
    <x v="85"/>
    <s v="F"/>
    <n v="84"/>
    <s v="Victoria"/>
    <s v="Victoria"/>
  </r>
  <r>
    <x v="85"/>
    <s v="F"/>
    <n v="79"/>
    <s v="Victoria"/>
    <s v="Victoria"/>
  </r>
  <r>
    <x v="86"/>
    <s v="M"/>
    <n v="54"/>
    <s v="Gualeguay"/>
    <s v="Gualeguay"/>
  </r>
  <r>
    <x v="86"/>
    <s v="M"/>
    <n v="75"/>
    <s v="Gualeguaychú"/>
    <s v="Gualeguaychú"/>
  </r>
  <r>
    <x v="86"/>
    <s v="F"/>
    <n v="85"/>
    <s v="Paraná"/>
    <s v="Paraná"/>
  </r>
  <r>
    <x v="86"/>
    <s v="M"/>
    <n v="85"/>
    <s v="Uruguay"/>
    <s v="Concepcion del Uruguay"/>
  </r>
  <r>
    <x v="86"/>
    <s v="M"/>
    <n v="69"/>
    <s v="Uruguay"/>
    <s v="Concepcion del Uruguay"/>
  </r>
  <r>
    <x v="86"/>
    <s v="M"/>
    <n v="67"/>
    <s v="Uruguay"/>
    <s v="Concepcion del Uruguay"/>
  </r>
  <r>
    <x v="86"/>
    <s v="F"/>
    <n v="77"/>
    <s v="Uruguay"/>
    <s v="Concepcion del Uruguay"/>
  </r>
  <r>
    <x v="87"/>
    <s v="M"/>
    <n v="75"/>
    <s v="Diamante"/>
    <s v="Villa Lib. San Martín"/>
  </r>
  <r>
    <x v="87"/>
    <s v="M"/>
    <n v="78"/>
    <s v="Paraná"/>
    <s v="Seguí"/>
  </r>
  <r>
    <x v="87"/>
    <s v="M"/>
    <n v="97"/>
    <s v="Uruguay"/>
    <s v="Concepcion del Uruguay"/>
  </r>
  <r>
    <x v="88"/>
    <s v="M"/>
    <n v="31"/>
    <s v="Gualeguay"/>
    <s v="Gualeguay"/>
  </r>
  <r>
    <x v="88"/>
    <s v="M"/>
    <n v="70"/>
    <s v="Gualeguaychú"/>
    <s v="Gualeguaychú"/>
  </r>
  <r>
    <x v="88"/>
    <s v="F"/>
    <n v="69"/>
    <s v="Gualeguaychú"/>
    <s v="Gualeguaychú"/>
  </r>
  <r>
    <x v="88"/>
    <s v="F"/>
    <n v="66"/>
    <s v="La Paz"/>
    <s v="La Paz"/>
  </r>
  <r>
    <x v="88"/>
    <s v="F"/>
    <n v="72"/>
    <s v="Nogoyá"/>
    <s v="Nogoyá"/>
  </r>
  <r>
    <x v="88"/>
    <s v="M"/>
    <n v="64"/>
    <s v="Paraná"/>
    <s v="Paraná"/>
  </r>
  <r>
    <x v="88"/>
    <s v="M"/>
    <n v="85"/>
    <s v="Paraná"/>
    <s v="Paraná"/>
  </r>
  <r>
    <x v="88"/>
    <s v="F"/>
    <n v="83"/>
    <s v="Uruguay"/>
    <s v="Concepcion del Uruguay"/>
  </r>
  <r>
    <x v="88"/>
    <s v="F"/>
    <n v="63"/>
    <s v="Uruguay"/>
    <s v="Concepcion del Uruguay"/>
  </r>
  <r>
    <x v="89"/>
    <s v="F"/>
    <n v="81"/>
    <s v="Gualeguaychú"/>
    <s v="A. San Antonio"/>
  </r>
  <r>
    <x v="89"/>
    <s v="M"/>
    <n v="94"/>
    <s v="Gualeguaychú"/>
    <s v="Gualeguaychú"/>
  </r>
  <r>
    <x v="89"/>
    <s v="M"/>
    <n v="71"/>
    <s v="La Paz"/>
    <s v="La Paz"/>
  </r>
  <r>
    <x v="89"/>
    <s v="M"/>
    <n v="84"/>
    <s v="Paraná"/>
    <s v="María Grande"/>
  </r>
  <r>
    <x v="90"/>
    <s v="M"/>
    <n v="74"/>
    <s v="Federación"/>
    <s v="Federación"/>
  </r>
  <r>
    <x v="90"/>
    <s v="F"/>
    <n v="66"/>
    <s v="Federación"/>
    <s v="Federación"/>
  </r>
  <r>
    <x v="90"/>
    <s v="M"/>
    <n v="80"/>
    <s v="Nogoyá"/>
    <s v="Nogoyá"/>
  </r>
  <r>
    <x v="90"/>
    <s v="F"/>
    <n v="78"/>
    <s v="Paraná"/>
    <s v="Oro Verde"/>
  </r>
  <r>
    <x v="90"/>
    <s v="M"/>
    <n v="75"/>
    <s v="Paraná"/>
    <s v="Paraná"/>
  </r>
  <r>
    <x v="90"/>
    <s v="M"/>
    <n v="83"/>
    <s v="Uruguay"/>
    <s v="Concepcion del Uruguay"/>
  </r>
  <r>
    <x v="90"/>
    <s v="M"/>
    <n v="73"/>
    <s v="Uruguay"/>
    <s v="Concepcion del Uruguay"/>
  </r>
  <r>
    <x v="90"/>
    <s v="M"/>
    <n v="75"/>
    <s v="Villaguay"/>
    <s v="Villaguay"/>
  </r>
  <r>
    <x v="91"/>
    <s v="M"/>
    <n v="84"/>
    <s v="Federación"/>
    <s v="Col. Argentina"/>
  </r>
  <r>
    <x v="91"/>
    <s v="M"/>
    <n v="39"/>
    <s v="Federación"/>
    <s v="Federación"/>
  </r>
  <r>
    <x v="91"/>
    <s v="M"/>
    <n v="61"/>
    <s v="Gualeguaychú"/>
    <s v="Gualeguaychú"/>
  </r>
  <r>
    <x v="91"/>
    <s v="F"/>
    <n v="63"/>
    <s v="Nogoyá"/>
    <s v="Nogoyá"/>
  </r>
  <r>
    <x v="91"/>
    <s v="M"/>
    <n v="54"/>
    <s v="Paraná"/>
    <s v="Paraná"/>
  </r>
  <r>
    <x v="91"/>
    <s v="M"/>
    <n v="59"/>
    <s v="Paraná"/>
    <s v="Paraná"/>
  </r>
  <r>
    <x v="91"/>
    <s v="F"/>
    <n v="64"/>
    <s v="Paraná"/>
    <s v="Paraná"/>
  </r>
  <r>
    <x v="91"/>
    <s v="M"/>
    <n v="90"/>
    <s v="Victoria"/>
    <s v="Victoria"/>
  </r>
  <r>
    <x v="92"/>
    <s v="M"/>
    <n v="96"/>
    <s v="Gualeguaychú"/>
    <s v="A. San Antonio"/>
  </r>
  <r>
    <x v="92"/>
    <s v="F"/>
    <n v="75"/>
    <s v="La Paz"/>
    <s v="La Paz"/>
  </r>
  <r>
    <x v="92"/>
    <s v="M"/>
    <n v="35"/>
    <s v="La Paz"/>
    <s v="Santa Elena"/>
  </r>
  <r>
    <x v="92"/>
    <s v="M"/>
    <n v="59"/>
    <s v="Paraná"/>
    <s v="Paraná"/>
  </r>
  <r>
    <x v="92"/>
    <s v="F"/>
    <n v="78"/>
    <s v="Paraná"/>
    <s v="Paraná"/>
  </r>
  <r>
    <x v="92"/>
    <s v="F"/>
    <n v="62"/>
    <s v="Tala"/>
    <s v="Gob. Maciá"/>
  </r>
  <r>
    <x v="92"/>
    <s v="M"/>
    <n v="85"/>
    <s v="Victoria"/>
    <s v="Victoria"/>
  </r>
  <r>
    <x v="92"/>
    <s v="M"/>
    <n v="75"/>
    <s v="Villaguay"/>
    <s v="Villaguay"/>
  </r>
  <r>
    <x v="93"/>
    <s v="F"/>
    <n v="88"/>
    <s v="Paraná"/>
    <s v="Paraná"/>
  </r>
  <r>
    <x v="94"/>
    <s v="M"/>
    <n v="71"/>
    <s v="Federal"/>
    <s v="Federal"/>
  </r>
  <r>
    <x v="94"/>
    <s v="F"/>
    <n v="70"/>
    <s v="Paraná"/>
    <s v="Paraná"/>
  </r>
  <r>
    <x v="94"/>
    <s v="F"/>
    <n v="77"/>
    <s v="Paraná"/>
    <s v="Viale"/>
  </r>
  <r>
    <x v="94"/>
    <s v="M"/>
    <n v="72"/>
    <s v="Uruguay"/>
    <s v="Concepcion del Uruguay"/>
  </r>
  <r>
    <x v="94"/>
    <s v="M"/>
    <n v="80"/>
    <s v="Uruguay"/>
    <s v="Concepcion del Uruguay"/>
  </r>
  <r>
    <x v="94"/>
    <s v="F"/>
    <n v="78"/>
    <s v="Uruguay"/>
    <s v="Concepcion del Uruguay"/>
  </r>
  <r>
    <x v="94"/>
    <s v="F"/>
    <n v="71"/>
    <s v="Uruguay"/>
    <s v="Concepcion del Uruguay"/>
  </r>
  <r>
    <x v="95"/>
    <s v="F"/>
    <n v="88"/>
    <s v="Diamante"/>
    <s v="Col. Ensayo"/>
  </r>
  <r>
    <x v="95"/>
    <s v="M"/>
    <n v="71"/>
    <s v="Paraná"/>
    <s v="Crespo"/>
  </r>
  <r>
    <x v="96"/>
    <s v="F"/>
    <n v="80"/>
    <s v="Diamante"/>
    <s v="Col. Ensayo"/>
  </r>
  <r>
    <x v="96"/>
    <s v="F"/>
    <n v="83"/>
    <s v="Gualeguaychú"/>
    <s v="Gualeguaychú"/>
  </r>
  <r>
    <x v="96"/>
    <s v="M"/>
    <n v="83"/>
    <s v="Paraná"/>
    <s v="Paraná"/>
  </r>
  <r>
    <x v="96"/>
    <s v="M"/>
    <n v="79"/>
    <s v="Paraná"/>
    <s v="Paraná"/>
  </r>
  <r>
    <x v="96"/>
    <s v="M"/>
    <n v="36"/>
    <s v="Paraná"/>
    <s v="Paraná"/>
  </r>
  <r>
    <x v="96"/>
    <s v="M"/>
    <n v="67"/>
    <s v="Uruguay"/>
    <s v="Concepcion del Uruguay"/>
  </r>
  <r>
    <x v="96"/>
    <s v="M"/>
    <n v="75"/>
    <s v="Villaguay"/>
    <s v="Villaguay"/>
  </r>
  <r>
    <x v="97"/>
    <s v="F"/>
    <n v="72"/>
    <s v="Federación"/>
    <s v="Chajarí"/>
  </r>
  <r>
    <x v="97"/>
    <s v="M"/>
    <n v="69"/>
    <s v="Federación"/>
    <s v="Federación"/>
  </r>
  <r>
    <x v="97"/>
    <s v="M"/>
    <n v="80"/>
    <s v="Gualeguaychú"/>
    <s v="Perdices"/>
  </r>
  <r>
    <x v="97"/>
    <s v="M"/>
    <n v="67"/>
    <s v="Paraná"/>
    <s v="Paraná"/>
  </r>
  <r>
    <x v="97"/>
    <s v="F"/>
    <n v="42"/>
    <s v="Paraná"/>
    <s v="Paraná"/>
  </r>
  <r>
    <x v="97"/>
    <s v="F"/>
    <n v="69"/>
    <s v="Uruguay"/>
    <s v="Concepcion del Uruguay"/>
  </r>
  <r>
    <x v="97"/>
    <s v="F"/>
    <n v="89"/>
    <s v="Villaguay"/>
    <s v="Villaguay"/>
  </r>
  <r>
    <x v="98"/>
    <s v="F"/>
    <n v="47"/>
    <s v="Nogoyá"/>
    <s v="Nogoyá"/>
  </r>
  <r>
    <x v="98"/>
    <s v="M"/>
    <n v="55"/>
    <s v="Paraná"/>
    <s v="María Grande"/>
  </r>
  <r>
    <x v="99"/>
    <s v="M"/>
    <n v="77"/>
    <s v="Gualeguaychú"/>
    <s v="Gualeguaychú"/>
  </r>
  <r>
    <x v="99"/>
    <s v="M"/>
    <n v="69"/>
    <s v="Uruguay"/>
    <s v="Concepcion del Uruguay"/>
  </r>
  <r>
    <x v="100"/>
    <s v="M"/>
    <n v="89"/>
    <s v="Federación"/>
    <s v="Chajarí"/>
  </r>
  <r>
    <x v="100"/>
    <s v="M"/>
    <n v="78"/>
    <s v="Tala"/>
    <s v="Rosario del Tala"/>
  </r>
  <r>
    <x v="100"/>
    <s v="F"/>
    <n v="37"/>
    <s v="Uruguay"/>
    <s v="Concepcion del Uruguay"/>
  </r>
  <r>
    <x v="101"/>
    <s v="M"/>
    <n v="27"/>
    <s v="Gualeguaychú"/>
    <s v="Irazusta"/>
  </r>
  <r>
    <x v="101"/>
    <s v="M"/>
    <n v="88"/>
    <s v="Victoria"/>
    <s v="Victoria"/>
  </r>
  <r>
    <x v="102"/>
    <s v="M"/>
    <n v="74"/>
    <s v="Concordia"/>
    <s v="Concordia"/>
  </r>
  <r>
    <x v="102"/>
    <s v="F"/>
    <n v="62"/>
    <s v="Paraná"/>
    <s v="Paraná"/>
  </r>
  <r>
    <x v="102"/>
    <s v="M"/>
    <n v="69"/>
    <s v="Uruguay"/>
    <s v="Concepcion del Uruguay"/>
  </r>
  <r>
    <x v="102"/>
    <s v="M"/>
    <n v="74"/>
    <s v="Uruguay"/>
    <s v="Concepcion del Uruguay"/>
  </r>
  <r>
    <x v="103"/>
    <s v="M"/>
    <n v="67"/>
    <s v="La Paz"/>
    <s v="La Paz"/>
  </r>
  <r>
    <x v="103"/>
    <s v="F"/>
    <n v="70"/>
    <s v="Nogoyá"/>
    <s v="Nogoyá"/>
  </r>
  <r>
    <x v="103"/>
    <s v="F"/>
    <n v="86"/>
    <s v="Victoria"/>
    <s v="Victoria"/>
  </r>
  <r>
    <x v="104"/>
    <s v="F"/>
    <n v="68"/>
    <s v="Federación"/>
    <s v="Federación"/>
  </r>
  <r>
    <x v="104"/>
    <s v="F"/>
    <n v="69"/>
    <s v="Paraná"/>
    <s v="Paraná"/>
  </r>
  <r>
    <x v="104"/>
    <s v="M"/>
    <n v="81"/>
    <s v="Uruguay"/>
    <s v="Concepcion del Uruguay"/>
  </r>
  <r>
    <x v="104"/>
    <s v="F"/>
    <n v="81"/>
    <s v="Victoria"/>
    <s v="Victoria"/>
  </r>
  <r>
    <x v="105"/>
    <s v="F"/>
    <n v="77"/>
    <s v="Gualeguaychú"/>
    <s v="Gualeguaychú"/>
  </r>
  <r>
    <x v="105"/>
    <s v="M"/>
    <n v="62"/>
    <s v="Uruguay"/>
    <s v="San Justo"/>
  </r>
  <r>
    <x v="106"/>
    <s v="M"/>
    <n v="64"/>
    <s v="Paraná"/>
    <s v="Paraná"/>
  </r>
  <r>
    <x v="106"/>
    <s v="F"/>
    <n v="64"/>
    <s v="Paraná"/>
    <s v="Paraná"/>
  </r>
  <r>
    <x v="106"/>
    <s v="F"/>
    <n v="49"/>
    <s v="Uruguay"/>
    <s v="Basavilbaso"/>
  </r>
  <r>
    <x v="106"/>
    <s v="M"/>
    <n v="45"/>
    <s v="Uruguay"/>
    <s v="Concepcion del Uruguay"/>
  </r>
  <r>
    <x v="107"/>
    <s v="M"/>
    <n v="65"/>
    <s v="Federal"/>
    <s v="El Cimarrón"/>
  </r>
  <r>
    <x v="107"/>
    <s v="F"/>
    <n v="70"/>
    <s v="Federal"/>
    <s v="Federal"/>
  </r>
  <r>
    <x v="107"/>
    <s v="M"/>
    <n v="64"/>
    <s v="Islas de Ibicuy"/>
    <s v="Holt de Ibicuy"/>
  </r>
  <r>
    <x v="107"/>
    <s v="F"/>
    <n v="92"/>
    <s v="Paraná"/>
    <s v="Viale"/>
  </r>
  <r>
    <x v="107"/>
    <s v="F"/>
    <n v="67"/>
    <s v="Uruguay"/>
    <s v="Concepcion del Uruguay"/>
  </r>
  <r>
    <x v="107"/>
    <s v="M"/>
    <n v="92"/>
    <s v="Victoria"/>
    <s v="Victoria"/>
  </r>
  <r>
    <x v="108"/>
    <s v="F"/>
    <n v="76"/>
    <s v="Paraná"/>
    <s v="Oro Verde"/>
  </r>
  <r>
    <x v="108"/>
    <s v="M"/>
    <n v="80"/>
    <s v="Uruguay"/>
    <s v="Caseros"/>
  </r>
  <r>
    <x v="108"/>
    <s v="F"/>
    <n v="86"/>
    <s v="Uruguay"/>
    <s v="Concepcion del Uruguay"/>
  </r>
  <r>
    <x v="109"/>
    <s v="M"/>
    <n v="74"/>
    <s v="Gualeguaychú"/>
    <s v="Gualeguaychú"/>
  </r>
  <r>
    <x v="109"/>
    <s v="M"/>
    <n v="81"/>
    <s v="Gualeguaychú"/>
    <s v="Gualeguaychú"/>
  </r>
  <r>
    <x v="109"/>
    <s v="M"/>
    <n v="69"/>
    <s v="Gualeguaychú"/>
    <s v="Gualeguaychú"/>
  </r>
  <r>
    <x v="109"/>
    <s v="M"/>
    <n v="67"/>
    <s v="Gualeguaychú"/>
    <s v="Gualeguaychú"/>
  </r>
  <r>
    <x v="109"/>
    <s v="M"/>
    <n v="75"/>
    <s v="Paraná"/>
    <s v="Paraná"/>
  </r>
  <r>
    <x v="109"/>
    <s v="M"/>
    <n v="60"/>
    <s v="Uruguay"/>
    <s v="Concepcion del Uruguay"/>
  </r>
  <r>
    <x v="109"/>
    <s v="F"/>
    <n v="87"/>
    <s v="Uruguay"/>
    <s v="Concepcion del Uruguay"/>
  </r>
  <r>
    <x v="110"/>
    <s v="F"/>
    <n v="81"/>
    <s v="Federación"/>
    <s v="Chajarí"/>
  </r>
  <r>
    <x v="110"/>
    <s v="M"/>
    <n v="89"/>
    <s v="Gualeguaychú"/>
    <s v="Gualeguaychú"/>
  </r>
  <r>
    <x v="110"/>
    <s v="M"/>
    <m/>
    <s v="Gualeguaychú"/>
    <s v="Gualeguaychú"/>
  </r>
  <r>
    <x v="110"/>
    <s v="M"/>
    <n v="73"/>
    <s v="Uruguay"/>
    <s v="Concepcion del Uruguay"/>
  </r>
  <r>
    <x v="111"/>
    <s v="F"/>
    <n v="63"/>
    <s v="Paraná"/>
    <s v="Hernandarias"/>
  </r>
  <r>
    <x v="112"/>
    <s v="M"/>
    <n v="85"/>
    <s v="Colón"/>
    <s v="Colón"/>
  </r>
  <r>
    <x v="112"/>
    <s v="F"/>
    <n v="82"/>
    <s v="Colón"/>
    <s v="Colón"/>
  </r>
  <r>
    <x v="112"/>
    <s v="M"/>
    <n v="53"/>
    <s v="Paraná"/>
    <s v="Cerrito"/>
  </r>
  <r>
    <x v="112"/>
    <s v="M"/>
    <n v="67"/>
    <s v="Paraná"/>
    <s v="Viale"/>
  </r>
  <r>
    <x v="113"/>
    <s v="F"/>
    <n v="58"/>
    <s v="Federación"/>
    <s v="Federación"/>
  </r>
  <r>
    <x v="113"/>
    <s v="F"/>
    <n v="79"/>
    <s v="Gualeguay"/>
    <s v="Gualeguay"/>
  </r>
  <r>
    <x v="113"/>
    <s v="M"/>
    <n v="83"/>
    <s v="Paraná"/>
    <s v="Paraná"/>
  </r>
  <r>
    <x v="113"/>
    <s v="F"/>
    <n v="77"/>
    <s v="Paraná"/>
    <s v="Paraná"/>
  </r>
  <r>
    <x v="113"/>
    <s v="F"/>
    <n v="83"/>
    <s v="Paraná"/>
    <s v="Paraná"/>
  </r>
  <r>
    <x v="113"/>
    <s v="M"/>
    <n v="68"/>
    <s v="Victoria"/>
    <s v="Victoria"/>
  </r>
  <r>
    <x v="113"/>
    <s v="M"/>
    <n v="69"/>
    <s v="Villaguay"/>
    <s v="Villaguay"/>
  </r>
  <r>
    <x v="114"/>
    <s v="F"/>
    <n v="77"/>
    <s v="Feliciano"/>
    <s v="Feliciano"/>
  </r>
  <r>
    <x v="114"/>
    <s v="F"/>
    <n v="81"/>
    <s v="Gualeguaychú"/>
    <s v="Gualeguaychú"/>
  </r>
  <r>
    <x v="115"/>
    <s v="F"/>
    <n v="86"/>
    <s v="Paraná"/>
    <s v="Paraná"/>
  </r>
  <r>
    <x v="116"/>
    <s v="F"/>
    <n v="68"/>
    <s v="Federación"/>
    <s v="Chajarí"/>
  </r>
  <r>
    <x v="116"/>
    <s v="F"/>
    <n v="59"/>
    <s v="Gualeguay"/>
    <s v="Gualeguay"/>
  </r>
  <r>
    <x v="116"/>
    <s v="F"/>
    <n v="71"/>
    <s v="Gualeguaychú"/>
    <s v="Gualeguaychú"/>
  </r>
  <r>
    <x v="116"/>
    <s v="M"/>
    <n v="79"/>
    <s v="La Paz"/>
    <s v="La Paz"/>
  </r>
  <r>
    <x v="116"/>
    <s v="M"/>
    <n v="56"/>
    <s v="La Paz"/>
    <s v="Ombú"/>
  </r>
  <r>
    <x v="116"/>
    <s v="F"/>
    <n v="76"/>
    <s v="Paraná"/>
    <s v="Paraná"/>
  </r>
  <r>
    <x v="116"/>
    <s v="F"/>
    <n v="84"/>
    <s v="Paraná"/>
    <s v="Paraná"/>
  </r>
  <r>
    <x v="116"/>
    <s v="F"/>
    <n v="65"/>
    <s v="Victoria"/>
    <s v="Victoria"/>
  </r>
  <r>
    <x v="116"/>
    <s v="M"/>
    <n v="65"/>
    <s v="Victoria"/>
    <s v="Victoria"/>
  </r>
  <r>
    <x v="117"/>
    <s v="F"/>
    <n v="45"/>
    <s v="Gualeguaychú"/>
    <s v="Gualeguaychú"/>
  </r>
  <r>
    <x v="117"/>
    <s v="F"/>
    <n v="94"/>
    <s v="Gualeguaychú"/>
    <s v="Gualeguaychú"/>
  </r>
  <r>
    <x v="117"/>
    <s v="M"/>
    <n v="66"/>
    <s v="Gualeguaychú"/>
    <s v="Gualeguaychú"/>
  </r>
  <r>
    <x v="117"/>
    <s v="F"/>
    <n v="84"/>
    <s v="Paraná"/>
    <s v="Hasenkamp"/>
  </r>
  <r>
    <x v="117"/>
    <s v="F"/>
    <n v="53"/>
    <s v="Paraná"/>
    <s v="Paraná"/>
  </r>
  <r>
    <x v="118"/>
    <s v="M"/>
    <n v="48"/>
    <s v="Gualeguay"/>
    <s v="Gualeguay"/>
  </r>
  <r>
    <x v="118"/>
    <s v="M"/>
    <n v="74"/>
    <s v="Gualeguaychú"/>
    <s v="Gualeguaychú"/>
  </r>
  <r>
    <x v="118"/>
    <s v="M"/>
    <n v="76"/>
    <s v="Nogoyá"/>
    <s v="Nogoyá"/>
  </r>
  <r>
    <x v="118"/>
    <s v="M"/>
    <n v="85"/>
    <s v="Paraná"/>
    <s v="Col. Avellaneda"/>
  </r>
  <r>
    <x v="118"/>
    <s v="M"/>
    <n v="71"/>
    <s v="Paraná"/>
    <s v="Paraná"/>
  </r>
  <r>
    <x v="118"/>
    <s v="F"/>
    <n v="86"/>
    <s v="Paraná"/>
    <s v="Paraná"/>
  </r>
  <r>
    <x v="118"/>
    <s v="M"/>
    <n v="76"/>
    <s v="Villaguay"/>
    <s v="Villaguay"/>
  </r>
  <r>
    <x v="119"/>
    <s v="M"/>
    <n v="51"/>
    <s v="Colón"/>
    <s v="Colón"/>
  </r>
  <r>
    <x v="119"/>
    <s v="F"/>
    <n v="71"/>
    <s v="Diamante"/>
    <s v="Gral. Ramirez"/>
  </r>
  <r>
    <x v="119"/>
    <s v="F"/>
    <n v="91"/>
    <s v="Federación"/>
    <s v="Chajarí"/>
  </r>
  <r>
    <x v="119"/>
    <s v="M"/>
    <n v="63"/>
    <s v="Federación"/>
    <s v="Federación"/>
  </r>
  <r>
    <x v="119"/>
    <s v="F"/>
    <n v="70"/>
    <s v="La Paz"/>
    <s v="La Paz"/>
  </r>
  <r>
    <x v="119"/>
    <s v="M"/>
    <n v="68"/>
    <s v="Paraná"/>
    <s v="Paraná"/>
  </r>
  <r>
    <x v="119"/>
    <s v="M"/>
    <n v="53"/>
    <s v="Paraná"/>
    <s v="Paraná"/>
  </r>
  <r>
    <x v="120"/>
    <s v="M"/>
    <n v="75"/>
    <s v="Paraná"/>
    <s v="Paraná"/>
  </r>
  <r>
    <x v="120"/>
    <s v="M"/>
    <n v="92"/>
    <s v="Paraná"/>
    <s v="Paraná"/>
  </r>
  <r>
    <x v="120"/>
    <s v="M"/>
    <n v="69"/>
    <s v="Paraná"/>
    <s v="Viale"/>
  </r>
  <r>
    <x v="120"/>
    <s v="M"/>
    <n v="78"/>
    <s v="Victoria"/>
    <s v="Victoria"/>
  </r>
  <r>
    <x v="121"/>
    <s v="M"/>
    <n v="44"/>
    <s v="Gualeguaychú"/>
    <s v="Gualeguaychú"/>
  </r>
  <r>
    <x v="121"/>
    <s v="M"/>
    <n v="64"/>
    <s v="Nogoyá"/>
    <s v="Nogoyá"/>
  </r>
  <r>
    <x v="121"/>
    <s v="M"/>
    <n v="71"/>
    <s v="Paraná"/>
    <s v="Paraná"/>
  </r>
  <r>
    <x v="121"/>
    <s v="F"/>
    <n v="71"/>
    <s v="Paraná"/>
    <s v="Paraná"/>
  </r>
  <r>
    <x v="121"/>
    <s v="M"/>
    <n v="75"/>
    <s v="Uruguay"/>
    <s v="Concepcion del Uruguay"/>
  </r>
  <r>
    <x v="121"/>
    <s v="M"/>
    <n v="69"/>
    <s v="Villaguay"/>
    <s v="Villaguay"/>
  </r>
  <r>
    <x v="122"/>
    <s v="F"/>
    <n v="74"/>
    <s v="La Paz"/>
    <s v="La Paz"/>
  </r>
  <r>
    <x v="122"/>
    <s v="F"/>
    <n v="87"/>
    <s v="Paraná"/>
    <s v="Paraná"/>
  </r>
  <r>
    <x v="122"/>
    <s v="F"/>
    <n v="70"/>
    <s v="Paraná"/>
    <s v="Paraná"/>
  </r>
  <r>
    <x v="122"/>
    <s v="M"/>
    <n v="62"/>
    <s v="Uruguay"/>
    <s v="Basavilbaso"/>
  </r>
  <r>
    <x v="122"/>
    <s v="F"/>
    <n v="72"/>
    <s v="Villaguay"/>
    <s v="Villaguay"/>
  </r>
  <r>
    <x v="123"/>
    <s v="M"/>
    <n v="66"/>
    <s v="Federación"/>
    <s v="Villa del Rosario"/>
  </r>
  <r>
    <x v="123"/>
    <s v="M"/>
    <n v="42"/>
    <s v="La Paz"/>
    <s v="La Paz"/>
  </r>
  <r>
    <x v="123"/>
    <s v="M"/>
    <n v="75"/>
    <s v="La Paz"/>
    <s v="La Paz"/>
  </r>
  <r>
    <x v="123"/>
    <s v="M"/>
    <n v="83"/>
    <s v="La Paz"/>
    <s v="La Paz"/>
  </r>
  <r>
    <x v="123"/>
    <s v="M"/>
    <n v="84"/>
    <s v="La Paz"/>
    <s v="La Paz"/>
  </r>
  <r>
    <x v="123"/>
    <s v="M"/>
    <n v="76"/>
    <s v="Paraná"/>
    <s v="Paraná"/>
  </r>
  <r>
    <x v="123"/>
    <s v="F"/>
    <n v="66"/>
    <s v="Tala"/>
    <s v="Tala"/>
  </r>
  <r>
    <x v="123"/>
    <s v="M"/>
    <n v="81"/>
    <s v="Uruguay"/>
    <s v="Concepcion del Uruguay"/>
  </r>
  <r>
    <x v="123"/>
    <s v="M"/>
    <n v="68"/>
    <s v="Uruguay"/>
    <s v="Concepcion del Uruguay"/>
  </r>
  <r>
    <x v="123"/>
    <s v="F"/>
    <n v="93"/>
    <s v="Uruguay"/>
    <s v="Concepcion del Uruguay"/>
  </r>
  <r>
    <x v="124"/>
    <s v="M"/>
    <n v="73"/>
    <s v="Colón"/>
    <s v="Colón"/>
  </r>
  <r>
    <x v="124"/>
    <s v="M"/>
    <n v="81"/>
    <s v="Federación"/>
    <s v="Chajarí"/>
  </r>
  <r>
    <x v="124"/>
    <s v="F"/>
    <n v="77"/>
    <s v="Gualeguay"/>
    <s v="Gualeguay"/>
  </r>
  <r>
    <x v="124"/>
    <s v="M"/>
    <n v="72"/>
    <s v="Gualeguaychú"/>
    <s v="Gualeguaychú"/>
  </r>
  <r>
    <x v="124"/>
    <s v="M"/>
    <n v="75"/>
    <s v="Gualeguaychú"/>
    <s v="Gualeguaychú"/>
  </r>
  <r>
    <x v="124"/>
    <s v="M"/>
    <n v="77"/>
    <s v="Gualeguaychú"/>
    <s v="Gualeguaychú"/>
  </r>
  <r>
    <x v="124"/>
    <s v="F"/>
    <n v="56"/>
    <s v="Gualeguaychú"/>
    <s v="Gualeguaychú"/>
  </r>
  <r>
    <x v="124"/>
    <s v="F"/>
    <n v="66"/>
    <s v="Gualeguaychú"/>
    <s v="Gualeguaychú"/>
  </r>
  <r>
    <x v="124"/>
    <s v="F"/>
    <n v="89"/>
    <s v="Gualeguaychú"/>
    <s v="Gualeguaychú"/>
  </r>
  <r>
    <x v="124"/>
    <s v="F"/>
    <n v="94"/>
    <s v="Gualeguaychú"/>
    <s v="Gualeguaychú"/>
  </r>
  <r>
    <x v="124"/>
    <s v="M"/>
    <n v="81"/>
    <s v="La Paz"/>
    <s v="La Paz"/>
  </r>
  <r>
    <x v="124"/>
    <s v="M"/>
    <n v="81"/>
    <s v="Paraná"/>
    <s v="Hasenkamp"/>
  </r>
  <r>
    <x v="124"/>
    <s v="F"/>
    <n v="28"/>
    <s v="Victoria"/>
    <s v="Victoria"/>
  </r>
  <r>
    <x v="124"/>
    <s v="F"/>
    <n v="79"/>
    <s v="Villaguay"/>
    <s v="Villaguay"/>
  </r>
  <r>
    <x v="125"/>
    <s v="F"/>
    <n v="53"/>
    <s v="Gualeguaychú"/>
    <s v="Gualeguaychú"/>
  </r>
  <r>
    <x v="125"/>
    <s v="F"/>
    <n v="66"/>
    <s v="Gualeguaychú"/>
    <s v="Gualeguaychú"/>
  </r>
  <r>
    <x v="125"/>
    <s v="F"/>
    <n v="96"/>
    <s v="Gualeguaychú"/>
    <s v="Gualeguaychú"/>
  </r>
  <r>
    <x v="125"/>
    <s v="M"/>
    <n v="65"/>
    <s v="Nogoyá"/>
    <s v="Nogoyá"/>
  </r>
  <r>
    <x v="125"/>
    <s v="F"/>
    <n v="88"/>
    <s v="Paraná"/>
    <s v="Paraná"/>
  </r>
  <r>
    <x v="125"/>
    <s v="M"/>
    <n v="83"/>
    <s v="Tala"/>
    <s v="Gob. Maciá"/>
  </r>
  <r>
    <x v="125"/>
    <s v="M"/>
    <n v="93"/>
    <s v="Tala"/>
    <s v="Gob. Maciá"/>
  </r>
  <r>
    <x v="125"/>
    <s v="F"/>
    <n v="88"/>
    <s v="Villaguay"/>
    <s v="Villaguay"/>
  </r>
  <r>
    <x v="126"/>
    <s v="M"/>
    <n v="72"/>
    <s v="Federación"/>
    <s v="Chajarí"/>
  </r>
  <r>
    <x v="126"/>
    <s v="M"/>
    <n v="82"/>
    <s v="Paraná"/>
    <s v="Paraná"/>
  </r>
  <r>
    <x v="126"/>
    <s v="M"/>
    <n v="64"/>
    <s v="Uruguay"/>
    <s v="Concepcion del Uruguay"/>
  </r>
  <r>
    <x v="127"/>
    <s v="F"/>
    <n v="81"/>
    <s v="Gualeguaychú"/>
    <s v="Gualeguaychú"/>
  </r>
  <r>
    <x v="127"/>
    <s v="F"/>
    <n v="74"/>
    <s v="La Paz"/>
    <s v="La Paz"/>
  </r>
  <r>
    <x v="127"/>
    <s v="F"/>
    <n v="81"/>
    <s v="Nogoyá"/>
    <s v="Nogoyá"/>
  </r>
  <r>
    <x v="127"/>
    <s v="M"/>
    <n v="57"/>
    <s v="Paraná"/>
    <s v="Paraná"/>
  </r>
  <r>
    <x v="127"/>
    <s v="M"/>
    <n v="95"/>
    <s v="Uruguay"/>
    <s v="Concepcion del Uruguay"/>
  </r>
  <r>
    <x v="127"/>
    <s v="M"/>
    <n v="97"/>
    <s v="Uruguay"/>
    <s v="Pronunciamiento"/>
  </r>
  <r>
    <x v="127"/>
    <s v="F"/>
    <n v="69"/>
    <s v="Uruguay"/>
    <s v="Pronunciamiento"/>
  </r>
  <r>
    <x v="128"/>
    <s v="F"/>
    <n v="75"/>
    <s v="Colón"/>
    <s v="Colón"/>
  </r>
  <r>
    <x v="128"/>
    <s v="F"/>
    <n v="83"/>
    <s v="Colón"/>
    <s v="Colón"/>
  </r>
  <r>
    <x v="128"/>
    <s v="M"/>
    <n v="76"/>
    <s v="Colón"/>
    <s v="Colón"/>
  </r>
  <r>
    <x v="128"/>
    <s v="F"/>
    <n v="79"/>
    <s v="Colón"/>
    <s v="San José"/>
  </r>
  <r>
    <x v="128"/>
    <s v="F"/>
    <n v="85"/>
    <s v="Paraná"/>
    <s v="Paraná"/>
  </r>
  <r>
    <x v="128"/>
    <s v="F"/>
    <n v="77"/>
    <s v="Paraná"/>
    <s v="Paraná"/>
  </r>
  <r>
    <x v="128"/>
    <s v="F"/>
    <n v="81"/>
    <s v="San Salvador"/>
    <s v="San Salvador"/>
  </r>
  <r>
    <x v="128"/>
    <s v="F"/>
    <n v="73"/>
    <s v="San Salvador"/>
    <s v="San Salvador"/>
  </r>
  <r>
    <x v="128"/>
    <s v="F"/>
    <n v="68"/>
    <s v="Victoria"/>
    <s v="Victoria"/>
  </r>
  <r>
    <x v="128"/>
    <s v="F"/>
    <n v="73"/>
    <s v="Villaguay"/>
    <s v="Villaguay"/>
  </r>
  <r>
    <x v="129"/>
    <s v="F"/>
    <n v="65"/>
    <s v="Colón"/>
    <s v="Colón"/>
  </r>
  <r>
    <x v="129"/>
    <s v="M"/>
    <n v="73"/>
    <s v="Paraná"/>
    <s v="María Grande"/>
  </r>
  <r>
    <x v="129"/>
    <s v="M"/>
    <n v="34"/>
    <s v="Paraná"/>
    <s v="Paraná"/>
  </r>
  <r>
    <x v="129"/>
    <s v="F"/>
    <n v="82"/>
    <s v="Paraná"/>
    <s v="Paraná"/>
  </r>
  <r>
    <x v="129"/>
    <s v="F"/>
    <n v="66"/>
    <s v="Uruguay"/>
    <s v="Concepcion del Uruguay"/>
  </r>
  <r>
    <x v="130"/>
    <s v="F"/>
    <n v="55"/>
    <s v="Concordia"/>
    <s v="Concordia"/>
  </r>
  <r>
    <x v="130"/>
    <s v="F"/>
    <n v="75"/>
    <s v="Concordia"/>
    <s v="Concordia"/>
  </r>
  <r>
    <x v="130"/>
    <s v="F"/>
    <n v="75"/>
    <s v="Concordia"/>
    <s v="Concordia"/>
  </r>
  <r>
    <x v="130"/>
    <s v="M"/>
    <n v="71"/>
    <s v="Concordia"/>
    <s v="Concordia"/>
  </r>
  <r>
    <x v="130"/>
    <s v="M"/>
    <n v="79"/>
    <s v="Gualeguay"/>
    <s v="Gualeguay"/>
  </r>
  <r>
    <x v="130"/>
    <s v="M"/>
    <n v="85"/>
    <s v="Gualeguaychú"/>
    <s v="Gualeguaychú"/>
  </r>
  <r>
    <x v="130"/>
    <s v="M"/>
    <n v="70"/>
    <s v="Gualeguaychú"/>
    <s v="Gualeguaychú"/>
  </r>
  <r>
    <x v="130"/>
    <s v="F"/>
    <n v="85"/>
    <s v="Paraná"/>
    <s v="Paraná"/>
  </r>
  <r>
    <x v="130"/>
    <s v="F"/>
    <n v="65"/>
    <s v="Uruguay"/>
    <s v="Concepcion del Uruguay"/>
  </r>
  <r>
    <x v="130"/>
    <s v="M"/>
    <n v="60"/>
    <s v="Uruguay"/>
    <s v="Concepcion del Uruguay"/>
  </r>
  <r>
    <x v="130"/>
    <s v="F"/>
    <n v="85"/>
    <s v="Victoria"/>
    <s v="Victoria"/>
  </r>
  <r>
    <x v="130"/>
    <s v="F"/>
    <n v="73"/>
    <s v="Victoria"/>
    <s v="Victoria"/>
  </r>
  <r>
    <x v="131"/>
    <s v="M"/>
    <n v="65"/>
    <s v="Concordia"/>
    <s v="Concordia"/>
  </r>
  <r>
    <x v="131"/>
    <s v="F"/>
    <n v="71"/>
    <s v="La Paz"/>
    <s v="La Paz"/>
  </r>
  <r>
    <x v="131"/>
    <s v="M"/>
    <n v="68"/>
    <s v="Paraná"/>
    <s v="María Grande"/>
  </r>
  <r>
    <x v="131"/>
    <s v="M"/>
    <n v="93"/>
    <s v="Paraná"/>
    <s v="Paraná"/>
  </r>
  <r>
    <x v="132"/>
    <s v="M"/>
    <n v="64"/>
    <s v="Concordia"/>
    <s v="Concordia"/>
  </r>
  <r>
    <x v="132"/>
    <s v="M"/>
    <n v="66"/>
    <s v="Concordia"/>
    <s v="Concordia"/>
  </r>
  <r>
    <x v="132"/>
    <s v="M"/>
    <n v="70"/>
    <s v="Concordia"/>
    <s v="Concordia"/>
  </r>
  <r>
    <x v="132"/>
    <s v="M"/>
    <n v="72"/>
    <s v="Concordia"/>
    <s v="Concordia"/>
  </r>
  <r>
    <x v="132"/>
    <s v="F"/>
    <n v="51"/>
    <s v="Concordia"/>
    <s v="Concordia"/>
  </r>
  <r>
    <x v="132"/>
    <s v="M"/>
    <n v="72"/>
    <s v="La Paz"/>
    <s v="La Paz"/>
  </r>
  <r>
    <x v="132"/>
    <s v="M"/>
    <n v="56"/>
    <s v="Paraná"/>
    <s v="Crespo"/>
  </r>
  <r>
    <x v="132"/>
    <s v="M"/>
    <n v="77"/>
    <s v="Paraná"/>
    <s v="Paraná"/>
  </r>
  <r>
    <x v="132"/>
    <s v="F"/>
    <n v="66"/>
    <s v="Paraná"/>
    <s v="Paraná"/>
  </r>
  <r>
    <x v="132"/>
    <s v="M"/>
    <n v="67"/>
    <s v="Paraná"/>
    <s v="San Benito"/>
  </r>
  <r>
    <x v="132"/>
    <s v="F"/>
    <n v="80"/>
    <s v="Uruguay"/>
    <s v="Concepcion del Uruguay"/>
  </r>
  <r>
    <x v="133"/>
    <s v="M"/>
    <n v="43"/>
    <s v="Concordia"/>
    <s v="Concordia"/>
  </r>
  <r>
    <x v="133"/>
    <s v="M"/>
    <n v="66"/>
    <s v="Paraná"/>
    <s v="Paraná"/>
  </r>
  <r>
    <x v="134"/>
    <s v="M"/>
    <n v="66"/>
    <s v="Concordia"/>
    <s v="Concordia"/>
  </r>
  <r>
    <x v="134"/>
    <s v="F"/>
    <n v="73"/>
    <s v="Concordia"/>
    <s v="Concordia"/>
  </r>
  <r>
    <x v="134"/>
    <s v="M"/>
    <n v="79"/>
    <s v="Paraná"/>
    <s v="Col. Avellaneda"/>
  </r>
  <r>
    <x v="135"/>
    <s v="F"/>
    <n v="72"/>
    <s v="Gualeguay"/>
    <s v="Gualeguay"/>
  </r>
  <r>
    <x v="135"/>
    <s v="F"/>
    <n v="72"/>
    <s v="Gualeguaychú"/>
    <s v="Gualeguaychú"/>
  </r>
  <r>
    <x v="135"/>
    <s v="M"/>
    <n v="65"/>
    <s v="Gualeguaychú"/>
    <s v="Gualeguaychú"/>
  </r>
  <r>
    <x v="135"/>
    <s v="M"/>
    <n v="59"/>
    <s v="Gualeguaychú"/>
    <s v="Larroque"/>
  </r>
  <r>
    <x v="135"/>
    <s v="F"/>
    <n v="70"/>
    <s v="Paraná"/>
    <s v="Paraná"/>
  </r>
  <r>
    <x v="135"/>
    <s v="F"/>
    <n v="86"/>
    <s v="Paraná"/>
    <s v="Paraná"/>
  </r>
  <r>
    <x v="135"/>
    <s v="F"/>
    <n v="91"/>
    <s v="Paraná"/>
    <s v="Paraná"/>
  </r>
  <r>
    <x v="135"/>
    <s v="M"/>
    <n v="66"/>
    <s v="Paraná"/>
    <s v="San Benito"/>
  </r>
  <r>
    <x v="136"/>
    <s v="F"/>
    <n v="77"/>
    <s v="Concordia"/>
    <s v="Concordia"/>
  </r>
  <r>
    <x v="136"/>
    <s v="M"/>
    <n v="55"/>
    <s v="Gualeguaychú"/>
    <s v="Larroque"/>
  </r>
  <r>
    <x v="136"/>
    <s v="F"/>
    <n v="76"/>
    <s v="La Paz"/>
    <s v="La Paz"/>
  </r>
  <r>
    <x v="137"/>
    <s v="F"/>
    <n v="70"/>
    <s v="Gualeguay"/>
    <s v="Gualeguay"/>
  </r>
  <r>
    <x v="137"/>
    <s v="M"/>
    <n v="51"/>
    <s v="Gualeguaychú"/>
    <s v="Gualeguaychú"/>
  </r>
  <r>
    <x v="137"/>
    <s v="M"/>
    <n v="85"/>
    <s v="Gualeguaychú"/>
    <s v="Gualeguaychú"/>
  </r>
  <r>
    <x v="137"/>
    <s v="M"/>
    <n v="64"/>
    <s v="Gualeguaychú"/>
    <s v="Gualeguaychú"/>
  </r>
  <r>
    <x v="137"/>
    <s v="M"/>
    <n v="65"/>
    <s v="Gualeguaychú"/>
    <s v="Urdinarrain"/>
  </r>
  <r>
    <x v="137"/>
    <s v="M"/>
    <n v="52"/>
    <s v="Uruguay"/>
    <s v="Concepcion del Uruguay"/>
  </r>
  <r>
    <x v="138"/>
    <s v="F"/>
    <n v="71"/>
    <s v="Concordia"/>
    <s v="Concordia"/>
  </r>
  <r>
    <x v="138"/>
    <s v="M"/>
    <n v="62"/>
    <s v="Federación"/>
    <s v="Chajarí"/>
  </r>
  <r>
    <x v="138"/>
    <s v="F"/>
    <n v="55"/>
    <s v="Federación"/>
    <s v="Chajarí"/>
  </r>
  <r>
    <x v="138"/>
    <s v="F"/>
    <n v="60"/>
    <s v="Federación"/>
    <s v="Chajarí"/>
  </r>
  <r>
    <x v="138"/>
    <s v="M"/>
    <n v="75"/>
    <s v="Gualeguaychú"/>
    <s v="Gualeguaychú"/>
  </r>
  <r>
    <x v="138"/>
    <s v="M"/>
    <n v="54"/>
    <s v="Victoria"/>
    <s v="Victoria"/>
  </r>
  <r>
    <x v="139"/>
    <s v="M"/>
    <n v="69"/>
    <s v="Federal"/>
    <s v="Federal"/>
  </r>
  <r>
    <x v="139"/>
    <s v="M"/>
    <n v="58"/>
    <s v="La Paz"/>
    <s v="Bovril"/>
  </r>
  <r>
    <x v="139"/>
    <s v="M"/>
    <n v="79"/>
    <s v="Uruguay"/>
    <s v="Concepcion del Uruguay"/>
  </r>
  <r>
    <x v="139"/>
    <s v="F"/>
    <n v="77"/>
    <s v="Uruguay"/>
    <s v="Pronunciamiento"/>
  </r>
  <r>
    <x v="139"/>
    <s v="M"/>
    <n v="46"/>
    <s v="Victoria"/>
    <s v="Victoria"/>
  </r>
  <r>
    <x v="140"/>
    <s v="M"/>
    <n v="90"/>
    <s v="Diamante"/>
    <s v="Diamante"/>
  </r>
  <r>
    <x v="140"/>
    <s v="M"/>
    <n v="86"/>
    <s v="Gualeguaychú"/>
    <s v="Gualeguaychú"/>
  </r>
  <r>
    <x v="140"/>
    <s v="F"/>
    <n v="56"/>
    <s v="Paraná"/>
    <s v="Viale"/>
  </r>
  <r>
    <x v="141"/>
    <s v="F"/>
    <n v="90"/>
    <s v="Federación"/>
    <s v="Chajarí"/>
  </r>
  <r>
    <x v="141"/>
    <s v="F"/>
    <n v="76"/>
    <s v="Gualeguaychú"/>
    <s v="Gualeguaychú"/>
  </r>
  <r>
    <x v="141"/>
    <s v="M"/>
    <n v="67"/>
    <s v="Gualeguaychú"/>
    <s v="Gualeguaychú"/>
  </r>
  <r>
    <x v="141"/>
    <s v="F"/>
    <n v="76"/>
    <s v="Uruguay"/>
    <s v="Concepcion del Uruguay"/>
  </r>
  <r>
    <x v="142"/>
    <s v="F"/>
    <n v="47"/>
    <s v="Gualeguaychú"/>
    <s v="Gualeguaychú"/>
  </r>
  <r>
    <x v="142"/>
    <s v="M"/>
    <n v="66"/>
    <s v="Paraná"/>
    <s v="Paraná"/>
  </r>
  <r>
    <x v="143"/>
    <s v="M"/>
    <n v="76"/>
    <s v="Federación"/>
    <s v="Chajarí"/>
  </r>
  <r>
    <x v="143"/>
    <s v="M"/>
    <n v="70"/>
    <s v="Gualeguaychú"/>
    <s v="Gualeguaychú"/>
  </r>
  <r>
    <x v="143"/>
    <s v="F"/>
    <n v="80"/>
    <s v="Gualeguaychú"/>
    <s v="Gualeguaychú"/>
  </r>
  <r>
    <x v="143"/>
    <s v="M"/>
    <n v="63"/>
    <s v="Paraná"/>
    <s v="Paraná"/>
  </r>
  <r>
    <x v="143"/>
    <s v="F"/>
    <n v="76"/>
    <s v="Paraná"/>
    <s v="Paraná"/>
  </r>
  <r>
    <x v="144"/>
    <s v="M"/>
    <n v="89"/>
    <s v="Concordia"/>
    <s v="Concordia"/>
  </r>
  <r>
    <x v="144"/>
    <s v="F"/>
    <n v="85"/>
    <s v="Gualeguaychú"/>
    <s v="Gualeguaychú"/>
  </r>
  <r>
    <x v="144"/>
    <s v="F"/>
    <n v="73"/>
    <s v="Paraná"/>
    <s v="María Grande"/>
  </r>
  <r>
    <x v="145"/>
    <s v="F"/>
    <n v="73"/>
    <s v="Gualeguaychú"/>
    <s v="Gualeguaychú"/>
  </r>
  <r>
    <x v="145"/>
    <s v="F"/>
    <n v="73"/>
    <s v="Gualeguaychú"/>
    <s v="Gualeguaychú"/>
  </r>
  <r>
    <x v="146"/>
    <s v="F"/>
    <n v="77"/>
    <s v="Colón"/>
    <s v="Colón"/>
  </r>
  <r>
    <x v="146"/>
    <s v="F"/>
    <n v="65"/>
    <s v="Feliciano"/>
    <s v="Feliciano"/>
  </r>
  <r>
    <x v="146"/>
    <s v="M"/>
    <n v="55"/>
    <s v="Gualeguaychú"/>
    <s v="Gualeguaychú"/>
  </r>
  <r>
    <x v="146"/>
    <s v="M"/>
    <n v="64"/>
    <s v="Gualeguaychú"/>
    <s v="Urdinarrain"/>
  </r>
  <r>
    <x v="146"/>
    <s v="F"/>
    <n v="77"/>
    <s v="La Paz"/>
    <s v="Bovril"/>
  </r>
  <r>
    <x v="146"/>
    <s v="M"/>
    <n v="65"/>
    <s v="La Paz"/>
    <s v="Sir Leonard"/>
  </r>
  <r>
    <x v="146"/>
    <s v="F"/>
    <n v="61"/>
    <s v="Paraná"/>
    <s v="Paraná"/>
  </r>
  <r>
    <x v="147"/>
    <s v="F"/>
    <n v="79"/>
    <s v="Concordia"/>
    <s v="Concordia"/>
  </r>
  <r>
    <x v="147"/>
    <s v="F"/>
    <n v="74"/>
    <s v="Concordia"/>
    <s v="Concordia"/>
  </r>
  <r>
    <x v="147"/>
    <s v="F"/>
    <n v="75"/>
    <s v="Concordia"/>
    <s v="Concordia"/>
  </r>
  <r>
    <x v="147"/>
    <s v="M"/>
    <m/>
    <s v="Concordia"/>
    <s v="La Criolla "/>
  </r>
  <r>
    <x v="147"/>
    <s v="M"/>
    <n v="67"/>
    <s v="Paraná"/>
    <s v="Paraná"/>
  </r>
  <r>
    <x v="147"/>
    <s v="M"/>
    <n v="62"/>
    <s v="Tala"/>
    <s v="Gob. Maciá"/>
  </r>
  <r>
    <x v="147"/>
    <s v="F"/>
    <n v="84"/>
    <s v="Villaguay"/>
    <s v="Villaguay"/>
  </r>
  <r>
    <x v="148"/>
    <s v="M"/>
    <n v="54"/>
    <s v="Concordia"/>
    <s v="Concordia"/>
  </r>
  <r>
    <x v="148"/>
    <s v="F"/>
    <n v="64"/>
    <s v="Concordia"/>
    <s v="Concordia"/>
  </r>
  <r>
    <x v="148"/>
    <s v="M"/>
    <n v="70"/>
    <s v="Gualeguaychú"/>
    <s v="Gualeguaychú"/>
  </r>
  <r>
    <x v="148"/>
    <s v="F"/>
    <n v="35"/>
    <s v="Paraná"/>
    <s v="Paraná"/>
  </r>
  <r>
    <x v="148"/>
    <s v="F"/>
    <n v="86"/>
    <s v="Paraná"/>
    <s v="Paraná"/>
  </r>
  <r>
    <x v="149"/>
    <s v="F"/>
    <n v="69"/>
    <s v="Concordia"/>
    <s v="Concordia"/>
  </r>
  <r>
    <x v="149"/>
    <s v="M"/>
    <n v="59"/>
    <s v="Feliciano"/>
    <s v="San Victor"/>
  </r>
  <r>
    <x v="149"/>
    <s v="F"/>
    <n v="95"/>
    <s v="Gualeguaychú"/>
    <s v="A. San Antonio"/>
  </r>
  <r>
    <x v="149"/>
    <s v="M"/>
    <n v="62"/>
    <s v="Gualeguaychú"/>
    <s v="Gualeguaychú"/>
  </r>
  <r>
    <x v="149"/>
    <s v="M"/>
    <n v="66"/>
    <s v="Gualeguaychú"/>
    <s v="Gualeguaychú"/>
  </r>
  <r>
    <x v="149"/>
    <s v="F"/>
    <n v="82"/>
    <s v="Gualeguaychú"/>
    <s v="Gualeguaychú"/>
  </r>
  <r>
    <x v="150"/>
    <s v="M"/>
    <n v="83"/>
    <s v="Concordia"/>
    <s v="Concordia"/>
  </r>
  <r>
    <x v="150"/>
    <s v="F"/>
    <n v="82"/>
    <s v="Gualeguaychú"/>
    <s v="Gualeguaychú"/>
  </r>
  <r>
    <x v="151"/>
    <s v="M"/>
    <n v="70"/>
    <s v="Colón"/>
    <s v="San José"/>
  </r>
  <r>
    <x v="151"/>
    <s v="F"/>
    <n v="95"/>
    <s v="Colón"/>
    <s v="San José"/>
  </r>
  <r>
    <x v="151"/>
    <s v="M"/>
    <n v="68"/>
    <s v="Concordia"/>
    <s v="Concordia"/>
  </r>
  <r>
    <x v="151"/>
    <s v="M"/>
    <n v="76"/>
    <s v="Gualeguaychú"/>
    <s v="A. San Antonio"/>
  </r>
  <r>
    <x v="151"/>
    <s v="F"/>
    <n v="81"/>
    <s v="La Paz"/>
    <s v="Bovril"/>
  </r>
  <r>
    <x v="152"/>
    <s v="F"/>
    <n v="90"/>
    <s v="Colón"/>
    <s v="Villa Elisa"/>
  </r>
  <r>
    <x v="152"/>
    <s v="M"/>
    <n v="68"/>
    <s v="Concordia"/>
    <s v="Concordia"/>
  </r>
  <r>
    <x v="152"/>
    <s v="M"/>
    <n v="66"/>
    <s v="Concordia"/>
    <s v="La Criolla "/>
  </r>
  <r>
    <x v="152"/>
    <s v="M"/>
    <n v="71"/>
    <s v="Federal"/>
    <s v="Conscripto Bernardi"/>
  </r>
  <r>
    <x v="152"/>
    <s v="M"/>
    <n v="73"/>
    <s v="Gualeguaychú"/>
    <s v="Gualeguaychú"/>
  </r>
  <r>
    <x v="152"/>
    <s v="F"/>
    <n v="69"/>
    <s v="Gualeguaychú"/>
    <s v="Gualeguaychú"/>
  </r>
  <r>
    <x v="152"/>
    <s v="M"/>
    <n v="78"/>
    <s v="La Paz"/>
    <s v="Bovril"/>
  </r>
  <r>
    <x v="152"/>
    <s v="F"/>
    <n v="92"/>
    <s v="Uruguay"/>
    <s v="Concepcion del Uruguay"/>
  </r>
  <r>
    <x v="152"/>
    <s v="M"/>
    <n v="60"/>
    <s v="Victoria"/>
    <s v="Victoria"/>
  </r>
  <r>
    <x v="153"/>
    <s v="M"/>
    <n v="43"/>
    <s v="Concordia"/>
    <s v="Concordia"/>
  </r>
  <r>
    <x v="153"/>
    <s v="M"/>
    <n v="49"/>
    <s v="Concordia"/>
    <s v="Concordia"/>
  </r>
  <r>
    <x v="153"/>
    <s v="M"/>
    <n v="55"/>
    <s v="Concordia"/>
    <s v="Concordia"/>
  </r>
  <r>
    <x v="153"/>
    <s v="M"/>
    <n v="58"/>
    <s v="Concordia"/>
    <s v="Concordia"/>
  </r>
  <r>
    <x v="153"/>
    <s v="M"/>
    <n v="72"/>
    <s v="Concordia"/>
    <s v="Concordia"/>
  </r>
  <r>
    <x v="153"/>
    <s v="M"/>
    <n v="72"/>
    <s v="Concordia"/>
    <s v="Concordia"/>
  </r>
  <r>
    <x v="153"/>
    <s v="M"/>
    <n v="75"/>
    <s v="Concordia"/>
    <s v="Concordia"/>
  </r>
  <r>
    <x v="153"/>
    <s v="M"/>
    <n v="75"/>
    <s v="Concordia"/>
    <s v="Concordia"/>
  </r>
  <r>
    <x v="153"/>
    <s v="F"/>
    <n v="35"/>
    <s v="Concordia"/>
    <s v="Concordia"/>
  </r>
  <r>
    <x v="153"/>
    <s v="F"/>
    <n v="56"/>
    <s v="Concordia"/>
    <s v="Concordia"/>
  </r>
  <r>
    <x v="153"/>
    <s v="F"/>
    <n v="76"/>
    <s v="Concordia"/>
    <s v="Concordia"/>
  </r>
  <r>
    <x v="153"/>
    <s v="M"/>
    <n v="57"/>
    <s v="Paraná"/>
    <s v="Paraná"/>
  </r>
  <r>
    <x v="153"/>
    <s v="M"/>
    <n v="75"/>
    <s v="Paraná"/>
    <s v="Paraná"/>
  </r>
  <r>
    <x v="154"/>
    <s v="F"/>
    <n v="67"/>
    <s v="Concordia"/>
    <s v="Concordia"/>
  </r>
  <r>
    <x v="154"/>
    <s v="F"/>
    <n v="68"/>
    <s v="Concordia"/>
    <s v="Concordia"/>
  </r>
  <r>
    <x v="154"/>
    <s v="F"/>
    <n v="74"/>
    <s v="Concordia"/>
    <s v="Concordia"/>
  </r>
  <r>
    <x v="154"/>
    <s v="F"/>
    <n v="66"/>
    <s v="Paraná"/>
    <s v="Paraná"/>
  </r>
  <r>
    <x v="154"/>
    <s v="M"/>
    <n v="64"/>
    <s v="Paraná"/>
    <s v="Paraná"/>
  </r>
  <r>
    <x v="154"/>
    <s v="F"/>
    <n v="44"/>
    <s v="Uruguay"/>
    <s v="Concepcion del Uruguay"/>
  </r>
  <r>
    <x v="155"/>
    <s v="F"/>
    <n v="84"/>
    <s v="Concordia"/>
    <s v="Concordia"/>
  </r>
  <r>
    <x v="156"/>
    <s v="F"/>
    <n v="88"/>
    <s v="Concordia"/>
    <s v="Concordia"/>
  </r>
  <r>
    <x v="156"/>
    <s v="F"/>
    <n v="78"/>
    <s v="Concordia"/>
    <s v="Concordia"/>
  </r>
  <r>
    <x v="156"/>
    <s v="M"/>
    <n v="54"/>
    <s v="Concordia"/>
    <s v="Concordia"/>
  </r>
  <r>
    <x v="156"/>
    <s v="M"/>
    <n v="59"/>
    <s v="Concordia"/>
    <s v="Concordia"/>
  </r>
  <r>
    <x v="156"/>
    <s v="M"/>
    <n v="62"/>
    <s v="Gualeguay"/>
    <s v="Gualeguay"/>
  </r>
  <r>
    <x v="157"/>
    <s v="F"/>
    <n v="75"/>
    <s v="Colón"/>
    <s v="Colón"/>
  </r>
  <r>
    <x v="157"/>
    <s v="F"/>
    <n v="62"/>
    <s v="Concordia"/>
    <s v="Concordia"/>
  </r>
  <r>
    <x v="157"/>
    <s v="F"/>
    <n v="82"/>
    <s v="Concordia"/>
    <s v="Concordia"/>
  </r>
  <r>
    <x v="157"/>
    <s v="M"/>
    <n v="68"/>
    <s v="Concordia"/>
    <s v="Concordia"/>
  </r>
  <r>
    <x v="157"/>
    <s v="M"/>
    <n v="72"/>
    <s v="Concordia"/>
    <s v="Concordia"/>
  </r>
  <r>
    <x v="157"/>
    <s v="M"/>
    <n v="68"/>
    <s v="Federal"/>
    <s v="Federal"/>
  </r>
  <r>
    <x v="157"/>
    <s v="F"/>
    <n v="93"/>
    <s v="Paraná"/>
    <s v="Paraná"/>
  </r>
  <r>
    <x v="158"/>
    <s v="M"/>
    <n v="45"/>
    <s v="Colón"/>
    <s v="San José"/>
  </r>
  <r>
    <x v="158"/>
    <s v="M"/>
    <n v="82"/>
    <s v="Concordia"/>
    <s v="Col. Ayuí"/>
  </r>
  <r>
    <x v="158"/>
    <s v="M"/>
    <n v="80"/>
    <s v="Concordia"/>
    <s v="Concordia"/>
  </r>
  <r>
    <x v="158"/>
    <s v="M"/>
    <n v="73"/>
    <s v="Concordia"/>
    <s v="Concordia"/>
  </r>
  <r>
    <x v="158"/>
    <s v="F"/>
    <n v="79"/>
    <s v="Concordia"/>
    <s v="Concordia"/>
  </r>
  <r>
    <x v="158"/>
    <s v="M"/>
    <n v="54"/>
    <s v="Paraná"/>
    <s v="Paraná"/>
  </r>
  <r>
    <x v="159"/>
    <s v="M"/>
    <n v="55"/>
    <s v="Colón"/>
    <s v="Colón"/>
  </r>
  <r>
    <x v="159"/>
    <s v="M"/>
    <n v="62"/>
    <s v="Concordia"/>
    <s v="Concordia"/>
  </r>
  <r>
    <x v="159"/>
    <s v="M"/>
    <n v="64"/>
    <s v="Concordia"/>
    <s v="Concordia"/>
  </r>
  <r>
    <x v="159"/>
    <s v="M"/>
    <n v="78"/>
    <s v="Concordia"/>
    <s v="Concordia"/>
  </r>
  <r>
    <x v="159"/>
    <s v="F"/>
    <n v="84"/>
    <s v="Villaguay"/>
    <s v="Villaguay"/>
  </r>
  <r>
    <x v="160"/>
    <s v="M"/>
    <n v="57"/>
    <s v="Concordia"/>
    <s v="Concordia"/>
  </r>
  <r>
    <x v="160"/>
    <s v="M"/>
    <n v="72"/>
    <s v="Concordia"/>
    <s v="Concordia"/>
  </r>
  <r>
    <x v="160"/>
    <s v="M"/>
    <n v="74"/>
    <s v="Concordia"/>
    <s v="Concordia"/>
  </r>
  <r>
    <x v="160"/>
    <s v="M"/>
    <n v="48"/>
    <s v="Gualeguay"/>
    <s v="Gualeguay"/>
  </r>
  <r>
    <x v="161"/>
    <s v="M"/>
    <n v="81"/>
    <s v="Paraná"/>
    <s v="Paraná"/>
  </r>
  <r>
    <x v="162"/>
    <s v="F"/>
    <n v="58"/>
    <s v="Colón"/>
    <s v="San José"/>
  </r>
  <r>
    <x v="162"/>
    <s v="M"/>
    <n v="65"/>
    <s v="Federación"/>
    <s v="Chajarí"/>
  </r>
  <r>
    <x v="162"/>
    <s v="F"/>
    <n v="75"/>
    <s v="Paraná"/>
    <s v="Viale"/>
  </r>
  <r>
    <x v="163"/>
    <s v="M"/>
    <n v="68"/>
    <s v="Concordia"/>
    <s v="Concordia"/>
  </r>
  <r>
    <x v="163"/>
    <s v="F"/>
    <n v="57"/>
    <s v="Concordia"/>
    <s v="Concordia"/>
  </r>
  <r>
    <x v="163"/>
    <s v="M"/>
    <n v="55"/>
    <s v="Gualeguaychú"/>
    <s v="Gualeguaychú"/>
  </r>
  <r>
    <x v="163"/>
    <s v="M"/>
    <n v="64"/>
    <s v="Paraná"/>
    <s v="Paraná"/>
  </r>
  <r>
    <x v="164"/>
    <s v="M"/>
    <n v="82"/>
    <s v="Colón"/>
    <s v="Colón"/>
  </r>
  <r>
    <x v="164"/>
    <s v="F"/>
    <n v="72"/>
    <s v="Concordia"/>
    <s v="Concordia"/>
  </r>
  <r>
    <x v="164"/>
    <s v="F"/>
    <n v="80"/>
    <s v="Paraná"/>
    <s v="Paraná"/>
  </r>
  <r>
    <x v="165"/>
    <s v="M"/>
    <n v="65"/>
    <s v="Concordia"/>
    <s v="Concordia"/>
  </r>
  <r>
    <x v="165"/>
    <s v="F"/>
    <n v="76"/>
    <s v="Diamante"/>
    <s v="A. Brasilera"/>
  </r>
  <r>
    <x v="165"/>
    <s v="F"/>
    <n v="93"/>
    <s v="Diamante"/>
    <s v="Col. Ensayo"/>
  </r>
  <r>
    <x v="165"/>
    <s v="F"/>
    <n v="79"/>
    <s v="Gualeguaychú"/>
    <s v="Gualeguaychú"/>
  </r>
  <r>
    <x v="165"/>
    <s v="F"/>
    <n v="81"/>
    <s v="Paraná"/>
    <s v="Paraná"/>
  </r>
  <r>
    <x v="165"/>
    <s v="F"/>
    <n v="51"/>
    <s v="Paraná"/>
    <s v="Paraná"/>
  </r>
  <r>
    <x v="165"/>
    <s v="F"/>
    <n v="66"/>
    <s v="Paraná"/>
    <s v="Paraná"/>
  </r>
  <r>
    <x v="165"/>
    <s v="F"/>
    <n v="76"/>
    <s v="Paraná"/>
    <s v="Paraná"/>
  </r>
  <r>
    <x v="165"/>
    <s v="M"/>
    <n v="81"/>
    <s v="Paraná"/>
    <s v="Paraná"/>
  </r>
  <r>
    <x v="165"/>
    <s v="M"/>
    <n v="87"/>
    <s v="Paraná"/>
    <s v="Paraná"/>
  </r>
  <r>
    <x v="166"/>
    <s v="F"/>
    <n v="79"/>
    <s v="Concordia"/>
    <s v="Concordia"/>
  </r>
  <r>
    <x v="166"/>
    <s v="M"/>
    <n v="55"/>
    <s v="Paraná"/>
    <s v="Paraná"/>
  </r>
  <r>
    <x v="167"/>
    <s v="F"/>
    <n v="46"/>
    <s v="Concordia"/>
    <s v="Concordia"/>
  </r>
  <r>
    <x v="167"/>
    <s v="F"/>
    <n v="72"/>
    <s v="Paraná"/>
    <s v="Paraná"/>
  </r>
  <r>
    <x v="167"/>
    <s v="M"/>
    <n v="65"/>
    <s v="Paraná"/>
    <s v="Paraná"/>
  </r>
  <r>
    <x v="168"/>
    <s v="M"/>
    <n v="78"/>
    <s v="Diamante"/>
    <s v="A. Valle María"/>
  </r>
  <r>
    <x v="168"/>
    <s v="M"/>
    <n v="58"/>
    <s v="Nogoyá"/>
    <s v="Nogoyá"/>
  </r>
  <r>
    <x v="168"/>
    <s v="F"/>
    <n v="53"/>
    <s v="Paraná"/>
    <s v="Paraná"/>
  </r>
  <r>
    <x v="169"/>
    <s v="F"/>
    <n v="76"/>
    <s v="Colón"/>
    <s v="San José"/>
  </r>
  <r>
    <x v="169"/>
    <s v="M"/>
    <n v="73"/>
    <s v="Concordia"/>
    <s v="Concordia"/>
  </r>
  <r>
    <x v="169"/>
    <s v="M"/>
    <n v="68"/>
    <s v="Concordia"/>
    <s v="Concordia"/>
  </r>
  <r>
    <x v="169"/>
    <s v="M"/>
    <n v="22"/>
    <s v="Concordia"/>
    <s v="Concordia"/>
  </r>
  <r>
    <x v="169"/>
    <s v="F"/>
    <n v="52"/>
    <s v="Concordia"/>
    <s v="Concordia"/>
  </r>
  <r>
    <x v="169"/>
    <s v="M"/>
    <n v="55"/>
    <s v="Paraná"/>
    <s v="Paraná"/>
  </r>
  <r>
    <x v="169"/>
    <s v="M"/>
    <n v="81"/>
    <s v="Paraná"/>
    <s v="San Benito"/>
  </r>
  <r>
    <x v="169"/>
    <s v="M"/>
    <n v="69"/>
    <s v="Uruguay"/>
    <s v="Concepcion del Uruguay"/>
  </r>
  <r>
    <x v="169"/>
    <s v="F"/>
    <n v="62"/>
    <s v="Villaguay"/>
    <s v="Villaguay"/>
  </r>
  <r>
    <x v="170"/>
    <s v="F"/>
    <n v="62"/>
    <s v="Paraná"/>
    <s v="Paraná"/>
  </r>
  <r>
    <x v="170"/>
    <s v="M"/>
    <n v="68"/>
    <s v="Uruguay"/>
    <s v="Concepcion del Uruguay"/>
  </r>
  <r>
    <x v="171"/>
    <s v="M"/>
    <n v="63"/>
    <s v="La Paz"/>
    <s v="Santa Elena"/>
  </r>
  <r>
    <x v="171"/>
    <s v="F"/>
    <n v="62"/>
    <s v="Paraná"/>
    <s v="Paraná"/>
  </r>
  <r>
    <x v="171"/>
    <s v="F"/>
    <n v="75"/>
    <s v="Paraná"/>
    <s v="Paraná"/>
  </r>
  <r>
    <x v="171"/>
    <s v="F"/>
    <n v="87"/>
    <s v="Paraná"/>
    <s v="Paraná"/>
  </r>
  <r>
    <x v="172"/>
    <s v="F"/>
    <n v="75"/>
    <s v="Concordia"/>
    <s v="Concordia"/>
  </r>
  <r>
    <x v="172"/>
    <s v="F"/>
    <n v="81"/>
    <s v="Concordia"/>
    <s v="Concordia"/>
  </r>
  <r>
    <x v="172"/>
    <s v="M"/>
    <n v="59"/>
    <s v="Concordia"/>
    <s v="Concordia"/>
  </r>
  <r>
    <x v="172"/>
    <s v="M"/>
    <n v="62"/>
    <s v="Paraná"/>
    <s v="San Benito"/>
  </r>
  <r>
    <x v="173"/>
    <s v="M"/>
    <n v="68"/>
    <s v="Paraná"/>
    <s v="Crespo"/>
  </r>
  <r>
    <x v="173"/>
    <s v="M"/>
    <n v="66"/>
    <s v="Paraná"/>
    <s v="Paraná"/>
  </r>
  <r>
    <x v="173"/>
    <s v="F"/>
    <n v="40"/>
    <s v="Paraná"/>
    <s v="Paraná"/>
  </r>
  <r>
    <x v="174"/>
    <s v="F"/>
    <n v="61"/>
    <s v="Paraná"/>
    <s v="Paraná"/>
  </r>
  <r>
    <x v="174"/>
    <s v="M"/>
    <n v="59"/>
    <s v="Uruguay"/>
    <s v="Concepcion del Uruguay"/>
  </r>
  <r>
    <x v="174"/>
    <s v="M"/>
    <n v="73"/>
    <s v="Uruguay"/>
    <s v="Concepcion del Uruguay"/>
  </r>
  <r>
    <x v="175"/>
    <s v="M"/>
    <n v="82"/>
    <s v="Paraná"/>
    <s v="Paraná"/>
  </r>
  <r>
    <x v="175"/>
    <s v="F"/>
    <n v="39"/>
    <s v="Paraná"/>
    <s v="Paraná"/>
  </r>
  <r>
    <x v="176"/>
    <s v="F"/>
    <n v="68"/>
    <s v="Colón"/>
    <s v="Colón"/>
  </r>
  <r>
    <x v="176"/>
    <s v="F"/>
    <n v="67"/>
    <s v="Gualeguaychú"/>
    <s v="Gualeguaychú"/>
  </r>
  <r>
    <x v="176"/>
    <s v="M"/>
    <n v="65"/>
    <s v="Uruguay"/>
    <s v="Concepcion del Uruguay"/>
  </r>
  <r>
    <x v="177"/>
    <s v="M"/>
    <n v="61"/>
    <s v="Paraná"/>
    <s v="Paraná"/>
  </r>
  <r>
    <x v="178"/>
    <s v="F"/>
    <n v="73"/>
    <s v="Colón"/>
    <s v="Colón"/>
  </r>
  <r>
    <x v="178"/>
    <s v="F"/>
    <n v="77"/>
    <s v="Gualeguaychú"/>
    <s v="Gualeguaychú"/>
  </r>
  <r>
    <x v="178"/>
    <s v="F"/>
    <n v="72"/>
    <s v="Paraná"/>
    <s v="María Grande"/>
  </r>
  <r>
    <x v="179"/>
    <s v="M"/>
    <n v="83"/>
    <s v="Villaguay"/>
    <s v="Villaguay"/>
  </r>
  <r>
    <x v="180"/>
    <s v="M"/>
    <n v="69"/>
    <s v="Concordia"/>
    <s v="Concordia"/>
  </r>
  <r>
    <x v="181"/>
    <s v="M"/>
    <n v="70"/>
    <s v="Colón"/>
    <s v="San José"/>
  </r>
  <r>
    <x v="181"/>
    <s v="M"/>
    <n v="55"/>
    <s v="Paraná"/>
    <s v="Segui"/>
  </r>
  <r>
    <x v="181"/>
    <s v="M"/>
    <n v="80"/>
    <s v="Victoria"/>
    <s v="Victoria"/>
  </r>
  <r>
    <x v="181"/>
    <s v="M"/>
    <n v="74"/>
    <s v="Victoria"/>
    <s v="Victoria"/>
  </r>
  <r>
    <x v="181"/>
    <s v="F"/>
    <n v="90"/>
    <s v="Victoria"/>
    <s v="Victoria"/>
  </r>
  <r>
    <x v="181"/>
    <s v="F"/>
    <n v="84"/>
    <s v="Victoria"/>
    <s v="Victoria"/>
  </r>
  <r>
    <x v="181"/>
    <s v="F"/>
    <n v="76"/>
    <s v="Victoria"/>
    <s v="Victoria"/>
  </r>
  <r>
    <x v="182"/>
    <s v="F"/>
    <n v="91"/>
    <s v="Gualeguay"/>
    <s v="Gualeguay"/>
  </r>
  <r>
    <x v="182"/>
    <s v="M"/>
    <n v="71"/>
    <s v="Gualeguay"/>
    <s v="Gualeguay"/>
  </r>
  <r>
    <x v="182"/>
    <s v="M"/>
    <n v="75"/>
    <s v="Gualeguay"/>
    <s v="Gualeguay"/>
  </r>
  <r>
    <x v="182"/>
    <s v="F"/>
    <n v="55"/>
    <s v="Gualeguaychú"/>
    <s v="Gualeguaychú"/>
  </r>
  <r>
    <x v="182"/>
    <s v="F"/>
    <n v="82"/>
    <s v="Islas de Ibicuy"/>
    <s v="Villa Paranacito"/>
  </r>
  <r>
    <x v="182"/>
    <s v="M"/>
    <n v="84"/>
    <s v="Paraná"/>
    <s v="A. Brasilera"/>
  </r>
  <r>
    <x v="182"/>
    <s v="M"/>
    <n v="78"/>
    <s v="Paraná"/>
    <s v="Cerrito"/>
  </r>
  <r>
    <x v="182"/>
    <s v="F"/>
    <n v="80"/>
    <s v="Paraná"/>
    <s v="Paraná"/>
  </r>
  <r>
    <x v="182"/>
    <s v="M"/>
    <n v="72"/>
    <s v="Victoria"/>
    <s v="Victoria"/>
  </r>
  <r>
    <x v="182"/>
    <s v="M"/>
    <n v="74"/>
    <s v="Victoria"/>
    <s v="Victoria"/>
  </r>
  <r>
    <x v="183"/>
    <s v="F"/>
    <n v="72"/>
    <s v="Colón"/>
    <s v="Colón"/>
  </r>
  <r>
    <x v="183"/>
    <s v="M"/>
    <n v="62"/>
    <s v="Colón"/>
    <s v="Villa Elisa"/>
  </r>
  <r>
    <x v="183"/>
    <s v="M"/>
    <n v="68"/>
    <s v="Islas de Ibicuy"/>
    <s v="Villa Paranacito"/>
  </r>
  <r>
    <x v="183"/>
    <s v="F"/>
    <n v="82"/>
    <s v="Paraná"/>
    <s v="Paraná"/>
  </r>
  <r>
    <x v="183"/>
    <s v="M"/>
    <n v="59"/>
    <s v="Uruguay"/>
    <s v="Concepcion del Uruguay"/>
  </r>
  <r>
    <x v="183"/>
    <s v="F"/>
    <n v="70"/>
    <s v="Victoria"/>
    <s v="Victoria"/>
  </r>
  <r>
    <x v="183"/>
    <s v="F"/>
    <n v="75"/>
    <s v="Victoria"/>
    <s v="Victoria"/>
  </r>
  <r>
    <x v="183"/>
    <s v="M"/>
    <n v="62"/>
    <s v="Victoria"/>
    <s v="Victoria"/>
  </r>
  <r>
    <x v="184"/>
    <s v="F"/>
    <n v="74"/>
    <s v="Gualeguaychú"/>
    <s v="Gualeguaychú"/>
  </r>
  <r>
    <x v="184"/>
    <s v="F"/>
    <n v="77"/>
    <s v="La Paz"/>
    <s v="La Paz"/>
  </r>
  <r>
    <x v="184"/>
    <s v="M"/>
    <n v="80"/>
    <s v="Paraná"/>
    <s v="Crespo"/>
  </r>
  <r>
    <x v="184"/>
    <s v="M"/>
    <n v="85"/>
    <s v="Paraná"/>
    <s v="Paraná"/>
  </r>
  <r>
    <x v="184"/>
    <s v="M"/>
    <n v="71"/>
    <s v="Paraná"/>
    <s v="Paraná"/>
  </r>
  <r>
    <x v="184"/>
    <s v="F"/>
    <n v="64"/>
    <s v="Villaguay"/>
    <s v="Villaguay"/>
  </r>
  <r>
    <x v="185"/>
    <s v="F"/>
    <n v="73"/>
    <s v="Paraná"/>
    <s v="El Palenque"/>
  </r>
  <r>
    <x v="185"/>
    <s v="F"/>
    <n v="77"/>
    <s v="Paraná"/>
    <s v="Paraná"/>
  </r>
  <r>
    <x v="185"/>
    <s v="M"/>
    <n v="78"/>
    <s v="Victoria"/>
    <s v="Victoria"/>
  </r>
  <r>
    <x v="186"/>
    <s v="M"/>
    <n v="66"/>
    <s v="Concordia"/>
    <s v="Concordia"/>
  </r>
  <r>
    <x v="186"/>
    <s v="F"/>
    <n v="90"/>
    <s v="Diamante"/>
    <s v="Diamante"/>
  </r>
  <r>
    <x v="186"/>
    <s v="M"/>
    <n v="94"/>
    <s v="Gualeguay"/>
    <s v="Gral. Galarza"/>
  </r>
  <r>
    <x v="186"/>
    <s v="M"/>
    <n v="43"/>
    <s v="Gualeguay"/>
    <s v="Gualeguay"/>
  </r>
  <r>
    <x v="186"/>
    <s v="F"/>
    <n v="91"/>
    <s v="Gualeguaychú"/>
    <s v="Gualeguaychú"/>
  </r>
  <r>
    <x v="186"/>
    <s v="M"/>
    <n v="71"/>
    <s v="Paraná"/>
    <s v="Paraná"/>
  </r>
  <r>
    <x v="186"/>
    <s v="F"/>
    <n v="80"/>
    <s v="Paraná"/>
    <s v="Paraná"/>
  </r>
  <r>
    <x v="186"/>
    <s v="F"/>
    <n v="35"/>
    <s v="Tala"/>
    <s v="Rosario del Tala"/>
  </r>
  <r>
    <x v="186"/>
    <s v="F"/>
    <n v="85"/>
    <s v="Uruguay"/>
    <s v="Santa Anita"/>
  </r>
  <r>
    <x v="186"/>
    <s v="M"/>
    <n v="72"/>
    <s v="Victoria"/>
    <s v="Victoria"/>
  </r>
  <r>
    <x v="187"/>
    <s v="F"/>
    <n v="65"/>
    <s v="Concordia"/>
    <s v="Concordia"/>
  </r>
  <r>
    <x v="187"/>
    <s v="F"/>
    <n v="93"/>
    <s v="Concordia"/>
    <s v="Concordia"/>
  </r>
  <r>
    <x v="187"/>
    <s v="F"/>
    <n v="86"/>
    <s v="Gualeguaychú"/>
    <s v="Gualeguaychú"/>
  </r>
  <r>
    <x v="187"/>
    <s v="F"/>
    <n v="87"/>
    <s v="Nogoyá"/>
    <s v="Nogoyá"/>
  </r>
  <r>
    <x v="187"/>
    <s v="F"/>
    <n v="91"/>
    <s v="Nogoyá"/>
    <s v="Nogoyá"/>
  </r>
  <r>
    <x v="187"/>
    <s v="F"/>
    <n v="63"/>
    <s v="Paraná"/>
    <s v="Paraná"/>
  </r>
  <r>
    <x v="187"/>
    <s v="M"/>
    <n v="40"/>
    <s v="Paraná"/>
    <s v="Paraná"/>
  </r>
  <r>
    <x v="187"/>
    <s v="M"/>
    <n v="81"/>
    <s v="Paraná"/>
    <s v="Paraná"/>
  </r>
  <r>
    <x v="187"/>
    <s v="M"/>
    <n v="49"/>
    <s v="Paraná"/>
    <s v="Paraná"/>
  </r>
  <r>
    <x v="187"/>
    <s v="M"/>
    <n v="83"/>
    <s v="Paraná"/>
    <s v="Paraná"/>
  </r>
  <r>
    <x v="188"/>
    <s v="F"/>
    <n v="77"/>
    <s v="Paraná"/>
    <s v="María Grande"/>
  </r>
  <r>
    <x v="188"/>
    <s v="F"/>
    <n v="90"/>
    <s v="Paraná"/>
    <s v="María Grande"/>
  </r>
  <r>
    <x v="188"/>
    <s v="M"/>
    <n v="68"/>
    <s v="Paraná"/>
    <s v="Paraná"/>
  </r>
  <r>
    <x v="188"/>
    <s v="M"/>
    <n v="70"/>
    <s v="Paraná"/>
    <s v="Paraná"/>
  </r>
  <r>
    <x v="188"/>
    <s v="M"/>
    <n v="86"/>
    <s v="Paraná"/>
    <s v="Paraná"/>
  </r>
  <r>
    <x v="189"/>
    <s v="M"/>
    <n v="52"/>
    <s v="La Paz"/>
    <s v="La Paz"/>
  </r>
  <r>
    <x v="189"/>
    <s v="M"/>
    <n v="85"/>
    <s v="La Paz"/>
    <s v="Santa Elena"/>
  </r>
  <r>
    <x v="189"/>
    <s v="M"/>
    <n v="60"/>
    <s v="Paraná"/>
    <s v="A. María Luisa"/>
  </r>
  <r>
    <x v="189"/>
    <s v="M"/>
    <n v="84"/>
    <s v="Paraná"/>
    <s v="Paraná"/>
  </r>
  <r>
    <x v="189"/>
    <s v="M"/>
    <n v="69"/>
    <s v="Paraná"/>
    <s v="Paraná"/>
  </r>
  <r>
    <x v="189"/>
    <s v="F"/>
    <n v="69"/>
    <s v="Paraná"/>
    <s v="Paraná"/>
  </r>
  <r>
    <x v="190"/>
    <s v="M"/>
    <n v="82"/>
    <s v="Gualeguay"/>
    <s v="Gral. Galarza"/>
  </r>
  <r>
    <x v="190"/>
    <s v="M"/>
    <n v="86"/>
    <s v="La Paz"/>
    <s v="Santa Elena"/>
  </r>
  <r>
    <x v="190"/>
    <s v="M"/>
    <n v="48"/>
    <s v="Paraná"/>
    <s v="Paraná"/>
  </r>
  <r>
    <x v="190"/>
    <s v="F"/>
    <n v="71"/>
    <s v="Paraná"/>
    <s v="Paraná"/>
  </r>
  <r>
    <x v="190"/>
    <s v="M"/>
    <n v="40"/>
    <s v="Uruguay"/>
    <s v="Concepcion del Uruguay"/>
  </r>
  <r>
    <x v="190"/>
    <s v="F"/>
    <n v="85"/>
    <s v="Victoria"/>
    <s v="Victoria"/>
  </r>
  <r>
    <x v="190"/>
    <s v="M"/>
    <n v="52"/>
    <s v="Villaguay"/>
    <s v="Mojones Norte"/>
  </r>
  <r>
    <x v="190"/>
    <s v="M"/>
    <n v="77"/>
    <s v="Villaguay"/>
    <s v="Mojones Norte"/>
  </r>
  <r>
    <x v="191"/>
    <s v="M"/>
    <n v="65"/>
    <s v="Colón"/>
    <s v="Colón"/>
  </r>
  <r>
    <x v="191"/>
    <s v="F"/>
    <n v="60"/>
    <s v="Concordia"/>
    <s v="Concordia"/>
  </r>
  <r>
    <x v="192"/>
    <s v="M"/>
    <n v="90"/>
    <s v="Colón"/>
    <s v="San José"/>
  </r>
  <r>
    <x v="192"/>
    <s v="M"/>
    <n v="69"/>
    <s v="Paraná"/>
    <s v="Paraná"/>
  </r>
  <r>
    <x v="193"/>
    <s v="M"/>
    <n v="45"/>
    <s v="Concordia"/>
    <s v="Concordia"/>
  </r>
  <r>
    <x v="193"/>
    <s v="M"/>
    <n v="80"/>
    <s v="Concordia"/>
    <s v="Concordia"/>
  </r>
  <r>
    <x v="193"/>
    <s v="F"/>
    <n v="47"/>
    <s v="Concordia"/>
    <s v="Concordia"/>
  </r>
  <r>
    <x v="193"/>
    <s v="F"/>
    <n v="75"/>
    <s v="Concordia"/>
    <s v="Concordia"/>
  </r>
  <r>
    <x v="193"/>
    <s v="M"/>
    <n v="75"/>
    <s v="La Paz"/>
    <s v="La Paz"/>
  </r>
  <r>
    <x v="193"/>
    <s v="M"/>
    <n v="61"/>
    <s v="Paraná"/>
    <s v="Paraná"/>
  </r>
  <r>
    <x v="193"/>
    <s v="M"/>
    <n v="53"/>
    <s v="Paraná"/>
    <s v="Paraná"/>
  </r>
  <r>
    <x v="193"/>
    <s v="M"/>
    <n v="71"/>
    <s v="Uruguay"/>
    <s v="Concepcion del Uruguay"/>
  </r>
  <r>
    <x v="193"/>
    <s v="M"/>
    <n v="86"/>
    <s v="Villaguay"/>
    <s v="Villaguay"/>
  </r>
  <r>
    <x v="194"/>
    <s v="F"/>
    <n v="73"/>
    <s v="Gualeguaychú"/>
    <s v="Gualeguaychú"/>
  </r>
  <r>
    <x v="194"/>
    <s v="M"/>
    <n v="85"/>
    <s v="Paraná"/>
    <s v="Paraná"/>
  </r>
  <r>
    <x v="194"/>
    <s v="M"/>
    <n v="87"/>
    <s v="Paraná"/>
    <s v="Paraná"/>
  </r>
  <r>
    <x v="194"/>
    <s v="F"/>
    <n v="85"/>
    <s v="Paraná"/>
    <s v="Segui"/>
  </r>
  <r>
    <x v="194"/>
    <s v="M"/>
    <n v="68"/>
    <s v="Paraná"/>
    <s v="Viale"/>
  </r>
  <r>
    <x v="195"/>
    <m/>
    <m/>
    <s v="Paraná"/>
    <s v="Paraná"/>
  </r>
  <r>
    <x v="195"/>
    <m/>
    <m/>
    <s v="Uruguay"/>
    <s v="Concepcion del Uruguay"/>
  </r>
  <r>
    <x v="196"/>
    <s v="M"/>
    <n v="73"/>
    <s v="Gualeguay"/>
    <s v="Gualeguay"/>
  </r>
  <r>
    <x v="196"/>
    <s v="F"/>
    <n v="73"/>
    <s v="Gualeguay"/>
    <s v="Gualeguay"/>
  </r>
  <r>
    <x v="196"/>
    <s v="M"/>
    <n v="60"/>
    <s v="Gualeguaychú"/>
    <s v="A. San Antonio"/>
  </r>
  <r>
    <x v="196"/>
    <s v="M"/>
    <n v="69"/>
    <s v="Gualeguaychú"/>
    <s v="Gualeguaychú"/>
  </r>
  <r>
    <x v="196"/>
    <s v="F"/>
    <n v="77"/>
    <s v="Gualeguaychú"/>
    <s v="Gualeguaychú"/>
  </r>
  <r>
    <x v="196"/>
    <s v="M"/>
    <n v="67"/>
    <s v="Gualeguaychú"/>
    <s v="Urdinarrain"/>
  </r>
  <r>
    <x v="196"/>
    <s v="F"/>
    <n v="76"/>
    <s v="Gualeguaychú"/>
    <s v="Urdinarrain"/>
  </r>
  <r>
    <x v="196"/>
    <s v="M"/>
    <n v="66"/>
    <s v="Tala"/>
    <s v="Rosario del Tala"/>
  </r>
  <r>
    <x v="196"/>
    <s v="M"/>
    <n v="73"/>
    <s v="Tala"/>
    <s v="Rosario del Tala"/>
  </r>
  <r>
    <x v="196"/>
    <s v="M"/>
    <n v="66"/>
    <s v="Victoria"/>
    <s v="Victoria"/>
  </r>
  <r>
    <x v="197"/>
    <s v="F"/>
    <n v="76"/>
    <s v="Gualeguay"/>
    <s v="Gualeguay"/>
  </r>
  <r>
    <x v="197"/>
    <s v="M"/>
    <n v="77"/>
    <s v="Gualeguaychú"/>
    <s v="Gualeguaychú"/>
  </r>
  <r>
    <x v="197"/>
    <s v="M"/>
    <n v="70"/>
    <s v="Paraná"/>
    <s v="Paraná"/>
  </r>
  <r>
    <x v="197"/>
    <s v="M"/>
    <n v="61"/>
    <s v="Paraná"/>
    <s v="Paraná"/>
  </r>
  <r>
    <x v="197"/>
    <s v="F"/>
    <n v="80"/>
    <s v="Paraná"/>
    <s v="Paraná"/>
  </r>
  <r>
    <x v="197"/>
    <s v="F"/>
    <n v="64"/>
    <s v="Paraná"/>
    <s v="Paraná"/>
  </r>
  <r>
    <x v="197"/>
    <s v="F"/>
    <n v="63"/>
    <s v="Paraná"/>
    <s v="Paraná"/>
  </r>
  <r>
    <x v="197"/>
    <s v="F"/>
    <n v="79"/>
    <s v="Paraná"/>
    <s v="Paraná"/>
  </r>
  <r>
    <x v="197"/>
    <s v="M"/>
    <n v="66"/>
    <s v="Paraná"/>
    <s v="Segui"/>
  </r>
  <r>
    <x v="198"/>
    <s v="F"/>
    <n v="66"/>
    <s v="Diamante"/>
    <s v="Diamante"/>
  </r>
  <r>
    <x v="198"/>
    <s v="F"/>
    <n v="64"/>
    <s v="Paraná"/>
    <s v="Est. Sosa"/>
  </r>
  <r>
    <x v="198"/>
    <s v="M"/>
    <n v="46"/>
    <s v="Paraná"/>
    <s v="Oro Verde"/>
  </r>
  <r>
    <x v="199"/>
    <s v="F"/>
    <n v="21"/>
    <s v="Concordia"/>
    <s v="Concordia"/>
  </r>
  <r>
    <x v="199"/>
    <s v="F"/>
    <n v="77"/>
    <s v="Gualeguaychú"/>
    <s v="Gualeguaychú"/>
  </r>
  <r>
    <x v="199"/>
    <s v="M"/>
    <n v="66"/>
    <s v="Gualeguaychú"/>
    <s v="Gualeguaychú"/>
  </r>
  <r>
    <x v="199"/>
    <s v="M"/>
    <n v="85"/>
    <s v="Nogoyá"/>
    <s v="Febre"/>
  </r>
  <r>
    <x v="199"/>
    <s v="F"/>
    <n v="61"/>
    <s v="Paraná"/>
    <s v="Paraná"/>
  </r>
  <r>
    <x v="199"/>
    <s v="M"/>
    <n v="42"/>
    <s v="Uruguay"/>
    <s v="Concepcion del Uruguay"/>
  </r>
  <r>
    <x v="199"/>
    <s v="F"/>
    <n v="64"/>
    <s v="Victoria"/>
    <s v="Victoria"/>
  </r>
  <r>
    <x v="199"/>
    <s v="M"/>
    <n v="82"/>
    <s v="Victoria"/>
    <s v="Victoria"/>
  </r>
  <r>
    <x v="199"/>
    <s v="M"/>
    <n v="70"/>
    <s v="Victoria"/>
    <s v="Victoria"/>
  </r>
  <r>
    <x v="199"/>
    <s v="F"/>
    <n v="62"/>
    <s v="Villaguay"/>
    <s v="Jubileo"/>
  </r>
  <r>
    <x v="199"/>
    <s v="F"/>
    <n v="75"/>
    <s v="Villaguay"/>
    <s v="Villaguay"/>
  </r>
  <r>
    <x v="200"/>
    <s v="M"/>
    <n v="71"/>
    <s v="Diamante"/>
    <s v="Villa Lib. San Martín"/>
  </r>
  <r>
    <x v="200"/>
    <s v="M"/>
    <n v="87"/>
    <s v="Gualeguay"/>
    <s v="Gualeguay"/>
  </r>
  <r>
    <x v="200"/>
    <s v="F"/>
    <n v="89"/>
    <s v="Gualeguay"/>
    <s v="Gualeguay"/>
  </r>
  <r>
    <x v="200"/>
    <s v="M"/>
    <n v="71"/>
    <s v="Paraná"/>
    <s v="Paraná"/>
  </r>
  <r>
    <x v="200"/>
    <s v="M"/>
    <n v="65"/>
    <s v="Villaguay"/>
    <s v="Villaguay"/>
  </r>
  <r>
    <x v="201"/>
    <s v="M"/>
    <n v="57"/>
    <s v="La Paz"/>
    <s v="San Gustavo"/>
  </r>
  <r>
    <x v="201"/>
    <s v="M"/>
    <n v="68"/>
    <s v="Nogoyá"/>
    <s v="Nogoyá"/>
  </r>
  <r>
    <x v="201"/>
    <s v="F"/>
    <n v="80"/>
    <s v="Paraná"/>
    <s v="Cerrito"/>
  </r>
  <r>
    <x v="202"/>
    <s v="F"/>
    <n v="86"/>
    <s v="La Paz"/>
    <s v="Alcaraz"/>
  </r>
  <r>
    <x v="202"/>
    <s v="F"/>
    <n v="72"/>
    <s v="Paraná"/>
    <s v="Paraná"/>
  </r>
  <r>
    <x v="202"/>
    <s v="M"/>
    <n v="60"/>
    <s v="Uruguay"/>
    <s v="Basavilbaso"/>
  </r>
  <r>
    <x v="203"/>
    <s v="M"/>
    <n v="72"/>
    <s v="Colón"/>
    <s v="Villa Elisa"/>
  </r>
  <r>
    <x v="203"/>
    <s v="M"/>
    <n v="67"/>
    <s v="Gualeguaychú"/>
    <s v="Gualeguaychú"/>
  </r>
  <r>
    <x v="203"/>
    <s v="F"/>
    <n v="69"/>
    <s v="Uruguay"/>
    <s v="Basavilbaso"/>
  </r>
  <r>
    <x v="204"/>
    <s v="F"/>
    <n v="80"/>
    <s v="Gualeguaychú"/>
    <s v="Gualeguaychú"/>
  </r>
  <r>
    <x v="204"/>
    <s v="F"/>
    <n v="91"/>
    <s v="Gualeguaychú"/>
    <s v="Gualeguaychú"/>
  </r>
  <r>
    <x v="204"/>
    <s v="F"/>
    <n v="70"/>
    <s v="Gualeguaychú"/>
    <s v="Gualeguaychú"/>
  </r>
  <r>
    <x v="204"/>
    <s v="M"/>
    <n v="66"/>
    <s v="Gualeguaychú"/>
    <s v="Gualeguaychú"/>
  </r>
  <r>
    <x v="204"/>
    <s v="F"/>
    <n v="61"/>
    <s v="Islas de Ibicuy"/>
    <s v="Holt de Ibicuy"/>
  </r>
  <r>
    <x v="204"/>
    <s v="F"/>
    <n v="65"/>
    <s v="Paraná"/>
    <s v="Viale"/>
  </r>
  <r>
    <x v="204"/>
    <s v="M"/>
    <n v="64"/>
    <s v="Paraná"/>
    <s v="El Ramblón"/>
  </r>
  <r>
    <x v="205"/>
    <s v="M"/>
    <n v="71"/>
    <s v="Colón"/>
    <s v="La Clarita"/>
  </r>
  <r>
    <x v="205"/>
    <s v="F"/>
    <n v="87"/>
    <s v="Islas de Ibicuy"/>
    <s v="Holt de Ibicuy"/>
  </r>
  <r>
    <x v="205"/>
    <s v="F"/>
    <n v="80"/>
    <s v="Paraná"/>
    <s v="Crespo"/>
  </r>
  <r>
    <x v="205"/>
    <s v="F"/>
    <n v="66"/>
    <s v="Uruguay"/>
    <s v="Basavilbaso"/>
  </r>
  <r>
    <x v="206"/>
    <s v="F"/>
    <n v="76"/>
    <s v="Colón"/>
    <s v="La Clarita"/>
  </r>
  <r>
    <x v="206"/>
    <s v="M"/>
    <n v="95"/>
    <s v="Federación"/>
    <s v="Chajarí"/>
  </r>
  <r>
    <x v="206"/>
    <s v="M"/>
    <n v="80"/>
    <s v="Federación"/>
    <s v="Chajarí"/>
  </r>
  <r>
    <x v="206"/>
    <s v="M"/>
    <n v="60"/>
    <s v="Guleguaychú"/>
    <s v="A. San Antonio"/>
  </r>
  <r>
    <x v="206"/>
    <s v="F"/>
    <n v="98"/>
    <s v="Guleguaychú"/>
    <s v="Guleguaychú"/>
  </r>
  <r>
    <x v="206"/>
    <s v="M"/>
    <n v="31"/>
    <s v="La Paz"/>
    <s v="Alcaraz"/>
  </r>
  <r>
    <x v="206"/>
    <s v="M"/>
    <n v="62"/>
    <s v="Paraná"/>
    <s v="María Grande"/>
  </r>
  <r>
    <x v="206"/>
    <s v="F"/>
    <n v="72"/>
    <s v="Paraná"/>
    <s v="Paraná"/>
  </r>
  <r>
    <x v="207"/>
    <s v="M"/>
    <n v="73"/>
    <s v="Gualeguay"/>
    <m/>
  </r>
  <r>
    <x v="207"/>
    <s v="M"/>
    <n v="73"/>
    <s v="Nogoyá"/>
    <m/>
  </r>
  <r>
    <x v="207"/>
    <s v="M"/>
    <n v="71"/>
    <s v="Nogoyá"/>
    <m/>
  </r>
  <r>
    <x v="207"/>
    <s v="M"/>
    <n v="41"/>
    <s v="Paraná"/>
    <s v="María Grande"/>
  </r>
  <r>
    <x v="207"/>
    <s v="M"/>
    <n v="50"/>
    <s v="Paraná"/>
    <s v="Crespo"/>
  </r>
  <r>
    <x v="207"/>
    <s v="M"/>
    <n v="68"/>
    <s v="Paraná"/>
    <m/>
  </r>
  <r>
    <x v="208"/>
    <s v="F"/>
    <n v="29"/>
    <s v="Concordia"/>
    <m/>
  </r>
  <r>
    <x v="208"/>
    <s v="M"/>
    <n v="50"/>
    <s v="Uruguay"/>
    <s v="Mansilla"/>
  </r>
  <r>
    <x v="208"/>
    <s v="M"/>
    <n v="73"/>
    <s v="Villaguay"/>
    <m/>
  </r>
  <r>
    <x v="209"/>
    <s v="M"/>
    <n v="78"/>
    <s v="Colón"/>
    <s v="San José"/>
  </r>
  <r>
    <x v="209"/>
    <s v="M"/>
    <n v="71"/>
    <s v="Nogoyá"/>
    <s v="Nogoyá"/>
  </r>
  <r>
    <x v="209"/>
    <s v="M"/>
    <n v="75"/>
    <s v="Paraná"/>
    <s v="Paraná"/>
  </r>
  <r>
    <x v="209"/>
    <s v="M"/>
    <n v="74"/>
    <s v="Paraná"/>
    <s v="Paraná"/>
  </r>
  <r>
    <x v="209"/>
    <s v="F"/>
    <n v="41"/>
    <s v="Uruguay"/>
    <s v="Basavilbaso"/>
  </r>
  <r>
    <x v="209"/>
    <s v="M"/>
    <n v="63"/>
    <s v="Villaguay"/>
    <s v="Villaguay"/>
  </r>
  <r>
    <x v="210"/>
    <s v="M"/>
    <n v="65"/>
    <s v="Colón"/>
    <s v="Colón"/>
  </r>
  <r>
    <x v="210"/>
    <s v="M"/>
    <n v="72"/>
    <s v="Gualeguay"/>
    <s v="Gualeguay"/>
  </r>
  <r>
    <x v="210"/>
    <s v="M"/>
    <n v="64"/>
    <s v="Paraná"/>
    <s v="Paraná"/>
  </r>
  <r>
    <x v="210"/>
    <s v="M"/>
    <n v="61"/>
    <s v="San Salvador"/>
    <s v="San Salvador"/>
  </r>
  <r>
    <x v="211"/>
    <s v="M"/>
    <m/>
    <s v="Islas de Ibicuy"/>
    <s v="Ceibas"/>
  </r>
  <r>
    <x v="211"/>
    <s v="M"/>
    <m/>
    <s v="Colón"/>
    <s v="Colón"/>
  </r>
  <r>
    <x v="211"/>
    <s v="M"/>
    <m/>
    <s v="Gualeguay"/>
    <s v="Gualeguay"/>
  </r>
  <r>
    <x v="211"/>
    <s v="M"/>
    <m/>
    <s v="Gualeguaychú"/>
    <s v="Gualeguaychú"/>
  </r>
  <r>
    <x v="211"/>
    <s v="M"/>
    <m/>
    <s v="Paraná"/>
    <s v="Oro Verde"/>
  </r>
  <r>
    <x v="211"/>
    <s v="M"/>
    <m/>
    <s v="Paraná"/>
    <s v="Paraná"/>
  </r>
  <r>
    <x v="211"/>
    <s v="M"/>
    <m/>
    <s v="San Salvador"/>
    <s v="San Salvador"/>
  </r>
  <r>
    <x v="211"/>
    <s v="M"/>
    <m/>
    <s v="Gualeguaychú"/>
    <s v="Urdinarrain"/>
  </r>
  <r>
    <x v="211"/>
    <s v="M"/>
    <m/>
    <s v="Islas de Ibicuy"/>
    <s v="Villa Paranacito"/>
  </r>
  <r>
    <x v="211"/>
    <s v="M"/>
    <m/>
    <s v="Colón"/>
    <s v="Colón"/>
  </r>
  <r>
    <x v="211"/>
    <s v="M"/>
    <m/>
    <m/>
    <m/>
  </r>
  <r>
    <x v="211"/>
    <s v="M"/>
    <m/>
    <m/>
    <m/>
  </r>
  <r>
    <x v="211"/>
    <s v="M"/>
    <m/>
    <m/>
    <m/>
  </r>
  <r>
    <x v="211"/>
    <s v="M"/>
    <m/>
    <m/>
    <m/>
  </r>
  <r>
    <x v="211"/>
    <s v="M"/>
    <m/>
    <m/>
    <m/>
  </r>
  <r>
    <x v="211"/>
    <s v="F"/>
    <m/>
    <m/>
    <m/>
  </r>
  <r>
    <x v="211"/>
    <s v="F"/>
    <m/>
    <m/>
    <m/>
  </r>
  <r>
    <x v="212"/>
    <s v="M"/>
    <n v="63"/>
    <s v="Colón"/>
    <s v="Colón"/>
  </r>
  <r>
    <x v="212"/>
    <s v="M"/>
    <n v="67"/>
    <s v="Colón"/>
    <s v="Colón"/>
  </r>
  <r>
    <x v="212"/>
    <s v="M"/>
    <n v="60"/>
    <s v="Colón"/>
    <s v="San José"/>
  </r>
  <r>
    <x v="212"/>
    <s v="F"/>
    <n v="76"/>
    <s v="Paraná"/>
    <s v="Paraná"/>
  </r>
  <r>
    <x v="212"/>
    <s v="F"/>
    <n v="47"/>
    <s v="Nogoyá"/>
    <s v="Aranguren"/>
  </r>
  <r>
    <x v="212"/>
    <s v="F"/>
    <n v="69"/>
    <s v="La Paz"/>
    <s v="Alcaraz"/>
  </r>
  <r>
    <x v="213"/>
    <s v="M"/>
    <n v="65"/>
    <s v="Colón"/>
    <s v="Colón"/>
  </r>
  <r>
    <x v="213"/>
    <s v="F"/>
    <n v="59"/>
    <s v="Federación"/>
    <s v="Chajarí"/>
  </r>
  <r>
    <x v="213"/>
    <s v="M"/>
    <n v="60"/>
    <s v="Federación"/>
    <s v="Villa del Rosario"/>
  </r>
  <r>
    <x v="213"/>
    <s v="F"/>
    <n v="65"/>
    <s v="Gualeguay"/>
    <s v="Gualeguay"/>
  </r>
  <r>
    <x v="213"/>
    <s v="M"/>
    <n v="55"/>
    <s v="Gualeguay"/>
    <s v="Gualeguay"/>
  </r>
  <r>
    <x v="213"/>
    <s v="F"/>
    <n v="70"/>
    <s v="Gualeguaychú"/>
    <s v="Urdinarrain"/>
  </r>
  <r>
    <x v="213"/>
    <s v="M"/>
    <n v="76"/>
    <s v="Gualeguaychú"/>
    <s v="Gualeguaychú"/>
  </r>
  <r>
    <x v="213"/>
    <s v="M"/>
    <n v="77"/>
    <s v="Gualeguaychú"/>
    <s v="Pueblo Belgrano"/>
  </r>
  <r>
    <x v="213"/>
    <s v="F"/>
    <n v="66"/>
    <s v="Paraná"/>
    <s v="Paraná"/>
  </r>
  <r>
    <x v="213"/>
    <s v="F"/>
    <n v="75"/>
    <s v="Paraná"/>
    <s v="Paraná"/>
  </r>
  <r>
    <x v="213"/>
    <s v="F"/>
    <n v="96"/>
    <s v="La Paz"/>
    <s v="Bovril"/>
  </r>
  <r>
    <x v="214"/>
    <s v="F"/>
    <n v="72"/>
    <s v="Uruguay"/>
    <s v="Concepcion del Uruguay"/>
  </r>
  <r>
    <x v="214"/>
    <s v="F"/>
    <n v="90"/>
    <s v="Colón"/>
    <s v="Colón"/>
  </r>
  <r>
    <x v="214"/>
    <s v="F"/>
    <n v="52"/>
    <s v="Federación"/>
    <s v="Chajarí"/>
  </r>
  <r>
    <x v="214"/>
    <s v="F"/>
    <n v="50"/>
    <s v="Paraná"/>
    <s v="Paraná"/>
  </r>
  <r>
    <x v="214"/>
    <s v="M"/>
    <n v="50"/>
    <s v="Colón"/>
    <s v="Colón"/>
  </r>
  <r>
    <x v="214"/>
    <s v="M"/>
    <n v="64"/>
    <s v="Colón"/>
    <s v="Colón"/>
  </r>
  <r>
    <x v="214"/>
    <s v="M"/>
    <m/>
    <m/>
    <m/>
  </r>
  <r>
    <x v="214"/>
    <s v="M"/>
    <m/>
    <m/>
    <m/>
  </r>
  <r>
    <x v="215"/>
    <s v="M"/>
    <n v="66"/>
    <s v="Colón"/>
    <s v="Colón"/>
  </r>
  <r>
    <x v="215"/>
    <s v="M"/>
    <n v="67"/>
    <s v="Colón"/>
    <s v="Colón"/>
  </r>
  <r>
    <x v="215"/>
    <s v="M"/>
    <n v="63"/>
    <s v="Uruguay"/>
    <s v="Caseros"/>
  </r>
  <r>
    <x v="215"/>
    <s v="M"/>
    <n v="53"/>
    <s v="Paraná"/>
    <s v="Paraná"/>
  </r>
  <r>
    <x v="215"/>
    <s v="M"/>
    <n v="62"/>
    <s v="Islas de Ibicuy"/>
    <s v="Villa Paranacito"/>
  </r>
  <r>
    <x v="215"/>
    <s v="F"/>
    <n v="50"/>
    <s v="Gualeguaychú"/>
    <s v="Pueblo Belgrano"/>
  </r>
  <r>
    <x v="216"/>
    <s v="M"/>
    <n v="50"/>
    <s v="Colón"/>
    <s v="Colón"/>
  </r>
  <r>
    <x v="216"/>
    <s v="M"/>
    <n v="79"/>
    <s v="Colón"/>
    <s v="San José"/>
  </r>
  <r>
    <x v="216"/>
    <s v="F"/>
    <n v="42"/>
    <s v="Diamante"/>
    <s v="Diamante"/>
  </r>
  <r>
    <x v="216"/>
    <s v="F"/>
    <n v="68"/>
    <s v="Gualeguay"/>
    <s v="Gualeguay"/>
  </r>
  <r>
    <x v="216"/>
    <s v="M"/>
    <n v="79"/>
    <s v="Gualeguay"/>
    <s v="Gualeguay"/>
  </r>
  <r>
    <x v="216"/>
    <s v="M"/>
    <n v="76"/>
    <s v="Gualeguaychú"/>
    <s v="Gualeguaychú"/>
  </r>
  <r>
    <x v="216"/>
    <s v="F"/>
    <n v="60"/>
    <s v="Paraná"/>
    <s v="San Benito"/>
  </r>
  <r>
    <x v="216"/>
    <s v="F"/>
    <n v="46"/>
    <s v="Paraná"/>
    <s v="Paraná"/>
  </r>
  <r>
    <x v="216"/>
    <s v="F"/>
    <n v="46"/>
    <s v="Paraná"/>
    <s v="Paraná"/>
  </r>
  <r>
    <x v="216"/>
    <s v="F"/>
    <n v="53"/>
    <s v="Paraná"/>
    <s v="Paraná"/>
  </r>
  <r>
    <x v="217"/>
    <s v="M"/>
    <n v="21"/>
    <s v="Concordia"/>
    <s v="Concordia"/>
  </r>
  <r>
    <x v="217"/>
    <s v="M"/>
    <n v="31"/>
    <s v="Concordia"/>
    <s v="Concordia"/>
  </r>
  <r>
    <x v="217"/>
    <s v="M"/>
    <n v="50"/>
    <s v="Concordia"/>
    <s v="Concordia"/>
  </r>
  <r>
    <x v="217"/>
    <s v="M"/>
    <n v="68"/>
    <s v="Concordia"/>
    <s v="Concordia"/>
  </r>
  <r>
    <x v="217"/>
    <s v="M"/>
    <n v="82"/>
    <s v="Concordia"/>
    <s v="Concordia"/>
  </r>
  <r>
    <x v="217"/>
    <s v="F"/>
    <n v="54"/>
    <s v="Concordia"/>
    <s v="Concordia"/>
  </r>
  <r>
    <x v="217"/>
    <s v="F"/>
    <n v="61"/>
    <s v="Concordia"/>
    <s v="Concordia"/>
  </r>
  <r>
    <x v="217"/>
    <s v="F"/>
    <n v="74"/>
    <s v="Concordia"/>
    <s v="Concordia"/>
  </r>
  <r>
    <x v="217"/>
    <s v="F"/>
    <n v="76"/>
    <s v="Concordia"/>
    <s v="Concordia"/>
  </r>
  <r>
    <x v="217"/>
    <s v="M"/>
    <n v="65"/>
    <s v="Federación"/>
    <s v="Federación"/>
  </r>
  <r>
    <x v="217"/>
    <s v="M"/>
    <n v="58"/>
    <s v="Gualeguay"/>
    <s v="Gualeguay"/>
  </r>
  <r>
    <x v="217"/>
    <s v="F"/>
    <n v="57"/>
    <s v="Gualeguay"/>
    <s v="Gualeguay"/>
  </r>
  <r>
    <x v="217"/>
    <s v="M"/>
    <n v="76"/>
    <s v="Gualeguaychú"/>
    <s v="Gualeguaychú"/>
  </r>
  <r>
    <x v="217"/>
    <s v="M"/>
    <n v="76"/>
    <s v="Islas de Ibicuy"/>
    <s v="Médanos"/>
  </r>
  <r>
    <x v="217"/>
    <s v="M"/>
    <n v="63"/>
    <s v="Paraná"/>
    <s v="Paraná"/>
  </r>
  <r>
    <x v="217"/>
    <s v="M"/>
    <n v="68"/>
    <s v="Paraná"/>
    <s v="Viale"/>
  </r>
  <r>
    <x v="217"/>
    <s v="F"/>
    <n v="39"/>
    <s v="Paraná"/>
    <s v="Paraná"/>
  </r>
  <r>
    <x v="217"/>
    <s v="F"/>
    <n v="86"/>
    <s v="Paraná"/>
    <s v="Paraná"/>
  </r>
  <r>
    <x v="217"/>
    <s v="F"/>
    <n v="50"/>
    <s v="San Salvador"/>
    <s v="San Salvador"/>
  </r>
  <r>
    <x v="217"/>
    <s v="F"/>
    <n v="51"/>
    <s v="San Salvador"/>
    <s v="San Salvador"/>
  </r>
  <r>
    <x v="217"/>
    <s v="M"/>
    <n v="72"/>
    <s v="Tala"/>
    <s v="Maciá"/>
  </r>
  <r>
    <x v="217"/>
    <s v="M"/>
    <n v="79"/>
    <s v="Uruguay"/>
    <s v="Concepcion del Uruguay"/>
  </r>
  <r>
    <x v="217"/>
    <s v="F"/>
    <n v="50"/>
    <s v="Uruguay"/>
    <s v="Villa San Marcial"/>
  </r>
  <r>
    <x v="217"/>
    <s v="M"/>
    <n v="82"/>
    <s v="Victoria"/>
    <s v="Victoria"/>
  </r>
  <r>
    <x v="217"/>
    <s v="F"/>
    <n v="77"/>
    <s v="Victoria"/>
    <s v="Victoria"/>
  </r>
  <r>
    <x v="217"/>
    <s v="F"/>
    <n v="98"/>
    <s v="Victoria"/>
    <s v="Victoria"/>
  </r>
  <r>
    <x v="218"/>
    <s v="M"/>
    <n v="63"/>
    <s v="Colón"/>
    <s v="Colón"/>
  </r>
  <r>
    <x v="218"/>
    <s v="M"/>
    <n v="78"/>
    <s v="Colón"/>
    <s v="Colón"/>
  </r>
  <r>
    <x v="218"/>
    <s v="M"/>
    <n v="74"/>
    <s v="Gualeguay"/>
    <s v="Gualeguay"/>
  </r>
  <r>
    <x v="218"/>
    <s v="M"/>
    <n v="77"/>
    <s v="Gualeguaychú"/>
    <s v="Gualeguaychú"/>
  </r>
  <r>
    <x v="218"/>
    <s v="F"/>
    <n v="74"/>
    <s v="Gualeguaychú"/>
    <s v="Pueblo Belgrano"/>
  </r>
  <r>
    <x v="218"/>
    <s v="F"/>
    <n v="100"/>
    <s v="Paraná"/>
    <s v="Cerrito"/>
  </r>
  <r>
    <x v="218"/>
    <s v="F"/>
    <n v="89"/>
    <s v="Paraná"/>
    <s v="Paraná"/>
  </r>
  <r>
    <x v="218"/>
    <s v="M"/>
    <n v="71"/>
    <s v="Uruguay"/>
    <s v="Basavilbaso"/>
  </r>
  <r>
    <x v="218"/>
    <s v="M"/>
    <n v="83"/>
    <s v="Uruguay"/>
    <s v="Basavilbaso"/>
  </r>
  <r>
    <x v="218"/>
    <s v="F"/>
    <n v="85"/>
    <s v="Uruguay"/>
    <s v="Concepcion del Uruguay"/>
  </r>
  <r>
    <x v="218"/>
    <s v="F"/>
    <n v="69"/>
    <s v="Uruguay"/>
    <s v="Basavilbaso"/>
  </r>
  <r>
    <x v="218"/>
    <s v="F"/>
    <n v="92"/>
    <s v="Victoria"/>
    <s v="Victoria"/>
  </r>
  <r>
    <x v="218"/>
    <s v="M"/>
    <n v="73"/>
    <s v="Villaguay"/>
    <s v="Villaguay"/>
  </r>
  <r>
    <x v="218"/>
    <s v="F"/>
    <n v="75"/>
    <s v="Villaguay"/>
    <s v="Villaguay"/>
  </r>
  <r>
    <x v="219"/>
    <s v="M"/>
    <n v="63"/>
    <s v="Colón"/>
    <s v="Colón"/>
  </r>
  <r>
    <x v="219"/>
    <s v="M"/>
    <n v="63"/>
    <s v="Concordia"/>
    <s v="Concordia"/>
  </r>
  <r>
    <x v="219"/>
    <s v="M"/>
    <n v="72"/>
    <s v="Concordia"/>
    <s v="Concordia"/>
  </r>
  <r>
    <x v="219"/>
    <s v="M"/>
    <n v="83"/>
    <s v="Concordia"/>
    <s v="Concordia"/>
  </r>
  <r>
    <x v="219"/>
    <s v="M"/>
    <n v="56"/>
    <s v="Concordia"/>
    <s v="Est. Yuquerí"/>
  </r>
  <r>
    <x v="219"/>
    <s v="F"/>
    <n v="55"/>
    <s v="Concordia"/>
    <s v="Concordia"/>
  </r>
  <r>
    <x v="219"/>
    <s v="M"/>
    <n v="64"/>
    <s v="Federación"/>
    <s v="Gualeguaycito"/>
  </r>
  <r>
    <x v="219"/>
    <s v="M"/>
    <n v="68"/>
    <s v="Gualeguaychú"/>
    <s v="Gualeguaychú"/>
  </r>
  <r>
    <x v="219"/>
    <s v="M"/>
    <n v="69"/>
    <s v="Gualeguaychú"/>
    <s v="Gualeguaychú"/>
  </r>
  <r>
    <x v="219"/>
    <s v="M"/>
    <n v="73"/>
    <s v="Gualeguaychú"/>
    <s v="Gualeguaychú"/>
  </r>
  <r>
    <x v="219"/>
    <s v="M"/>
    <n v="47"/>
    <s v="Gualeguaychú"/>
    <s v="Gualeguaychú"/>
  </r>
  <r>
    <x v="219"/>
    <s v="M"/>
    <n v="62"/>
    <s v="La Paz"/>
    <s v="La Paz"/>
  </r>
  <r>
    <x v="219"/>
    <s v="M"/>
    <n v="62"/>
    <s v="Nogoyá"/>
    <s v="Nogoyá"/>
  </r>
  <r>
    <x v="219"/>
    <s v="F"/>
    <n v="79"/>
    <s v="Paraná"/>
    <s v="San Benito"/>
  </r>
  <r>
    <x v="219"/>
    <s v="F"/>
    <n v="71"/>
    <s v="Paraná"/>
    <s v="Viale"/>
  </r>
  <r>
    <x v="219"/>
    <s v="F"/>
    <n v="84"/>
    <s v="Paraná"/>
    <s v="Segui"/>
  </r>
  <r>
    <x v="219"/>
    <s v="M"/>
    <n v="82"/>
    <s v="Uruguay"/>
    <s v="Basavilbaso"/>
  </r>
  <r>
    <x v="219"/>
    <s v="M"/>
    <n v="91"/>
    <s v="Uruguay"/>
    <s v="Concepcion del Uruguay"/>
  </r>
  <r>
    <x v="219"/>
    <s v="F"/>
    <n v="93"/>
    <s v="Uruguay"/>
    <s v="Concepcion del Uruguay"/>
  </r>
  <r>
    <x v="219"/>
    <s v="F"/>
    <n v="74"/>
    <s v="Uruguay"/>
    <s v="Concepcion del Uruguay"/>
  </r>
  <r>
    <x v="219"/>
    <s v="M"/>
    <n v="61"/>
    <s v="Victoria"/>
    <s v="Victoria"/>
  </r>
  <r>
    <x v="220"/>
    <s v="M"/>
    <n v="75"/>
    <s v="Federal"/>
    <s v="Sauce de Luna"/>
  </r>
  <r>
    <x v="220"/>
    <s v="F"/>
    <n v="76"/>
    <s v="Gualeguaychú"/>
    <s v="Gualeguaychú"/>
  </r>
  <r>
    <x v="220"/>
    <s v="M"/>
    <n v="80"/>
    <s v="Paraná"/>
    <s v="Crespo"/>
  </r>
  <r>
    <x v="220"/>
    <s v="M"/>
    <n v="52"/>
    <s v="Paraná"/>
    <s v="Paraná"/>
  </r>
  <r>
    <x v="220"/>
    <s v="M"/>
    <n v="72"/>
    <s v="Paraná"/>
    <s v="Paraná"/>
  </r>
  <r>
    <x v="220"/>
    <s v="M"/>
    <n v="83"/>
    <s v="Paraná"/>
    <s v="Paraná"/>
  </r>
  <r>
    <x v="220"/>
    <s v="M"/>
    <n v="77"/>
    <s v="Paraná"/>
    <s v="Paraná"/>
  </r>
  <r>
    <x v="220"/>
    <s v="M"/>
    <n v="61"/>
    <s v="Paraná"/>
    <s v="Col. Avellaneda"/>
  </r>
  <r>
    <x v="220"/>
    <s v="F"/>
    <n v="71"/>
    <s v="Paraná"/>
    <s v="Paraná"/>
  </r>
  <r>
    <x v="220"/>
    <s v="F"/>
    <n v="63"/>
    <s v="Paraná"/>
    <s v="Paraná"/>
  </r>
  <r>
    <x v="220"/>
    <s v="F"/>
    <n v="65"/>
    <s v="Paraná"/>
    <s v="Paraná"/>
  </r>
  <r>
    <x v="220"/>
    <s v="F"/>
    <n v="69"/>
    <s v="Paraná"/>
    <s v="Paraná"/>
  </r>
  <r>
    <x v="220"/>
    <s v="F"/>
    <n v="81"/>
    <s v="Uruguay"/>
    <s v="Villa Mantero"/>
  </r>
  <r>
    <x v="221"/>
    <s v="M"/>
    <n v="73"/>
    <s v="Colón"/>
    <s v="San José"/>
  </r>
  <r>
    <x v="221"/>
    <s v="M"/>
    <n v="76"/>
    <s v="Diamante"/>
    <s v="Diamante"/>
  </r>
  <r>
    <x v="221"/>
    <s v="F"/>
    <n v="56"/>
    <s v="Federación"/>
    <s v="Chajarí"/>
  </r>
  <r>
    <x v="221"/>
    <s v="M"/>
    <n v="51"/>
    <s v="Gualeguay"/>
    <s v="Gualeguay"/>
  </r>
  <r>
    <x v="221"/>
    <s v="F"/>
    <n v="85"/>
    <s v="Gualeguay"/>
    <s v="Gualeguay"/>
  </r>
  <r>
    <x v="221"/>
    <s v="F"/>
    <n v="56"/>
    <s v="La Paz"/>
    <s v="La Paz"/>
  </r>
  <r>
    <x v="221"/>
    <s v="F"/>
    <n v="75"/>
    <s v="La Paz"/>
    <s v="La Paz"/>
  </r>
  <r>
    <x v="221"/>
    <s v="M"/>
    <n v="81"/>
    <s v="Paraná"/>
    <s v="Viale"/>
  </r>
  <r>
    <x v="221"/>
    <s v="F"/>
    <n v="76"/>
    <s v="Paraná"/>
    <s v="Paraná"/>
  </r>
  <r>
    <x v="221"/>
    <s v="M"/>
    <n v="80"/>
    <s v="Tala"/>
    <s v="Maciá"/>
  </r>
  <r>
    <x v="221"/>
    <s v="M"/>
    <n v="90"/>
    <s v="Uruguay"/>
    <s v="Basavilbaso"/>
  </r>
  <r>
    <x v="221"/>
    <s v="M"/>
    <n v="80"/>
    <s v="Victoria"/>
    <s v="Victoria"/>
  </r>
  <r>
    <x v="221"/>
    <s v="M"/>
    <n v="80"/>
    <s v="Victoria"/>
    <s v="Victoria"/>
  </r>
  <r>
    <x v="221"/>
    <s v="F"/>
    <n v="74"/>
    <s v="Victoria"/>
    <s v="Victoria"/>
  </r>
  <r>
    <x v="221"/>
    <s v="F"/>
    <n v="78"/>
    <s v="Victoria"/>
    <s v="Victoria"/>
  </r>
  <r>
    <x v="221"/>
    <s v="F"/>
    <n v="90"/>
    <s v="Victoria"/>
    <s v="Victoria"/>
  </r>
  <r>
    <x v="221"/>
    <s v="M"/>
    <n v="55"/>
    <s v="Villaguay"/>
    <s v="Villaguay"/>
  </r>
  <r>
    <x v="222"/>
    <s v="M"/>
    <n v="74"/>
    <s v="Colón"/>
    <s v="Villa Elisa"/>
  </r>
  <r>
    <x v="222"/>
    <s v="M"/>
    <n v="49"/>
    <s v="Concordia"/>
    <s v="Concordia"/>
  </r>
  <r>
    <x v="222"/>
    <s v="M"/>
    <n v="50"/>
    <s v="Concordia"/>
    <s v="Concordia"/>
  </r>
  <r>
    <x v="222"/>
    <s v="M"/>
    <n v="61"/>
    <s v="Concordia"/>
    <s v="Concordia"/>
  </r>
  <r>
    <x v="222"/>
    <s v="F"/>
    <n v="43"/>
    <s v="Concordia"/>
    <s v="Concordia"/>
  </r>
  <r>
    <x v="222"/>
    <s v="F"/>
    <n v="71"/>
    <s v="Federación"/>
    <s v="Federación"/>
  </r>
  <r>
    <x v="222"/>
    <s v="F"/>
    <n v="60"/>
    <s v="Gualeguay"/>
    <s v="Gualeguay"/>
  </r>
  <r>
    <x v="222"/>
    <s v="F"/>
    <n v="78"/>
    <s v="Gualeguay"/>
    <s v="Gral. Galarza"/>
  </r>
  <r>
    <x v="222"/>
    <s v="M"/>
    <n v="66"/>
    <s v="Gualeguaychú"/>
    <s v="Gualeguaychú"/>
  </r>
  <r>
    <x v="222"/>
    <s v="F"/>
    <n v="64"/>
    <s v="Nogoyá"/>
    <s v="Nogoyá"/>
  </r>
  <r>
    <x v="222"/>
    <s v="M"/>
    <n v="68"/>
    <s v="Paraná"/>
    <s v="Crespo"/>
  </r>
  <r>
    <x v="222"/>
    <s v="M"/>
    <n v="66"/>
    <s v="Paraná"/>
    <s v="Crespo"/>
  </r>
  <r>
    <x v="222"/>
    <s v="M"/>
    <n v="68"/>
    <s v="Paraná"/>
    <s v="Oro Verde"/>
  </r>
  <r>
    <x v="222"/>
    <s v="M"/>
    <n v="84"/>
    <s v="Paraná"/>
    <s v="Paraná"/>
  </r>
  <r>
    <x v="222"/>
    <s v="F"/>
    <n v="67"/>
    <s v="Paraná"/>
    <s v="Paraná"/>
  </r>
  <r>
    <x v="222"/>
    <s v="F"/>
    <n v="74"/>
    <s v="Paraná"/>
    <s v="Paraná"/>
  </r>
  <r>
    <x v="222"/>
    <s v="F"/>
    <n v="76"/>
    <s v="Uruguay"/>
    <s v="Basavilbaso"/>
  </r>
  <r>
    <x v="222"/>
    <s v="F"/>
    <n v="72"/>
    <s v="Uruguay"/>
    <s v="Basavilbaso"/>
  </r>
  <r>
    <x v="222"/>
    <s v="M"/>
    <n v="78"/>
    <s v="Villaguay"/>
    <s v="Villaguay"/>
  </r>
  <r>
    <x v="223"/>
    <s v="M"/>
    <n v="57"/>
    <s v="Colón"/>
    <s v="Colón"/>
  </r>
  <r>
    <x v="223"/>
    <s v="F"/>
    <n v="86"/>
    <s v="Diamante"/>
    <s v="Diamante"/>
  </r>
  <r>
    <x v="223"/>
    <s v="M"/>
    <n v="98"/>
    <s v="Federación"/>
    <s v="Chajarí"/>
  </r>
  <r>
    <x v="223"/>
    <s v="M"/>
    <n v="70"/>
    <s v="Gualeguaychú"/>
    <s v="Gualeguaychú"/>
  </r>
  <r>
    <x v="223"/>
    <s v="M"/>
    <n v="73"/>
    <s v="Gualeguaychú"/>
    <s v="Gualeguaychú"/>
  </r>
  <r>
    <x v="223"/>
    <s v="M"/>
    <n v="89"/>
    <s v="Gualeguaychú"/>
    <s v="Larroque"/>
  </r>
  <r>
    <x v="223"/>
    <s v="F"/>
    <n v="62"/>
    <s v="Gualeguaychú"/>
    <s v="Gualeguaychú"/>
  </r>
  <r>
    <x v="223"/>
    <s v="F"/>
    <n v="79"/>
    <s v="Gualeguaychú"/>
    <s v="Gualeguaychú"/>
  </r>
  <r>
    <x v="223"/>
    <s v="M"/>
    <n v="49"/>
    <s v="La Paz"/>
    <s v="Alcaraz"/>
  </r>
  <r>
    <x v="223"/>
    <s v="M"/>
    <n v="80"/>
    <s v="Nogoyá"/>
    <s v="Hernandez"/>
  </r>
  <r>
    <x v="223"/>
    <s v="M"/>
    <n v="54"/>
    <s v="Paraná"/>
    <s v="Paraná"/>
  </r>
  <r>
    <x v="223"/>
    <s v="M"/>
    <n v="81"/>
    <s v="Paraná"/>
    <s v="Paraná"/>
  </r>
  <r>
    <x v="223"/>
    <s v="M"/>
    <n v="77"/>
    <s v="Paraná"/>
    <s v="San Benito"/>
  </r>
  <r>
    <x v="223"/>
    <s v="M"/>
    <n v="60"/>
    <s v="Paraná"/>
    <s v="Paraná"/>
  </r>
  <r>
    <x v="223"/>
    <s v="F"/>
    <n v="57"/>
    <s v="Paraná"/>
    <s v="Paraná"/>
  </r>
  <r>
    <x v="223"/>
    <s v="F"/>
    <n v="84"/>
    <s v="Paraná"/>
    <s v="Paraná"/>
  </r>
  <r>
    <x v="223"/>
    <s v="F"/>
    <n v="69"/>
    <s v="Paraná"/>
    <s v="Cerrito"/>
  </r>
  <r>
    <x v="223"/>
    <s v="F"/>
    <n v="58"/>
    <s v="Paraná"/>
    <s v="Hernandarias"/>
  </r>
  <r>
    <x v="223"/>
    <s v="F"/>
    <n v="87"/>
    <s v="Victoria"/>
    <s v="Victoria"/>
  </r>
  <r>
    <x v="223"/>
    <s v="F"/>
    <n v="92"/>
    <s v="Victoria"/>
    <s v="Victoria"/>
  </r>
  <r>
    <x v="223"/>
    <s v="M"/>
    <n v="73"/>
    <s v="Villaguay"/>
    <s v="Villaguay"/>
  </r>
  <r>
    <x v="223"/>
    <s v="M"/>
    <n v="54"/>
    <s v="Villaguay"/>
    <s v="Villaguay"/>
  </r>
  <r>
    <x v="224"/>
    <s v="M"/>
    <n v="58"/>
    <s v="Gualeguaychú"/>
    <s v="Gualeguaychú"/>
  </r>
  <r>
    <x v="224"/>
    <s v="F"/>
    <n v="32"/>
    <s v="Gualeguaychú"/>
    <s v="Gualeguaychú"/>
  </r>
  <r>
    <x v="224"/>
    <s v="M"/>
    <n v="70"/>
    <s v="La Paz"/>
    <s v="Sir Leonard"/>
  </r>
  <r>
    <x v="224"/>
    <s v="M"/>
    <n v="32"/>
    <s v="Paraná"/>
    <s v="Paraná"/>
  </r>
  <r>
    <x v="224"/>
    <s v="M"/>
    <n v="63"/>
    <s v="Tala"/>
    <s v="Rosario del Tala"/>
  </r>
  <r>
    <x v="224"/>
    <s v="F"/>
    <n v="52"/>
    <s v="Uruguay"/>
    <s v="Concepcion del Uruguay"/>
  </r>
  <r>
    <x v="224"/>
    <s v="F"/>
    <n v="51"/>
    <s v="Victoria"/>
    <s v="Victoria"/>
  </r>
  <r>
    <x v="224"/>
    <s v="M"/>
    <n v="65"/>
    <s v="Villaguay"/>
    <s v="Villaguay"/>
  </r>
  <r>
    <x v="225"/>
    <s v="M"/>
    <n v="48"/>
    <s v="Concordia"/>
    <s v="Concordia"/>
  </r>
  <r>
    <x v="225"/>
    <s v="M"/>
    <n v="83"/>
    <s v="Gualeguay"/>
    <s v="Gualeguay"/>
  </r>
  <r>
    <x v="225"/>
    <s v="M"/>
    <n v="57"/>
    <s v="Gualeguay"/>
    <s v="General Galarza"/>
  </r>
  <r>
    <x v="225"/>
    <s v="F"/>
    <n v="67"/>
    <s v="Gualeguay"/>
    <s v="Gualeguay"/>
  </r>
  <r>
    <x v="225"/>
    <s v="F"/>
    <n v="31"/>
    <s v="Islas de Ibicuy"/>
    <s v="Holt de Ibicuy"/>
  </r>
  <r>
    <x v="225"/>
    <s v="M"/>
    <n v="48"/>
    <s v="La Paz"/>
    <s v="Santa Elena"/>
  </r>
  <r>
    <x v="225"/>
    <s v="M"/>
    <n v="95"/>
    <s v="Nogoyá"/>
    <s v="Nogoyá"/>
  </r>
  <r>
    <x v="225"/>
    <s v="F"/>
    <n v="90"/>
    <s v="Nogoyá"/>
    <s v="Nogoyá"/>
  </r>
  <r>
    <x v="225"/>
    <s v="F"/>
    <n v="90"/>
    <s v="Nogoyá"/>
    <s v="Nogoyá"/>
  </r>
  <r>
    <x v="225"/>
    <s v="M"/>
    <n v="66"/>
    <s v="Paraná"/>
    <s v="Paraná"/>
  </r>
  <r>
    <x v="226"/>
    <s v="M"/>
    <n v="57"/>
    <s v="Colón"/>
    <s v="San José"/>
  </r>
  <r>
    <x v="226"/>
    <s v="F"/>
    <n v="19"/>
    <s v="Federal"/>
    <s v="Federal"/>
  </r>
  <r>
    <x v="226"/>
    <s v="F"/>
    <n v="39"/>
    <s v="La Paz"/>
    <s v="La Paz"/>
  </r>
  <r>
    <x v="226"/>
    <s v="M"/>
    <n v="59"/>
    <s v="Paraná"/>
    <s v="Paraná"/>
  </r>
  <r>
    <x v="226"/>
    <s v="M"/>
    <n v="78"/>
    <s v="Paraná"/>
    <s v="Paraná"/>
  </r>
  <r>
    <x v="226"/>
    <s v="F"/>
    <n v="74"/>
    <s v="Paraná"/>
    <s v="Paraná"/>
  </r>
  <r>
    <x v="226"/>
    <s v="M"/>
    <n v="83"/>
    <s v="Paraná"/>
    <s v="Cerrito"/>
  </r>
  <r>
    <x v="226"/>
    <s v="M"/>
    <n v="72"/>
    <s v="Paraná"/>
    <s v="Paraná"/>
  </r>
  <r>
    <x v="226"/>
    <s v="M"/>
    <n v="79"/>
    <s v="San Salvador"/>
    <s v="San Salvador"/>
  </r>
  <r>
    <x v="227"/>
    <s v="M"/>
    <n v="51"/>
    <s v="Colón"/>
    <s v="Colón"/>
  </r>
  <r>
    <x v="227"/>
    <s v="M"/>
    <n v="64"/>
    <s v="Concordia"/>
    <s v="Concordia"/>
  </r>
  <r>
    <x v="227"/>
    <s v="M"/>
    <n v="65"/>
    <s v="Concordia"/>
    <s v="Concordia"/>
  </r>
  <r>
    <x v="227"/>
    <s v="M"/>
    <n v="70"/>
    <s v="Concordia"/>
    <s v="Concordia"/>
  </r>
  <r>
    <x v="227"/>
    <s v="F"/>
    <n v="51"/>
    <s v="Concordia"/>
    <s v="Concordia"/>
  </r>
  <r>
    <x v="227"/>
    <s v="F"/>
    <n v="55"/>
    <s v="Concordia"/>
    <s v="Concordia"/>
  </r>
  <r>
    <x v="227"/>
    <s v="M"/>
    <n v="70"/>
    <s v="Gualeguay"/>
    <s v="Gualeguay"/>
  </r>
  <r>
    <x v="227"/>
    <s v="M"/>
    <n v="56"/>
    <s v="Gualeguaychú"/>
    <s v="Gualeguaychú"/>
  </r>
  <r>
    <x v="227"/>
    <s v="M"/>
    <n v="69"/>
    <s v="La Paz"/>
    <s v="La Paz"/>
  </r>
  <r>
    <x v="227"/>
    <s v="M"/>
    <n v="75"/>
    <s v="La Paz"/>
    <s v="La Paz"/>
  </r>
  <r>
    <x v="227"/>
    <s v="F"/>
    <n v="65"/>
    <s v="La Paz"/>
    <s v="La Paz"/>
  </r>
  <r>
    <x v="227"/>
    <s v="F"/>
    <n v="69"/>
    <s v="La Paz"/>
    <s v="Bovril"/>
  </r>
  <r>
    <x v="227"/>
    <s v="M"/>
    <n v="86"/>
    <s v="Nogoyá"/>
    <s v="Nogoyá"/>
  </r>
  <r>
    <x v="227"/>
    <s v="M"/>
    <n v="66"/>
    <s v="Paraná"/>
    <s v="Paraná"/>
  </r>
  <r>
    <x v="227"/>
    <s v="M"/>
    <n v="79"/>
    <s v="Paraná"/>
    <s v="Paraná"/>
  </r>
  <r>
    <x v="227"/>
    <s v="M"/>
    <n v="62"/>
    <s v="Paraná"/>
    <s v="Viale"/>
  </r>
  <r>
    <x v="227"/>
    <s v="F"/>
    <n v="54"/>
    <s v="Paraná"/>
    <s v="Paraná"/>
  </r>
  <r>
    <x v="227"/>
    <s v="F"/>
    <n v="76"/>
    <s v="Paraná"/>
    <s v="Paraná"/>
  </r>
  <r>
    <x v="227"/>
    <s v="F"/>
    <n v="77"/>
    <s v="Paraná"/>
    <s v="Paraná"/>
  </r>
  <r>
    <x v="227"/>
    <s v="F"/>
    <n v="63"/>
    <s v="Paraná"/>
    <s v="Oro Verde"/>
  </r>
  <r>
    <x v="227"/>
    <s v="M"/>
    <n v="42"/>
    <s v="Victoria"/>
    <s v="Victoria"/>
  </r>
  <r>
    <x v="228"/>
    <s v="M"/>
    <n v="70"/>
    <s v="Diamante"/>
    <s v="Diamante"/>
  </r>
  <r>
    <x v="228"/>
    <s v="F"/>
    <n v="93"/>
    <s v="Diamante"/>
    <s v="Diamante"/>
  </r>
  <r>
    <x v="228"/>
    <s v="M"/>
    <n v="66"/>
    <s v="Gualeguay"/>
    <s v="Gualeguay"/>
  </r>
  <r>
    <x v="228"/>
    <s v="F"/>
    <n v="61"/>
    <s v="Gualeguaychú"/>
    <s v="Gualeguaychú"/>
  </r>
  <r>
    <x v="228"/>
    <s v="M"/>
    <n v="53"/>
    <s v="La Paz"/>
    <s v="La Paz"/>
  </r>
  <r>
    <x v="228"/>
    <s v="M"/>
    <n v="41"/>
    <s v="Paraná"/>
    <s v="Paraná"/>
  </r>
  <r>
    <x v="228"/>
    <s v="M"/>
    <n v="70"/>
    <s v="Paraná"/>
    <s v="Paraná"/>
  </r>
  <r>
    <x v="228"/>
    <s v="M"/>
    <n v="72"/>
    <s v="Paraná"/>
    <s v="Paraná"/>
  </r>
  <r>
    <x v="228"/>
    <s v="F"/>
    <n v="93"/>
    <s v="Victoria"/>
    <s v="Victoria"/>
  </r>
  <r>
    <x v="228"/>
    <s v="M"/>
    <n v="51"/>
    <s v="Villaguay"/>
    <s v="Villaguay"/>
  </r>
  <r>
    <x v="228"/>
    <s v="M"/>
    <n v="73"/>
    <s v="Villaguay"/>
    <s v="Villaguay"/>
  </r>
  <r>
    <x v="228"/>
    <s v="M"/>
    <n v="46"/>
    <s v="Villaguay"/>
    <s v="Lucas Sud"/>
  </r>
  <r>
    <x v="228"/>
    <s v="F"/>
    <n v="69"/>
    <s v="Villaguay"/>
    <s v="Villaguay"/>
  </r>
  <r>
    <x v="228"/>
    <s v="F"/>
    <n v="70"/>
    <s v="Villaguay"/>
    <s v="Villaguay"/>
  </r>
  <r>
    <x v="228"/>
    <s v="F"/>
    <n v="71"/>
    <s v="Villaguay"/>
    <s v="Villaguay"/>
  </r>
  <r>
    <x v="228"/>
    <s v="F"/>
    <n v="86"/>
    <s v="Villaguay"/>
    <s v="Villagua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s v="F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s v="F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s v="F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s v="F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s v="M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s v="F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s v="M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s v="M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s v="F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s v="M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s v="F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s v="M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s v="M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s v="F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s v="M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s v="M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s v="F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s v="M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s v="M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s v="M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s v="F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s v="M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s v="M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s v="M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s v="F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s v="M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s v="M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s v="M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s v="F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s v="M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s v="M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s v="F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s v="M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s v="M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s v="F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s v="F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s v="F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s v="F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s v="F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s v="M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s v="M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s v="F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s v="F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s v="F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s v="F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s v="M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s v="F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s v="F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s v="M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s v="F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s v="F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s v="F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s v="F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s v="M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s v="M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s v="M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s v="F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s v="M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s v="M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s v="M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s v="M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s v="M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s v="F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s v="M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s v="M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s v="M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s v="M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s v="M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s v="M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s v="F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s v="F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s v="F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s v="F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s v="M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s v="M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s v="M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s v="M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s v="M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s v="M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s v="F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s v="F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s v="F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s v="F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s v="M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s v="M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s v="M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s v="M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s v="F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s v="M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s v="F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s v="M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s v="F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s v="M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s v="M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s v="F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s v="M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s v="M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s v="M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s v="M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s v="M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s v="M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s v="M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s v="F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s v="F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s v="M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s v="M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s v="M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s v="M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s v="F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s v="F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s v="M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s v="M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s v="M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s v="F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s v="M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s v="F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s v="F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s v="F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s v="M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s v="M"/>
    <d v="2020-10-17T00:00:00"/>
    <m/>
    <m/>
    <m/>
    <s v="NO"/>
    <s v="SI"/>
    <s v="SI"/>
    <m/>
  </r>
  <r>
    <m/>
    <m/>
    <s v="JAURE ADRIANA ANTONIA"/>
    <n v="24218152"/>
    <s v="Hospital Urquiza"/>
    <n v="45"/>
    <s v="F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s v="M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s v="F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s v="F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s v="M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s v="F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s v="F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s v="M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s v="M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s v="F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s v="F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s v="F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s v="M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s v="F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s v="F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s v="M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s v="M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s v="M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s v="F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s v="F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s v="M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s v="F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s v="F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s v="M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s v="F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s v="F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s v="M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s v="F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s v="M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s v="F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s v="M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s v="F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s v="M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s v="M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s v="M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s v="M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s v="M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s v="M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s v="M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s v="M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s v="F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s v="F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s v="M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s v="M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s v="F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s v="M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s v="F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s v="M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s v="F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s v="F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s v="M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s v="M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s v="M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s v="M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s v="F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s v="M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s v="M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s v="F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s v="M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s v="M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s v="F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s v="M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s v="F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s v="F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s v="M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s v="F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s v="F"/>
    <m/>
    <s v="NC"/>
    <m/>
    <m/>
    <m/>
    <s v="SI"/>
    <s v="SI"/>
    <m/>
  </r>
  <r>
    <d v="2020-10-29T00:00:00"/>
    <d v="2020-10-28T00:00:00"/>
    <s v="MARTINEZ VICTORIA"/>
    <n v="57496730"/>
    <s v="Hospital Urquiza"/>
    <n v="1"/>
    <s v="F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s v="M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s v="M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s v="M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s v="F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s v="M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s v="F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s v="F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s v="M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s v="F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s v="M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s v="M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s v="M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s v="M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s v="M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s v="F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s v="M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s v="F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s v="M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s v="F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s v="M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s v="F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s v="F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s v="F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s v="F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s v="M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s v="M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s v="F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s v="M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s v="F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s v="M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s v="M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s v="F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s v="F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s v="F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s v="M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s v="M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s v="M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s v="M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s v="F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s v="M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s v="M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s v="M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s v="F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s v="F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s v="M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s v="M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s v="F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s v="F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s v="M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s v="M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s v="F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s v="F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s v="M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s v="M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s v="F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s v="M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s v="M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s v="F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s v="F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s v="M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s v="F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s v="M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s v="M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s v="M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s v="M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s v="F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s v="F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s v="M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s v="F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s v="M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s v="M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s v="M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s v="F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s v="M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s v="M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s v="M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s v="F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s v="F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s v="F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s v="M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s v="M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s v="F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s v="F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s v="M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s v="F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s v="M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s v="M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s v="M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s v="F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s v="M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s v="F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s v="F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s v="F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s v="M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s v="M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s v="M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s v="F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s v="F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s v="M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s v="M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s v="M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s v="F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s v="F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s v="F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s v="M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s v="F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s v="M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s v="F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s v="F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s v="M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s v="F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s v="F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s v="M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s v="M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s v="M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s v="F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s v="M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s v="F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s v="M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s v="M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s v="M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s v="F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s v="M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s v="F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s v="F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s v="M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s v="M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s v="M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s v="M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s v="M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s v="F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s v="F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s v="F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s v="M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s v="F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s v="F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s v="F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s v="F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s v="M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s v="F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s v="M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s v="F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s v="F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s v="M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s v="F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s v="M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s v="F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s v="F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s v="F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s v="M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s v="F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s v="F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s v="F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s v="M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s v="F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s v="F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s v="M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s v="M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s v="M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s v="M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s v="M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s v="F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s v="M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s v="M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s v="F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s v="M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s v="M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s v="F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s v="F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s v="M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s v="M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s v="F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s v="M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s v="F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s v="M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s v="M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s v="M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s v="F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s v="M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s v="F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s v="F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s v="F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s v="F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s v="F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s v="M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s v="F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s v="M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s v="F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s v="M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s v="M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s v="M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s v="M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s v="M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s v="M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s v="F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s v="F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s v="M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s v="F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s v="M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s v="M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s v="M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s v="M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s v="M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s v="M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s v="M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s v="M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s v="F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s v="F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s v="M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s v="F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s v="M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s v="M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s v="M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s v="M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s v="M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s v="M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s v="M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s v="M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s v="F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s v="F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s v="M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s v="M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s v="F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s v="F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s v="M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s v="M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s v="F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s v="M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s v="F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s v="M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s v="F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s v="M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s v="M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s v="F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s v="M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s v="M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s v="M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s v="F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s v="F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s v="M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s v="F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s v="M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s v="M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s v="M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s v="F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s v="F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s v="F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s v="M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s v="F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s v="M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s v="F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s v="M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s v="M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s v="F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s v="F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s v="F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s v="F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s v="F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s v="F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s v="F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s v="F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s v="M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s v="F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s v="M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s v="M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s v="M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s v="M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s v="M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s v="F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s v="M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s v="M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s v="F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s v="M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s v="F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s v="F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s v="F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s v="F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s v="M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s v="F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s v="M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s v="F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s v="F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s v="F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s v="M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s v="M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s v="M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s v="M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s v="M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s v="F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s v="F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s v="F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s v="M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s v="M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s v="M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s v="F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s v="F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s v="F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s v="M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s v="F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s v="F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s v="M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s v="F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s v="M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s v="M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s v="F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s v="M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s v="M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s v="F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s v="F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s v="F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s v="M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s v="M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s v="M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s v="M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s v="F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s v="M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s v="F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s v="F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s v="F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s v="F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s v="M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s v="M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s v="F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s v="M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s v="M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s v="M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s v="M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s v="F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s v="M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s v="M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s v="M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s v="F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s v="M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s v="F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s v="M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s v="M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s v="M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s v="M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s v="F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s v="M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s v="M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s v="F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s v="F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s v="F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s v="M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s v="F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s v="F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s v="M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s v="M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s v="M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s v="M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s v="M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s v="M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s v="F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s v="F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s v="M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s v="F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s v="M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s v="F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s v="M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s v="F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s v="F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s v="F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s v="M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s v="F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s v="M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s v="F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s v="F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s v="F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s v="M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s v="F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s v="M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s v="M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s v="F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s v="M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s v="M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s v="F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s v="F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s v="F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s v="M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s v="M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s v="F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s v="M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s v="F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s v="M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s v="F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s v="M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s v="M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s v="M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s v="M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s v="F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s v="F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s v="M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s v="F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s v="M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s v="M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s v="M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s v="F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s v="F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s v="F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s v="F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s v="F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s v="F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s v="F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s v="F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s v="M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s v="M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s v="F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s v="M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s v="F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s v="M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s v="M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s v="F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s v="M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s v="F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s v="F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s v="M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s v="M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s v="M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s v="M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s v="M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s v="M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s v="M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s v="F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s v="F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s v="F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s v="F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s v="M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s v="F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s v="F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s v="F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s v="F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s v="F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s v="F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s v="F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s v="M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s v="F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s v="M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s v="F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s v="M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s v="F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s v="F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s v="F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s v="F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s v="M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s v="F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s v="F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s v="M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s v="M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s v="F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s v="F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s v="M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s v="M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s v="M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s v="F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s v="F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s v="M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s v="M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s v="M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s v="F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s v="M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s v="F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s v="M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s v="F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s v="F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s v="M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s v="M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s v="M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s v="M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s v="F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s v="F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s v="M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s v="F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s v="F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s v="M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s v="F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s v="F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s v="F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s v="F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s v="F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s v="F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s v="F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s v="M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s v="M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s v="F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s v="F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s v="M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s v="M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s v="F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s v="M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s v="F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s v="F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s v="M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s v="F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s v="M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s v="M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s v="M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s v="M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s v="F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s v="M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s v="M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s v="M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s v="F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s v="F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s v="F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s v="M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s v="M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s v="F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s v="F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s v="F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s v="M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s v="F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s v="M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s v="M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s v="M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s v="M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s v="M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s v="F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s v="F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s v="M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s v="F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s v="F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s v="F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s v="F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s v="F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s v="F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s v="F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s v="F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s v="F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s v="F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s v="M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s v="F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s v="M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s v="F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s v="F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s v="F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s v="M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s v="F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s v="F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s v="F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s v="F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s v="F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s v="M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s v="F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s v="F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s v="M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s v="F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s v="M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s v="F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s v="F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s v="F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s v="M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s v="F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s v="M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s v="F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s v="F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s v="M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s v="M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s v="F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s v="M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s v="F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s v="F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s v="F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s v="M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s v="F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s v="F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s v="F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s v="F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s v="M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s v="M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s v="F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s v="M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s v="F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s v="M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s v="M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s v="F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s v="F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s v="F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s v="F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s v="F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s v="M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s v="M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s v="F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s v="M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s v="F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s v="F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s v="F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s v="M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s v="M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s v="M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s v="F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s v="F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s v="M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s v="M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s v="F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s v="F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s v="F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s v="F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s v="F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s v="M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s v="M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s v="F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s v="F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s v="F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s v="M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s v="F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s v="M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s v="M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s v="M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s v="M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s v="M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s v="F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s v="F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s v="M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s v="M"/>
    <d v="2020-11-16T00:00:00"/>
    <s v="NC"/>
    <s v="NC"/>
    <d v="2020-11-27T00:00:00"/>
    <m/>
    <s v="SI"/>
    <s v="SI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59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San José de Feliciano"/>
    <n v="0"/>
  </r>
  <r>
    <x v="0"/>
    <x v="6"/>
    <s v="Gualeguay"/>
    <n v="1"/>
  </r>
  <r>
    <x v="0"/>
    <x v="7"/>
    <s v="Gualeguaychú"/>
    <n v="0"/>
  </r>
  <r>
    <x v="0"/>
    <x v="8"/>
    <s v="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San José de Feliciano"/>
    <n v="0"/>
  </r>
  <r>
    <x v="1"/>
    <x v="6"/>
    <s v="Gualeguay"/>
    <n v="0"/>
  </r>
  <r>
    <x v="1"/>
    <x v="7"/>
    <s v="Gualeguaychú"/>
    <n v="0"/>
  </r>
  <r>
    <x v="1"/>
    <x v="8"/>
    <s v="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San José de Feliciano"/>
    <n v="0"/>
  </r>
  <r>
    <x v="2"/>
    <x v="6"/>
    <s v="Gualeguay"/>
    <n v="1"/>
  </r>
  <r>
    <x v="2"/>
    <x v="7"/>
    <s v="Gualeguaychú"/>
    <n v="1"/>
  </r>
  <r>
    <x v="2"/>
    <x v="8"/>
    <s v="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San José de Feliciano"/>
    <n v="0"/>
  </r>
  <r>
    <x v="3"/>
    <x v="6"/>
    <s v="Gualeguay"/>
    <n v="0"/>
  </r>
  <r>
    <x v="3"/>
    <x v="7"/>
    <s v="Gualeguaychú"/>
    <n v="0"/>
  </r>
  <r>
    <x v="3"/>
    <x v="8"/>
    <s v="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San José de Feliciano"/>
    <n v="0"/>
  </r>
  <r>
    <x v="4"/>
    <x v="6"/>
    <s v="Gualeguay"/>
    <n v="0"/>
  </r>
  <r>
    <x v="4"/>
    <x v="7"/>
    <s v="Gualeguaychú"/>
    <n v="0"/>
  </r>
  <r>
    <x v="4"/>
    <x v="8"/>
    <s v="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San José de Feliciano"/>
    <n v="0"/>
  </r>
  <r>
    <x v="5"/>
    <x v="6"/>
    <s v="Gualeguay"/>
    <n v="0"/>
  </r>
  <r>
    <x v="5"/>
    <x v="7"/>
    <s v="Gualeguaychú"/>
    <n v="1"/>
  </r>
  <r>
    <x v="5"/>
    <x v="8"/>
    <s v="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San José de Feliciano"/>
    <n v="0"/>
  </r>
  <r>
    <x v="6"/>
    <x v="6"/>
    <s v="Gualeguay"/>
    <n v="0"/>
  </r>
  <r>
    <x v="6"/>
    <x v="7"/>
    <s v="Gualeguaychú"/>
    <n v="1"/>
  </r>
  <r>
    <x v="6"/>
    <x v="8"/>
    <s v="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San José de Feliciano"/>
    <n v="0"/>
  </r>
  <r>
    <x v="7"/>
    <x v="6"/>
    <s v="Gualeguay"/>
    <n v="0"/>
  </r>
  <r>
    <x v="7"/>
    <x v="7"/>
    <s v="Gualeguaychú"/>
    <n v="1"/>
  </r>
  <r>
    <x v="7"/>
    <x v="8"/>
    <s v="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San José de Feliciano"/>
    <n v="0"/>
  </r>
  <r>
    <x v="8"/>
    <x v="6"/>
    <s v="Gualeguay"/>
    <n v="0"/>
  </r>
  <r>
    <x v="8"/>
    <x v="7"/>
    <s v="Gualeguaychú"/>
    <n v="0"/>
  </r>
  <r>
    <x v="8"/>
    <x v="8"/>
    <s v="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ertador San Martín"/>
    <n v="1"/>
  </r>
  <r>
    <x v="9"/>
    <x v="3"/>
    <s v="Federación"/>
    <n v="0"/>
  </r>
  <r>
    <x v="9"/>
    <x v="4"/>
    <s v="Federal"/>
    <n v="0"/>
  </r>
  <r>
    <x v="9"/>
    <x v="5"/>
    <s v="San José de Feliciano"/>
    <n v="0"/>
  </r>
  <r>
    <x v="9"/>
    <x v="6"/>
    <s v="Gualeguay"/>
    <n v="0"/>
  </r>
  <r>
    <x v="9"/>
    <x v="7"/>
    <s v="Gualeguaychú"/>
    <n v="0"/>
  </r>
  <r>
    <x v="9"/>
    <x v="8"/>
    <s v="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San José de Feliciano"/>
    <n v="0"/>
  </r>
  <r>
    <x v="10"/>
    <x v="6"/>
    <s v="Gualeguay"/>
    <n v="0"/>
  </r>
  <r>
    <x v="10"/>
    <x v="7"/>
    <s v="Gualeguaychú"/>
    <n v="0"/>
  </r>
  <r>
    <x v="10"/>
    <x v="8"/>
    <s v="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San José de Feliciano"/>
    <n v="0"/>
  </r>
  <r>
    <x v="11"/>
    <x v="6"/>
    <s v="Gualeguay"/>
    <n v="0"/>
  </r>
  <r>
    <x v="11"/>
    <x v="7"/>
    <s v="Gualeguaychú"/>
    <n v="0"/>
  </r>
  <r>
    <x v="11"/>
    <x v="8"/>
    <s v="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San José de Feliciano"/>
    <n v="0"/>
  </r>
  <r>
    <x v="12"/>
    <x v="6"/>
    <s v="Gualeguay"/>
    <n v="0"/>
  </r>
  <r>
    <x v="12"/>
    <x v="7"/>
    <s v="Gualeguaychú"/>
    <n v="0"/>
  </r>
  <r>
    <x v="12"/>
    <x v="8"/>
    <s v="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San José de Feliciano"/>
    <n v="0"/>
  </r>
  <r>
    <x v="13"/>
    <x v="6"/>
    <s v="Gualeguay"/>
    <n v="0"/>
  </r>
  <r>
    <x v="13"/>
    <x v="7"/>
    <s v="Gualeguaychú"/>
    <n v="1"/>
  </r>
  <r>
    <x v="13"/>
    <x v="8"/>
    <s v="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San José de 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San José de 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San José de Feliciano"/>
    <n v="0"/>
  </r>
  <r>
    <x v="16"/>
    <x v="6"/>
    <s v="Gualeguay"/>
    <n v="0"/>
  </r>
  <r>
    <x v="16"/>
    <x v="7"/>
    <s v="Gualeguaychú"/>
    <n v="0"/>
  </r>
  <r>
    <x v="16"/>
    <x v="8"/>
    <s v="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San José de Feliciano"/>
    <n v="0"/>
  </r>
  <r>
    <x v="17"/>
    <x v="6"/>
    <s v="Gualeguay"/>
    <n v="0"/>
  </r>
  <r>
    <x v="17"/>
    <x v="7"/>
    <s v="Gualeguaychú"/>
    <n v="0"/>
  </r>
  <r>
    <x v="17"/>
    <x v="8"/>
    <s v="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San José de Feliciano"/>
    <n v="0"/>
  </r>
  <r>
    <x v="18"/>
    <x v="6"/>
    <s v="Gualeguay"/>
    <n v="0"/>
  </r>
  <r>
    <x v="18"/>
    <x v="7"/>
    <s v="Gualeguaychú"/>
    <n v="0"/>
  </r>
  <r>
    <x v="18"/>
    <x v="8"/>
    <s v="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San José de Feliciano"/>
    <n v="0"/>
  </r>
  <r>
    <x v="19"/>
    <x v="6"/>
    <s v="Gualeguay"/>
    <n v="0"/>
  </r>
  <r>
    <x v="19"/>
    <x v="7"/>
    <s v="Gualeguaychú"/>
    <n v="0"/>
  </r>
  <r>
    <x v="19"/>
    <x v="8"/>
    <s v="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Villa 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San José de Feliciano"/>
    <n v="0"/>
  </r>
  <r>
    <x v="20"/>
    <x v="6"/>
    <s v="Gualeguay"/>
    <n v="0"/>
  </r>
  <r>
    <x v="20"/>
    <x v="7"/>
    <s v="Gualeguaychú"/>
    <n v="0"/>
  </r>
  <r>
    <x v="20"/>
    <x v="8"/>
    <s v="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Villa 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San José de Feliciano"/>
    <n v="0"/>
  </r>
  <r>
    <x v="21"/>
    <x v="6"/>
    <s v="Gualeguay"/>
    <n v="0"/>
  </r>
  <r>
    <x v="21"/>
    <x v="7"/>
    <s v="Gualeguaychú"/>
    <n v="0"/>
  </r>
  <r>
    <x v="21"/>
    <x v="8"/>
    <s v="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San José de Feliciano"/>
    <n v="0"/>
  </r>
  <r>
    <x v="22"/>
    <x v="6"/>
    <s v="Gualeguay"/>
    <n v="0"/>
  </r>
  <r>
    <x v="22"/>
    <x v="7"/>
    <s v="Gualeguaychú"/>
    <n v="0"/>
  </r>
  <r>
    <x v="22"/>
    <x v="8"/>
    <s v="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San José de Feliciano"/>
    <n v="0"/>
  </r>
  <r>
    <x v="23"/>
    <x v="6"/>
    <s v="Gualeguay"/>
    <n v="0"/>
  </r>
  <r>
    <x v="23"/>
    <x v="7"/>
    <s v="Gualeguaychú"/>
    <n v="1"/>
  </r>
  <r>
    <x v="23"/>
    <x v="8"/>
    <s v="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San José de Feliciano"/>
    <n v="0"/>
  </r>
  <r>
    <x v="24"/>
    <x v="6"/>
    <s v="Gualeguay"/>
    <n v="0"/>
  </r>
  <r>
    <x v="24"/>
    <x v="7"/>
    <s v="Gualeguaychú"/>
    <n v="2"/>
  </r>
  <r>
    <x v="24"/>
    <x v="8"/>
    <s v="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San José de Feliciano"/>
    <n v="0"/>
  </r>
  <r>
    <x v="25"/>
    <x v="6"/>
    <s v="Gualeguay"/>
    <n v="0"/>
  </r>
  <r>
    <x v="25"/>
    <x v="7"/>
    <s v="Gualeguaychú"/>
    <n v="0"/>
  </r>
  <r>
    <x v="25"/>
    <x v="8"/>
    <s v="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San José de Feliciano"/>
    <n v="0"/>
  </r>
  <r>
    <x v="26"/>
    <x v="6"/>
    <s v="Gualeguay"/>
    <n v="0"/>
  </r>
  <r>
    <x v="26"/>
    <x v="7"/>
    <s v="Gualeguaychú"/>
    <n v="3"/>
  </r>
  <r>
    <x v="26"/>
    <x v="8"/>
    <s v="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San José de Feliciano"/>
    <n v="0"/>
  </r>
  <r>
    <x v="27"/>
    <x v="6"/>
    <s v="Gualeguay"/>
    <n v="0"/>
  </r>
  <r>
    <x v="27"/>
    <x v="7"/>
    <s v="Larroque"/>
    <n v="1"/>
  </r>
  <r>
    <x v="27"/>
    <x v="8"/>
    <s v="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San José de Feliciano"/>
    <n v="0"/>
  </r>
  <r>
    <x v="28"/>
    <x v="6"/>
    <s v="Gualeguay"/>
    <n v="0"/>
  </r>
  <r>
    <x v="28"/>
    <x v="7"/>
    <s v="Gualeguaychú"/>
    <n v="4"/>
  </r>
  <r>
    <x v="28"/>
    <x v="8"/>
    <s v="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Villa 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San José de Feliciano"/>
    <n v="0"/>
  </r>
  <r>
    <x v="29"/>
    <x v="6"/>
    <s v="Gualeguay"/>
    <n v="0"/>
  </r>
  <r>
    <x v="29"/>
    <x v="7"/>
    <s v="Gualeguaychú"/>
    <n v="0"/>
  </r>
  <r>
    <x v="29"/>
    <x v="8"/>
    <s v="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San José de Feliciano"/>
    <n v="0"/>
  </r>
  <r>
    <x v="30"/>
    <x v="6"/>
    <s v="Gualeguay"/>
    <n v="0"/>
  </r>
  <r>
    <x v="30"/>
    <x v="7"/>
    <s v="Gualeguaychú"/>
    <n v="0"/>
  </r>
  <r>
    <x v="30"/>
    <x v="8"/>
    <s v="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San José de Feliciano"/>
    <n v="0"/>
  </r>
  <r>
    <x v="31"/>
    <x v="6"/>
    <s v="Gualeguay"/>
    <n v="0"/>
  </r>
  <r>
    <x v="31"/>
    <x v="7"/>
    <s v="Gualeguaychú"/>
    <n v="0"/>
  </r>
  <r>
    <x v="31"/>
    <x v="8"/>
    <s v="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San José de Feliciano"/>
    <n v="0"/>
  </r>
  <r>
    <x v="32"/>
    <x v="6"/>
    <s v="Gualeguay"/>
    <n v="0"/>
  </r>
  <r>
    <x v="32"/>
    <x v="7"/>
    <s v="Gualeguaychú"/>
    <n v="0"/>
  </r>
  <r>
    <x v="32"/>
    <x v="8"/>
    <s v="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San José de Feliciano"/>
    <n v="0"/>
  </r>
  <r>
    <x v="33"/>
    <x v="6"/>
    <s v="Gualeguay"/>
    <n v="0"/>
  </r>
  <r>
    <x v="33"/>
    <x v="7"/>
    <s v="Gualeguaychú"/>
    <n v="0"/>
  </r>
  <r>
    <x v="33"/>
    <x v="8"/>
    <s v="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San José de Feliciano"/>
    <n v="0"/>
  </r>
  <r>
    <x v="34"/>
    <x v="6"/>
    <s v="Gualeguay"/>
    <n v="0"/>
  </r>
  <r>
    <x v="34"/>
    <x v="7"/>
    <s v="Gualeguaychú"/>
    <n v="0"/>
  </r>
  <r>
    <x v="34"/>
    <x v="8"/>
    <s v="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San José de Feliciano"/>
    <n v="0"/>
  </r>
  <r>
    <x v="35"/>
    <x v="6"/>
    <s v="Gualeguay"/>
    <n v="0"/>
  </r>
  <r>
    <x v="35"/>
    <x v="7"/>
    <s v="Gualeguaychú"/>
    <n v="0"/>
  </r>
  <r>
    <x v="35"/>
    <x v="8"/>
    <s v="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San José de Feliciano"/>
    <n v="0"/>
  </r>
  <r>
    <x v="36"/>
    <x v="6"/>
    <s v="Gualeguay"/>
    <n v="0"/>
  </r>
  <r>
    <x v="36"/>
    <x v="7"/>
    <s v="Gualeguaychú"/>
    <n v="1"/>
  </r>
  <r>
    <x v="36"/>
    <x v="8"/>
    <s v="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San José de Feliciano"/>
    <n v="0"/>
  </r>
  <r>
    <x v="37"/>
    <x v="6"/>
    <s v="Gualeguay"/>
    <n v="0"/>
  </r>
  <r>
    <x v="37"/>
    <x v="7"/>
    <s v="Gualeguaychú"/>
    <n v="0"/>
  </r>
  <r>
    <x v="37"/>
    <x v="8"/>
    <s v="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San José de Feliciano"/>
    <n v="0"/>
  </r>
  <r>
    <x v="38"/>
    <x v="6"/>
    <s v="Gualeguay"/>
    <n v="0"/>
  </r>
  <r>
    <x v="38"/>
    <x v="7"/>
    <s v="Gualeguaychú"/>
    <n v="1"/>
  </r>
  <r>
    <x v="38"/>
    <x v="8"/>
    <s v="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San José de Feliciano"/>
    <n v="0"/>
  </r>
  <r>
    <x v="39"/>
    <x v="6"/>
    <s v="Gualeguay"/>
    <n v="0"/>
  </r>
  <r>
    <x v="39"/>
    <x v="7"/>
    <s v="Gualeguaychú"/>
    <n v="0"/>
  </r>
  <r>
    <x v="39"/>
    <x v="8"/>
    <s v="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San José de Feliciano"/>
    <n v="0"/>
  </r>
  <r>
    <x v="40"/>
    <x v="6"/>
    <s v="Gualeguay"/>
    <n v="0"/>
  </r>
  <r>
    <x v="40"/>
    <x v="7"/>
    <s v="Gualeguaychú"/>
    <n v="0"/>
  </r>
  <r>
    <x v="40"/>
    <x v="8"/>
    <s v="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San José de Feliciano"/>
    <n v="0"/>
  </r>
  <r>
    <x v="41"/>
    <x v="6"/>
    <s v="Gualeguay"/>
    <n v="0"/>
  </r>
  <r>
    <x v="41"/>
    <x v="7"/>
    <s v="Gualeguaychú"/>
    <n v="0"/>
  </r>
  <r>
    <x v="41"/>
    <x v="8"/>
    <s v="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San José de Feliciano"/>
    <n v="0"/>
  </r>
  <r>
    <x v="42"/>
    <x v="6"/>
    <s v="Gualeguay"/>
    <n v="0"/>
  </r>
  <r>
    <x v="42"/>
    <x v="7"/>
    <s v="Gualeguaychú"/>
    <n v="0"/>
  </r>
  <r>
    <x v="42"/>
    <x v="8"/>
    <s v="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San José de Feliciano"/>
    <n v="0"/>
  </r>
  <r>
    <x v="43"/>
    <x v="6"/>
    <s v="Gualeguay"/>
    <n v="0"/>
  </r>
  <r>
    <x v="43"/>
    <x v="7"/>
    <s v="Gualeguaychú"/>
    <n v="2"/>
  </r>
  <r>
    <x v="43"/>
    <x v="8"/>
    <s v="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onia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San José de Feliciano"/>
    <n v="0"/>
  </r>
  <r>
    <x v="44"/>
    <x v="6"/>
    <s v="Gualeguay"/>
    <n v="0"/>
  </r>
  <r>
    <x v="44"/>
    <x v="7"/>
    <s v="Gualeguaychú"/>
    <n v="3"/>
  </r>
  <r>
    <x v="44"/>
    <x v="8"/>
    <s v="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San José de Feliciano"/>
    <n v="0"/>
  </r>
  <r>
    <x v="45"/>
    <x v="6"/>
    <s v="Gualeguay"/>
    <n v="0"/>
  </r>
  <r>
    <x v="45"/>
    <x v="7"/>
    <s v="Gualeguaychú"/>
    <n v="0"/>
  </r>
  <r>
    <x v="45"/>
    <x v="8"/>
    <s v="Ibicuy"/>
    <n v="0"/>
  </r>
  <r>
    <x v="45"/>
    <x v="9"/>
    <s v="La Paz"/>
    <n v="0"/>
  </r>
  <r>
    <x v="45"/>
    <x v="10"/>
    <s v="Nogoyá"/>
    <n v="0"/>
  </r>
  <r>
    <x v="45"/>
    <x v="11"/>
    <s v="Colonia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onia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San José de Feliciano"/>
    <n v="0"/>
  </r>
  <r>
    <x v="46"/>
    <x v="6"/>
    <s v="Gualeguay"/>
    <n v="0"/>
  </r>
  <r>
    <x v="46"/>
    <x v="7"/>
    <s v="Gualeguaychú"/>
    <n v="0"/>
  </r>
  <r>
    <x v="46"/>
    <x v="8"/>
    <s v="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onia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San José de Feliciano"/>
    <n v="0"/>
  </r>
  <r>
    <x v="47"/>
    <x v="6"/>
    <s v="Gualeguay"/>
    <n v="0"/>
  </r>
  <r>
    <x v="47"/>
    <x v="7"/>
    <s v="Gualeguaychú"/>
    <n v="0"/>
  </r>
  <r>
    <x v="47"/>
    <x v="8"/>
    <s v="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onia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San José de Feliciano"/>
    <n v="0"/>
  </r>
  <r>
    <x v="48"/>
    <x v="6"/>
    <s v="Gualeguay"/>
    <n v="0"/>
  </r>
  <r>
    <x v="48"/>
    <x v="7"/>
    <s v="Gualeguaychú"/>
    <n v="0"/>
  </r>
  <r>
    <x v="48"/>
    <x v="8"/>
    <s v="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San José de Feliciano"/>
    <n v="0"/>
  </r>
  <r>
    <x v="49"/>
    <x v="6"/>
    <s v="Gualeguay"/>
    <n v="0"/>
  </r>
  <r>
    <x v="49"/>
    <x v="7"/>
    <s v="Gualeguaychú"/>
    <n v="0"/>
  </r>
  <r>
    <x v="49"/>
    <x v="8"/>
    <s v="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San José de Feliciano"/>
    <n v="0"/>
  </r>
  <r>
    <x v="50"/>
    <x v="6"/>
    <s v="Gualeguay"/>
    <n v="0"/>
  </r>
  <r>
    <x v="50"/>
    <x v="7"/>
    <s v="Gualeguaychú"/>
    <n v="0"/>
  </r>
  <r>
    <x v="50"/>
    <x v="8"/>
    <s v="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San José de Feliciano"/>
    <n v="0"/>
  </r>
  <r>
    <x v="51"/>
    <x v="6"/>
    <s v="Gualeguay"/>
    <n v="0"/>
  </r>
  <r>
    <x v="51"/>
    <x v="7"/>
    <s v="Gualeguaychú"/>
    <n v="0"/>
  </r>
  <r>
    <x v="51"/>
    <x v="8"/>
    <s v="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San José de Feliciano"/>
    <n v="0"/>
  </r>
  <r>
    <x v="52"/>
    <x v="6"/>
    <s v="Gualeguay"/>
    <n v="0"/>
  </r>
  <r>
    <x v="52"/>
    <x v="7"/>
    <s v="Gualeguaychú"/>
    <n v="0"/>
  </r>
  <r>
    <x v="52"/>
    <x v="8"/>
    <s v="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San José de Feliciano"/>
    <n v="0"/>
  </r>
  <r>
    <x v="53"/>
    <x v="6"/>
    <s v="Gualeguay"/>
    <n v="0"/>
  </r>
  <r>
    <x v="53"/>
    <x v="7"/>
    <s v="Gualeguaychú"/>
    <n v="1"/>
  </r>
  <r>
    <x v="53"/>
    <x v="8"/>
    <s v="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San José de Feliciano"/>
    <n v="0"/>
  </r>
  <r>
    <x v="54"/>
    <x v="6"/>
    <s v="Gualeguay"/>
    <n v="0"/>
  </r>
  <r>
    <x v="54"/>
    <x v="7"/>
    <s v="Gualeguaychú"/>
    <n v="1"/>
  </r>
  <r>
    <x v="54"/>
    <x v="8"/>
    <s v="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San José de Feliciano"/>
    <n v="0"/>
  </r>
  <r>
    <x v="55"/>
    <x v="6"/>
    <s v="Gualeguay"/>
    <n v="0"/>
  </r>
  <r>
    <x v="55"/>
    <x v="7"/>
    <s v="Gualeguaychú"/>
    <n v="11"/>
  </r>
  <r>
    <x v="55"/>
    <x v="8"/>
    <s v="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onia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San José de Feliciano"/>
    <n v="0"/>
  </r>
  <r>
    <x v="56"/>
    <x v="6"/>
    <s v="Gualeguay"/>
    <n v="0"/>
  </r>
  <r>
    <x v="56"/>
    <x v="7"/>
    <s v="Gualeguaychú"/>
    <n v="4"/>
  </r>
  <r>
    <x v="56"/>
    <x v="8"/>
    <s v="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San José de Feliciano"/>
    <n v="0"/>
  </r>
  <r>
    <x v="57"/>
    <x v="6"/>
    <s v="Gualeguay"/>
    <n v="0"/>
  </r>
  <r>
    <x v="57"/>
    <x v="7"/>
    <s v="Gualeguaychú"/>
    <n v="6"/>
  </r>
  <r>
    <x v="57"/>
    <x v="8"/>
    <s v="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San José de Feliciano"/>
    <n v="0"/>
  </r>
  <r>
    <x v="58"/>
    <x v="6"/>
    <s v="Gualeguay"/>
    <n v="0"/>
  </r>
  <r>
    <x v="58"/>
    <x v="7"/>
    <s v="Gualeguaychú"/>
    <n v="12"/>
  </r>
  <r>
    <x v="58"/>
    <x v="8"/>
    <s v="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onia La Argentina"/>
    <n v="1"/>
  </r>
  <r>
    <x v="59"/>
    <x v="4"/>
    <s v="Federal"/>
    <n v="0"/>
  </r>
  <r>
    <x v="59"/>
    <x v="5"/>
    <s v="San José de Feliciano"/>
    <n v="0"/>
  </r>
  <r>
    <x v="59"/>
    <x v="6"/>
    <s v="Gualeguay"/>
    <n v="0"/>
  </r>
  <r>
    <x v="59"/>
    <x v="7"/>
    <s v="Gualeguaychú"/>
    <n v="8"/>
  </r>
  <r>
    <x v="59"/>
    <x v="8"/>
    <s v="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Villa 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onia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San José de Feliciano"/>
    <n v="0"/>
  </r>
  <r>
    <x v="60"/>
    <x v="6"/>
    <s v="Gualeguay"/>
    <n v="0"/>
  </r>
  <r>
    <x v="60"/>
    <x v="7"/>
    <s v="Gualeguaychú"/>
    <n v="5"/>
  </r>
  <r>
    <x v="60"/>
    <x v="8"/>
    <s v="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San José de Feliciano"/>
    <n v="0"/>
  </r>
  <r>
    <x v="61"/>
    <x v="6"/>
    <s v="Gualeguay"/>
    <n v="0"/>
  </r>
  <r>
    <x v="61"/>
    <x v="7"/>
    <s v="Gualeguaychú"/>
    <n v="4"/>
  </r>
  <r>
    <x v="61"/>
    <x v="8"/>
    <s v="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ldea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San José de Feliciano"/>
    <n v="0"/>
  </r>
  <r>
    <x v="62"/>
    <x v="6"/>
    <s v="Gualeguay"/>
    <n v="0"/>
  </r>
  <r>
    <x v="62"/>
    <x v="7"/>
    <s v="Gualeguaychú"/>
    <n v="4"/>
  </r>
  <r>
    <x v="62"/>
    <x v="8"/>
    <s v="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San José de Feliciano"/>
    <n v="0"/>
  </r>
  <r>
    <x v="63"/>
    <x v="6"/>
    <s v="Gualeguay"/>
    <n v="0"/>
  </r>
  <r>
    <x v="63"/>
    <x v="7"/>
    <s v="Gualeguaychú"/>
    <n v="16"/>
  </r>
  <r>
    <x v="63"/>
    <x v="8"/>
    <s v="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onia Ensayo"/>
    <n v="1"/>
  </r>
  <r>
    <x v="64"/>
    <x v="3"/>
    <s v="Federación"/>
    <n v="0"/>
  </r>
  <r>
    <x v="64"/>
    <x v="4"/>
    <s v="Federal"/>
    <n v="0"/>
  </r>
  <r>
    <x v="64"/>
    <x v="5"/>
    <s v="San José de Feliciano"/>
    <n v="0"/>
  </r>
  <r>
    <x v="64"/>
    <x v="6"/>
    <s v="Gualeguay"/>
    <n v="0"/>
  </r>
  <r>
    <x v="64"/>
    <x v="7"/>
    <s v="Gualeguaychú"/>
    <n v="8"/>
  </r>
  <r>
    <x v="64"/>
    <x v="8"/>
    <s v="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ldea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San José de Feliciano"/>
    <n v="0"/>
  </r>
  <r>
    <x v="65"/>
    <x v="6"/>
    <s v="Gualeguay"/>
    <n v="0"/>
  </r>
  <r>
    <x v="65"/>
    <x v="7"/>
    <s v="Gualeguaychú"/>
    <n v="1"/>
  </r>
  <r>
    <x v="65"/>
    <x v="8"/>
    <s v="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San José de Feliciano"/>
    <n v="0"/>
  </r>
  <r>
    <x v="66"/>
    <x v="6"/>
    <s v="Gualeguay"/>
    <n v="0"/>
  </r>
  <r>
    <x v="66"/>
    <x v="7"/>
    <s v="Gualeguaychú"/>
    <n v="2"/>
  </r>
  <r>
    <x v="66"/>
    <x v="8"/>
    <s v="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San José de Feliciano"/>
    <n v="0"/>
  </r>
  <r>
    <x v="67"/>
    <x v="6"/>
    <s v="Gualeguay"/>
    <n v="0"/>
  </r>
  <r>
    <x v="67"/>
    <x v="7"/>
    <s v="Gualeguaychú"/>
    <n v="4"/>
  </r>
  <r>
    <x v="67"/>
    <x v="8"/>
    <s v="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San José de Feliciano"/>
    <n v="0"/>
  </r>
  <r>
    <x v="68"/>
    <x v="6"/>
    <s v="Gualeguay"/>
    <n v="0"/>
  </r>
  <r>
    <x v="68"/>
    <x v="7"/>
    <s v="Gualeguaychú"/>
    <n v="10"/>
  </r>
  <r>
    <x v="68"/>
    <x v="7"/>
    <s v="Pueblo General Belgrano"/>
    <n v="1"/>
  </r>
  <r>
    <x v="68"/>
    <x v="8"/>
    <s v="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ldea Brasilera"/>
    <n v="1"/>
  </r>
  <r>
    <x v="69"/>
    <x v="2"/>
    <s v="Diamante"/>
    <n v="3"/>
  </r>
  <r>
    <x v="69"/>
    <x v="3"/>
    <s v="Chajarí"/>
    <n v="1"/>
  </r>
  <r>
    <x v="69"/>
    <x v="3"/>
    <s v="Colonia La Florida"/>
    <n v="1"/>
  </r>
  <r>
    <x v="69"/>
    <x v="3"/>
    <s v="Villa del Rosario"/>
    <n v="1"/>
  </r>
  <r>
    <x v="69"/>
    <x v="4"/>
    <s v="Federal"/>
    <n v="0"/>
  </r>
  <r>
    <x v="69"/>
    <x v="5"/>
    <s v="San José de Feliciano"/>
    <n v="0"/>
  </r>
  <r>
    <x v="69"/>
    <x v="6"/>
    <s v="Gualeguay"/>
    <n v="0"/>
  </r>
  <r>
    <x v="69"/>
    <x v="7"/>
    <s v="Gualeguaychú"/>
    <n v="5"/>
  </r>
  <r>
    <x v="69"/>
    <x v="8"/>
    <s v="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eneral Ramírez"/>
    <n v="1"/>
  </r>
  <r>
    <x v="70"/>
    <x v="3"/>
    <s v="Villa del Rosario"/>
    <n v="2"/>
  </r>
  <r>
    <x v="70"/>
    <x v="4"/>
    <s v="Federal"/>
    <n v="0"/>
  </r>
  <r>
    <x v="70"/>
    <x v="5"/>
    <s v="San José de Feliciano"/>
    <n v="0"/>
  </r>
  <r>
    <x v="70"/>
    <x v="6"/>
    <s v="Gualeguay"/>
    <n v="0"/>
  </r>
  <r>
    <x v="70"/>
    <x v="7"/>
    <s v="Gualeguaychú"/>
    <n v="11"/>
  </r>
  <r>
    <x v="70"/>
    <x v="8"/>
    <s v="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ldea Brasilera"/>
    <n v="1"/>
  </r>
  <r>
    <x v="71"/>
    <x v="2"/>
    <s v="Diamante"/>
    <n v="1"/>
  </r>
  <r>
    <x v="71"/>
    <x v="2"/>
    <s v="General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San José de 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San José de Feliciano"/>
    <n v="0"/>
  </r>
  <r>
    <x v="72"/>
    <x v="6"/>
    <s v="Gualeguay"/>
    <n v="0"/>
  </r>
  <r>
    <x v="72"/>
    <x v="7"/>
    <s v="Gualeguaychú"/>
    <n v="3"/>
  </r>
  <r>
    <x v="72"/>
    <x v="8"/>
    <s v="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San José de Feliciano"/>
    <n v="0"/>
  </r>
  <r>
    <x v="73"/>
    <x v="6"/>
    <s v="Gualeguay"/>
    <n v="0"/>
  </r>
  <r>
    <x v="73"/>
    <x v="7"/>
    <s v="Gualeguaychú"/>
    <n v="2"/>
  </r>
  <r>
    <x v="73"/>
    <x v="8"/>
    <s v="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eneral Ramírez"/>
    <n v="1"/>
  </r>
  <r>
    <x v="74"/>
    <x v="3"/>
    <s v="Federación"/>
    <n v="0"/>
  </r>
  <r>
    <x v="74"/>
    <x v="4"/>
    <s v="Federal"/>
    <n v="0"/>
  </r>
  <r>
    <x v="74"/>
    <x v="5"/>
    <s v="San José de 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San José de Feliciano"/>
    <n v="0"/>
  </r>
  <r>
    <x v="75"/>
    <x v="6"/>
    <s v="Gualeguay"/>
    <n v="0"/>
  </r>
  <r>
    <x v="75"/>
    <x v="7"/>
    <s v="Gualeguaychú"/>
    <n v="1"/>
  </r>
  <r>
    <x v="75"/>
    <x v="8"/>
    <s v="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eneral Ramírez"/>
    <n v="2"/>
  </r>
  <r>
    <x v="76"/>
    <x v="3"/>
    <s v="Chajarí"/>
    <n v="1"/>
  </r>
  <r>
    <x v="76"/>
    <x v="4"/>
    <s v="Federal"/>
    <n v="0"/>
  </r>
  <r>
    <x v="76"/>
    <x v="5"/>
    <s v="San José de Feliciano"/>
    <n v="0"/>
  </r>
  <r>
    <x v="76"/>
    <x v="6"/>
    <s v="Gualeguay"/>
    <n v="0"/>
  </r>
  <r>
    <x v="76"/>
    <x v="7"/>
    <s v="Gualeguaychú"/>
    <n v="6"/>
  </r>
  <r>
    <x v="76"/>
    <x v="8"/>
    <s v="Ibicuy"/>
    <n v="0"/>
  </r>
  <r>
    <x v="76"/>
    <x v="9"/>
    <s v="La Paz"/>
    <n v="0"/>
  </r>
  <r>
    <x v="76"/>
    <x v="10"/>
    <s v="Nogoyá"/>
    <n v="0"/>
  </r>
  <r>
    <x v="76"/>
    <x v="11"/>
    <s v="Colonia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San José de Feliciano"/>
    <n v="0"/>
  </r>
  <r>
    <x v="77"/>
    <x v="6"/>
    <s v="Gualeguay"/>
    <n v="0"/>
  </r>
  <r>
    <x v="77"/>
    <x v="7"/>
    <s v="Gualeguaychú"/>
    <n v="2"/>
  </r>
  <r>
    <x v="77"/>
    <x v="8"/>
    <s v="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San José de Feliciano"/>
    <n v="0"/>
  </r>
  <r>
    <x v="78"/>
    <x v="6"/>
    <s v="Gualeguay"/>
    <n v="0"/>
  </r>
  <r>
    <x v="78"/>
    <x v="7"/>
    <s v="Gualeguaychú"/>
    <n v="1"/>
  </r>
  <r>
    <x v="78"/>
    <x v="8"/>
    <s v="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eneral Ramírez"/>
    <n v="2"/>
  </r>
  <r>
    <x v="79"/>
    <x v="3"/>
    <s v="Federación"/>
    <n v="0"/>
  </r>
  <r>
    <x v="79"/>
    <x v="4"/>
    <s v="Federal"/>
    <n v="0"/>
  </r>
  <r>
    <x v="79"/>
    <x v="5"/>
    <s v="San José de 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eneral Ramírez"/>
    <n v="2"/>
  </r>
  <r>
    <x v="80"/>
    <x v="3"/>
    <s v="Federación"/>
    <n v="0"/>
  </r>
  <r>
    <x v="80"/>
    <x v="4"/>
    <s v="Federal"/>
    <n v="0"/>
  </r>
  <r>
    <x v="80"/>
    <x v="5"/>
    <s v="San José de Feliciano"/>
    <n v="0"/>
  </r>
  <r>
    <x v="80"/>
    <x v="6"/>
    <s v="Gualeguay"/>
    <n v="0"/>
  </r>
  <r>
    <x v="80"/>
    <x v="7"/>
    <s v="Gualeguaychú"/>
    <n v="3"/>
  </r>
  <r>
    <x v="80"/>
    <x v="8"/>
    <s v="Ibicuy"/>
    <n v="0"/>
  </r>
  <r>
    <x v="80"/>
    <x v="9"/>
    <s v="La Paz"/>
    <n v="0"/>
  </r>
  <r>
    <x v="80"/>
    <x v="10"/>
    <s v="Don Cristóbal Primero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San José de Feliciano"/>
    <n v="0"/>
  </r>
  <r>
    <x v="81"/>
    <x v="6"/>
    <s v="Gualeguay"/>
    <n v="1"/>
  </r>
  <r>
    <x v="81"/>
    <x v="7"/>
    <s v="Gualeguaychú"/>
    <n v="2"/>
  </r>
  <r>
    <x v="81"/>
    <x v="8"/>
    <s v="Ibicuy"/>
    <n v="0"/>
  </r>
  <r>
    <x v="81"/>
    <x v="9"/>
    <s v="La Paz"/>
    <n v="0"/>
  </r>
  <r>
    <x v="81"/>
    <x v="10"/>
    <s v="Nogoyá"/>
    <n v="0"/>
  </r>
  <r>
    <x v="81"/>
    <x v="11"/>
    <s v="Colonia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ldea Brasilera"/>
    <n v="1"/>
  </r>
  <r>
    <x v="82"/>
    <x v="2"/>
    <s v="Diamante"/>
    <n v="1"/>
  </r>
  <r>
    <x v="82"/>
    <x v="2"/>
    <s v="General Ramírez"/>
    <n v="1"/>
  </r>
  <r>
    <x v="82"/>
    <x v="3"/>
    <s v="Chajarí"/>
    <n v="1"/>
  </r>
  <r>
    <x v="82"/>
    <x v="4"/>
    <s v="Federal"/>
    <n v="0"/>
  </r>
  <r>
    <x v="82"/>
    <x v="5"/>
    <s v="San José de Feliciano"/>
    <n v="0"/>
  </r>
  <r>
    <x v="82"/>
    <x v="6"/>
    <s v="Gualeguay"/>
    <n v="0"/>
  </r>
  <r>
    <x v="82"/>
    <x v="7"/>
    <s v="Gualeguaychú"/>
    <n v="2"/>
  </r>
  <r>
    <x v="82"/>
    <x v="8"/>
    <s v="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ertador San Martín"/>
    <n v="1"/>
  </r>
  <r>
    <x v="83"/>
    <x v="3"/>
    <s v="Federación"/>
    <n v="0"/>
  </r>
  <r>
    <x v="83"/>
    <x v="4"/>
    <s v="Federal"/>
    <n v="0"/>
  </r>
  <r>
    <x v="83"/>
    <x v="5"/>
    <s v="San José de Feliciano"/>
    <n v="0"/>
  </r>
  <r>
    <x v="83"/>
    <x v="6"/>
    <s v="Gualeguay"/>
    <n v="0"/>
  </r>
  <r>
    <x v="83"/>
    <x v="7"/>
    <s v="Gualeguaychú"/>
    <n v="8"/>
  </r>
  <r>
    <x v="83"/>
    <x v="8"/>
    <s v="Ibicuy"/>
    <n v="0"/>
  </r>
  <r>
    <x v="83"/>
    <x v="9"/>
    <s v="La Paz"/>
    <n v="0"/>
  </r>
  <r>
    <x v="83"/>
    <x v="10"/>
    <s v="Nogoyá"/>
    <n v="3"/>
  </r>
  <r>
    <x v="83"/>
    <x v="11"/>
    <s v="Colonia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eneral Ramírez"/>
    <n v="2"/>
  </r>
  <r>
    <x v="84"/>
    <x v="3"/>
    <s v="Chajarí"/>
    <n v="1"/>
  </r>
  <r>
    <x v="84"/>
    <x v="4"/>
    <s v="Federal"/>
    <n v="0"/>
  </r>
  <r>
    <x v="84"/>
    <x v="5"/>
    <s v="San José de Feliciano"/>
    <n v="0"/>
  </r>
  <r>
    <x v="84"/>
    <x v="6"/>
    <s v="Gualeguay"/>
    <n v="0"/>
  </r>
  <r>
    <x v="84"/>
    <x v="7"/>
    <s v="Gualeguaychú"/>
    <n v="5"/>
  </r>
  <r>
    <x v="84"/>
    <x v="8"/>
    <s v="Ibicuy"/>
    <n v="0"/>
  </r>
  <r>
    <x v="84"/>
    <x v="9"/>
    <s v="La Paz"/>
    <n v="0"/>
  </r>
  <r>
    <x v="84"/>
    <x v="10"/>
    <s v="Nogoyá"/>
    <n v="0"/>
  </r>
  <r>
    <x v="84"/>
    <x v="11"/>
    <s v="Aldea María Luisa"/>
    <n v="1"/>
  </r>
  <r>
    <x v="84"/>
    <x v="11"/>
    <s v="Colonia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San José de Feliciano"/>
    <n v="0"/>
  </r>
  <r>
    <x v="85"/>
    <x v="6"/>
    <s v="Gualeguay"/>
    <n v="0"/>
  </r>
  <r>
    <x v="85"/>
    <x v="7"/>
    <s v="Gualeguaychú"/>
    <n v="4"/>
  </r>
  <r>
    <x v="85"/>
    <x v="8"/>
    <s v="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eneral Ramírez"/>
    <n v="1"/>
  </r>
  <r>
    <x v="86"/>
    <x v="2"/>
    <s v="Villa Libertador San Martín"/>
    <n v="1"/>
  </r>
  <r>
    <x v="86"/>
    <x v="3"/>
    <s v="Chajarí"/>
    <n v="1"/>
  </r>
  <r>
    <x v="86"/>
    <x v="4"/>
    <s v="Federal"/>
    <n v="0"/>
  </r>
  <r>
    <x v="86"/>
    <x v="5"/>
    <s v="San José de Feliciano"/>
    <n v="0"/>
  </r>
  <r>
    <x v="86"/>
    <x v="6"/>
    <s v="Gualeguay"/>
    <n v="2"/>
  </r>
  <r>
    <x v="86"/>
    <x v="7"/>
    <s v="Gualeguaychú"/>
    <n v="2"/>
  </r>
  <r>
    <x v="86"/>
    <x v="8"/>
    <s v="Ibicuy"/>
    <n v="0"/>
  </r>
  <r>
    <x v="86"/>
    <x v="9"/>
    <s v="La Paz"/>
    <n v="0"/>
  </r>
  <r>
    <x v="86"/>
    <x v="10"/>
    <s v="Nogoyá"/>
    <n v="2"/>
  </r>
  <r>
    <x v="86"/>
    <x v="11"/>
    <s v="Colonia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San José de Feliciano"/>
    <n v="0"/>
  </r>
  <r>
    <x v="87"/>
    <x v="6"/>
    <s v="Gualeguay"/>
    <n v="0"/>
  </r>
  <r>
    <x v="87"/>
    <x v="7"/>
    <s v="Gualeguaychú"/>
    <n v="14"/>
  </r>
  <r>
    <x v="87"/>
    <x v="8"/>
    <s v="Ibicuy"/>
    <n v="0"/>
  </r>
  <r>
    <x v="87"/>
    <x v="9"/>
    <s v="La Paz"/>
    <n v="0"/>
  </r>
  <r>
    <x v="87"/>
    <x v="10"/>
    <s v="Nogoyá"/>
    <n v="0"/>
  </r>
  <r>
    <x v="87"/>
    <x v="11"/>
    <s v="Colonia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San José de 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San José de Feliciano"/>
    <n v="0"/>
  </r>
  <r>
    <x v="89"/>
    <x v="6"/>
    <s v="General Galarza"/>
    <n v="1"/>
  </r>
  <r>
    <x v="89"/>
    <x v="6"/>
    <s v="Gualeguay"/>
    <n v="1"/>
  </r>
  <r>
    <x v="89"/>
    <x v="7"/>
    <s v="Gualeguaychú"/>
    <n v="6"/>
  </r>
  <r>
    <x v="89"/>
    <x v="8"/>
    <s v="Ibicuy"/>
    <n v="0"/>
  </r>
  <r>
    <x v="89"/>
    <x v="9"/>
    <s v="La Paz"/>
    <n v="0"/>
  </r>
  <r>
    <x v="89"/>
    <x v="10"/>
    <s v="Nogoyá"/>
    <n v="0"/>
  </r>
  <r>
    <x v="89"/>
    <x v="11"/>
    <s v="Colonia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San José de Feliciano"/>
    <n v="0"/>
  </r>
  <r>
    <x v="90"/>
    <x v="6"/>
    <s v="Gualeguay"/>
    <n v="0"/>
  </r>
  <r>
    <x v="90"/>
    <x v="7"/>
    <s v="Gualeguaychú"/>
    <n v="1"/>
  </r>
  <r>
    <x v="90"/>
    <x v="8"/>
    <s v="Ibicuy"/>
    <n v="0"/>
  </r>
  <r>
    <x v="90"/>
    <x v="9"/>
    <s v="La Paz"/>
    <n v="0"/>
  </r>
  <r>
    <x v="90"/>
    <x v="10"/>
    <s v="Lucas González"/>
    <n v="1"/>
  </r>
  <r>
    <x v="90"/>
    <x v="11"/>
    <s v="Colonia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San José de 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bicuy"/>
    <n v="0"/>
  </r>
  <r>
    <x v="91"/>
    <x v="9"/>
    <s v="La Paz"/>
    <n v="0"/>
  </r>
  <r>
    <x v="91"/>
    <x v="10"/>
    <s v="Nogoyá"/>
    <n v="0"/>
  </r>
  <r>
    <x v="91"/>
    <x v="11"/>
    <s v="Colonia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ertador San Martín"/>
    <n v="1"/>
  </r>
  <r>
    <x v="92"/>
    <x v="3"/>
    <s v="Chajarí"/>
    <n v="2"/>
  </r>
  <r>
    <x v="92"/>
    <x v="4"/>
    <s v="Federal"/>
    <n v="0"/>
  </r>
  <r>
    <x v="92"/>
    <x v="5"/>
    <s v="San José de Feliciano"/>
    <n v="0"/>
  </r>
  <r>
    <x v="92"/>
    <x v="6"/>
    <s v="Gualeguay"/>
    <n v="0"/>
  </r>
  <r>
    <x v="92"/>
    <x v="7"/>
    <s v="Gualeguaychú"/>
    <n v="14"/>
  </r>
  <r>
    <x v="92"/>
    <x v="8"/>
    <s v="Ibicuy"/>
    <n v="0"/>
  </r>
  <r>
    <x v="92"/>
    <x v="9"/>
    <s v="Santa Elena"/>
    <n v="1"/>
  </r>
  <r>
    <x v="92"/>
    <x v="10"/>
    <s v="Lucas González"/>
    <n v="1"/>
  </r>
  <r>
    <x v="92"/>
    <x v="10"/>
    <s v="Nogoyá"/>
    <n v="2"/>
  </r>
  <r>
    <x v="92"/>
    <x v="11"/>
    <s v="Colonia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eneral Ramírez"/>
    <n v="1"/>
  </r>
  <r>
    <x v="93"/>
    <x v="2"/>
    <s v="Stro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San José de Feliciano"/>
    <n v="0"/>
  </r>
  <r>
    <x v="93"/>
    <x v="6"/>
    <s v="Gualeguay"/>
    <n v="0"/>
  </r>
  <r>
    <x v="93"/>
    <x v="7"/>
    <s v="Gualeguaychú"/>
    <n v="20"/>
  </r>
  <r>
    <x v="93"/>
    <x v="8"/>
    <s v="Ibicuy"/>
    <n v="0"/>
  </r>
  <r>
    <x v="93"/>
    <x v="9"/>
    <s v="La Paz"/>
    <n v="0"/>
  </r>
  <r>
    <x v="93"/>
    <x v="10"/>
    <s v="Lucas González"/>
    <n v="1"/>
  </r>
  <r>
    <x v="93"/>
    <x v="10"/>
    <s v="Nogoyá"/>
    <n v="1"/>
  </r>
  <r>
    <x v="93"/>
    <x v="11"/>
    <s v="Colonia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San José de 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bicuy"/>
    <n v="0"/>
  </r>
  <r>
    <x v="94"/>
    <x v="9"/>
    <s v="La Paz"/>
    <n v="0"/>
  </r>
  <r>
    <x v="94"/>
    <x v="10"/>
    <s v="Nogoyá"/>
    <n v="0"/>
  </r>
  <r>
    <x v="94"/>
    <x v="11"/>
    <s v="Colonia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San José de Feliciano"/>
    <n v="0"/>
  </r>
  <r>
    <x v="95"/>
    <x v="6"/>
    <s v="Gualeguay"/>
    <n v="0"/>
  </r>
  <r>
    <x v="95"/>
    <x v="7"/>
    <s v="Gualeguaychú"/>
    <n v="23"/>
  </r>
  <r>
    <x v="95"/>
    <x v="8"/>
    <s v="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San José de Feliciano"/>
    <n v="0"/>
  </r>
  <r>
    <x v="96"/>
    <x v="6"/>
    <s v="Gualeguay"/>
    <n v="0"/>
  </r>
  <r>
    <x v="96"/>
    <x v="7"/>
    <s v="Gualeguaychú"/>
    <n v="3"/>
  </r>
  <r>
    <x v="96"/>
    <x v="8"/>
    <s v="Ibicuy"/>
    <n v="0"/>
  </r>
  <r>
    <x v="96"/>
    <x v="9"/>
    <s v="La Paz"/>
    <n v="0"/>
  </r>
  <r>
    <x v="96"/>
    <x v="10"/>
    <s v="Nogoyá"/>
    <n v="0"/>
  </r>
  <r>
    <x v="96"/>
    <x v="11"/>
    <s v="Colonia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bel"/>
    <n v="1"/>
  </r>
  <r>
    <x v="97"/>
    <x v="3"/>
    <s v="Chajarí"/>
    <n v="1"/>
  </r>
  <r>
    <x v="97"/>
    <x v="4"/>
    <s v="Federal"/>
    <n v="0"/>
  </r>
  <r>
    <x v="97"/>
    <x v="5"/>
    <s v="San José de Feliciano"/>
    <n v="0"/>
  </r>
  <r>
    <x v="97"/>
    <x v="6"/>
    <s v="Gualeguay"/>
    <n v="0"/>
  </r>
  <r>
    <x v="97"/>
    <x v="7"/>
    <s v="Gualeguaychú"/>
    <n v="2"/>
  </r>
  <r>
    <x v="97"/>
    <x v="8"/>
    <s v="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eneral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San José de 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onia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ldea Valle María"/>
    <n v="1"/>
  </r>
  <r>
    <x v="99"/>
    <x v="2"/>
    <s v="Diamante"/>
    <n v="2"/>
  </r>
  <r>
    <x v="99"/>
    <x v="2"/>
    <s v="Villa Libertador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San José de Feliciano"/>
    <n v="0"/>
  </r>
  <r>
    <x v="99"/>
    <x v="6"/>
    <s v="Gualeguay"/>
    <n v="6"/>
  </r>
  <r>
    <x v="99"/>
    <x v="7"/>
    <s v="Gualeguaychú"/>
    <n v="18"/>
  </r>
  <r>
    <x v="99"/>
    <x v="8"/>
    <s v="Ibicuy"/>
    <n v="0"/>
  </r>
  <r>
    <x v="99"/>
    <x v="9"/>
    <s v="La Paz"/>
    <n v="0"/>
  </r>
  <r>
    <x v="99"/>
    <x v="10"/>
    <s v="Nogoyá"/>
    <n v="0"/>
  </r>
  <r>
    <x v="99"/>
    <x v="11"/>
    <s v="Colonia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eneral Ramírez"/>
    <n v="0"/>
  </r>
  <r>
    <x v="100"/>
    <x v="3"/>
    <s v="Chajarí"/>
    <n v="3"/>
  </r>
  <r>
    <x v="100"/>
    <x v="4"/>
    <s v="Federal"/>
    <n v="0"/>
  </r>
  <r>
    <x v="100"/>
    <x v="5"/>
    <s v="San José de 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onia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eneral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San José de 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bicuy"/>
    <n v="0"/>
  </r>
  <r>
    <x v="101"/>
    <x v="9"/>
    <s v="El Solar"/>
    <n v="1"/>
  </r>
  <r>
    <x v="101"/>
    <x v="10"/>
    <s v="Nogoyá"/>
    <n v="0"/>
  </r>
  <r>
    <x v="101"/>
    <x v="11"/>
    <s v="Colonia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ldea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San José de 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General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onia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San José de Feliciano"/>
    <n v="0"/>
  </r>
  <r>
    <x v="103"/>
    <x v="6"/>
    <s v="Gualeguay"/>
    <n v="0"/>
  </r>
  <r>
    <x v="103"/>
    <x v="7"/>
    <s v="Gualeguaychú"/>
    <n v="26"/>
  </r>
  <r>
    <x v="103"/>
    <x v="8"/>
    <s v="Ibicuy"/>
    <n v="0"/>
  </r>
  <r>
    <x v="103"/>
    <x v="9"/>
    <s v="La Paz"/>
    <n v="0"/>
  </r>
  <r>
    <x v="103"/>
    <x v="10"/>
    <s v="Don Cristóbal Segundo"/>
    <n v="1"/>
  </r>
  <r>
    <x v="103"/>
    <x v="10"/>
    <s v="Nogoyá"/>
    <n v="1"/>
  </r>
  <r>
    <x v="103"/>
    <x v="11"/>
    <s v="Colonia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ldea Brasilera"/>
    <n v="1"/>
  </r>
  <r>
    <x v="104"/>
    <x v="2"/>
    <s v="Diamante"/>
    <n v="4"/>
  </r>
  <r>
    <x v="104"/>
    <x v="2"/>
    <s v="General Ramírez"/>
    <n v="2"/>
  </r>
  <r>
    <x v="104"/>
    <x v="3"/>
    <s v="Federación"/>
    <n v="0"/>
  </r>
  <r>
    <x v="104"/>
    <x v="4"/>
    <s v="Federal"/>
    <n v="0"/>
  </r>
  <r>
    <x v="104"/>
    <x v="5"/>
    <s v="San José de 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San José de 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onia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ldea Brasilera"/>
    <n v="1"/>
  </r>
  <r>
    <x v="106"/>
    <x v="2"/>
    <s v="Diamante"/>
    <n v="3"/>
  </r>
  <r>
    <x v="106"/>
    <x v="2"/>
    <s v="Strobel"/>
    <n v="2"/>
  </r>
  <r>
    <x v="106"/>
    <x v="3"/>
    <s v="San Ramón"/>
    <n v="1"/>
  </r>
  <r>
    <x v="106"/>
    <x v="4"/>
    <s v="Federal"/>
    <n v="0"/>
  </r>
  <r>
    <x v="106"/>
    <x v="5"/>
    <s v="San José de Feliciano"/>
    <n v="0"/>
  </r>
  <r>
    <x v="106"/>
    <x v="6"/>
    <s v="Gualeguay"/>
    <n v="0"/>
  </r>
  <r>
    <x v="106"/>
    <x v="7"/>
    <s v="Gualeguaychú"/>
    <n v="38"/>
  </r>
  <r>
    <x v="106"/>
    <x v="7"/>
    <s v="Pueblo General Belgrano"/>
    <n v="1"/>
  </r>
  <r>
    <x v="106"/>
    <x v="7"/>
    <s v="Urdinarrain"/>
    <n v="1"/>
  </r>
  <r>
    <x v="106"/>
    <x v="8"/>
    <s v="Ibicuy"/>
    <n v="0"/>
  </r>
  <r>
    <x v="106"/>
    <x v="9"/>
    <s v="La Paz"/>
    <n v="0"/>
  </r>
  <r>
    <x v="106"/>
    <x v="10"/>
    <s v="Nogoyá"/>
    <n v="2"/>
  </r>
  <r>
    <x v="106"/>
    <x v="11"/>
    <s v="Colonia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ldea Valle María"/>
    <n v="2"/>
  </r>
  <r>
    <x v="107"/>
    <x v="2"/>
    <s v="Colonia Ensayo"/>
    <n v="1"/>
  </r>
  <r>
    <x v="107"/>
    <x v="2"/>
    <s v="Diamante"/>
    <n v="9"/>
  </r>
  <r>
    <x v="107"/>
    <x v="2"/>
    <s v="Strobel"/>
    <n v="2"/>
  </r>
  <r>
    <x v="107"/>
    <x v="3"/>
    <s v="Chajarí"/>
    <n v="1"/>
  </r>
  <r>
    <x v="107"/>
    <x v="4"/>
    <s v="Federal"/>
    <n v="0"/>
  </r>
  <r>
    <x v="107"/>
    <x v="5"/>
    <s v="San José de Feliciano"/>
    <n v="0"/>
  </r>
  <r>
    <x v="107"/>
    <x v="6"/>
    <s v="Gualeguay"/>
    <n v="0"/>
  </r>
  <r>
    <x v="107"/>
    <x v="7"/>
    <s v="Gualeguaychú"/>
    <n v="32"/>
  </r>
  <r>
    <x v="107"/>
    <x v="7"/>
    <s v="Pueblo General Belgrano"/>
    <n v="2"/>
  </r>
  <r>
    <x v="107"/>
    <x v="7"/>
    <s v="Urdinarrain"/>
    <n v="2"/>
  </r>
  <r>
    <x v="107"/>
    <x v="8"/>
    <s v="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onia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ldea Brasilera"/>
    <n v="1"/>
  </r>
  <r>
    <x v="108"/>
    <x v="2"/>
    <s v="Diamante"/>
    <n v="10"/>
  </r>
  <r>
    <x v="108"/>
    <x v="2"/>
    <s v="General Ramírez"/>
    <n v="3"/>
  </r>
  <r>
    <x v="108"/>
    <x v="2"/>
    <s v="Villa Libertador San Martín"/>
    <n v="4"/>
  </r>
  <r>
    <x v="108"/>
    <x v="3"/>
    <s v="Chajarí"/>
    <n v="0"/>
  </r>
  <r>
    <x v="108"/>
    <x v="3"/>
    <s v="Colonia Mandisoví"/>
    <n v="1"/>
  </r>
  <r>
    <x v="108"/>
    <x v="3"/>
    <s v="Federación"/>
    <n v="1"/>
  </r>
  <r>
    <x v="108"/>
    <x v="4"/>
    <s v="Federal"/>
    <n v="0"/>
  </r>
  <r>
    <x v="108"/>
    <x v="5"/>
    <s v="San José de 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bicuy"/>
    <n v="0"/>
  </r>
  <r>
    <x v="108"/>
    <x v="9"/>
    <s v="Santa Elena"/>
    <n v="4"/>
  </r>
  <r>
    <x v="108"/>
    <x v="10"/>
    <s v="Nogoyá"/>
    <n v="1"/>
  </r>
  <r>
    <x v="108"/>
    <x v="11"/>
    <s v="Colonia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ldea Brasilera"/>
    <n v="1"/>
  </r>
  <r>
    <x v="109"/>
    <x v="2"/>
    <s v="General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San José de Feliciano"/>
    <n v="2"/>
  </r>
  <r>
    <x v="109"/>
    <x v="6"/>
    <s v="General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Segundo"/>
    <n v="7"/>
  </r>
  <r>
    <x v="109"/>
    <x v="11"/>
    <s v="Colonia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eneral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ldea Brasilera"/>
    <n v="2"/>
  </r>
  <r>
    <x v="110"/>
    <x v="2"/>
    <s v="Aldea Valle María"/>
    <n v="2"/>
  </r>
  <r>
    <x v="110"/>
    <x v="2"/>
    <s v="Diamante"/>
    <n v="19"/>
  </r>
  <r>
    <x v="110"/>
    <x v="2"/>
    <s v="Strobel"/>
    <n v="1"/>
  </r>
  <r>
    <x v="110"/>
    <x v="2"/>
    <s v="Villa Libertador San Martín"/>
    <n v="1"/>
  </r>
  <r>
    <x v="110"/>
    <x v="3"/>
    <s v="Chajarí"/>
    <n v="1"/>
  </r>
  <r>
    <x v="110"/>
    <x v="4"/>
    <s v="Federal"/>
    <n v="0"/>
  </r>
  <r>
    <x v="110"/>
    <x v="5"/>
    <s v="San José de 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ldea Brasilera"/>
    <n v="1"/>
  </r>
  <r>
    <x v="111"/>
    <x v="2"/>
    <s v="Diamante"/>
    <n v="5"/>
  </r>
  <r>
    <x v="111"/>
    <x v="2"/>
    <s v="Strobel"/>
    <n v="1"/>
  </r>
  <r>
    <x v="111"/>
    <x v="3"/>
    <s v="Federación"/>
    <n v="1"/>
  </r>
  <r>
    <x v="111"/>
    <x v="4"/>
    <s v="Federal"/>
    <n v="0"/>
  </r>
  <r>
    <x v="111"/>
    <x v="5"/>
    <s v="San José de 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bicuy"/>
    <n v="0"/>
  </r>
  <r>
    <x v="111"/>
    <x v="9"/>
    <s v="Santa Elena"/>
    <n v="3"/>
  </r>
  <r>
    <x v="111"/>
    <x v="10"/>
    <s v="Nogoyá"/>
    <n v="2"/>
  </r>
  <r>
    <x v="111"/>
    <x v="11"/>
    <s v="Colonia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San José de Feliciano"/>
    <n v="0"/>
  </r>
  <r>
    <x v="112"/>
    <x v="6"/>
    <s v="Gualeguay"/>
    <n v="1"/>
  </r>
  <r>
    <x v="112"/>
    <x v="7"/>
    <s v="Gualeguaychú"/>
    <n v="24"/>
  </r>
  <r>
    <x v="112"/>
    <x v="8"/>
    <s v="Ibicuy"/>
    <n v="0"/>
  </r>
  <r>
    <x v="112"/>
    <x v="9"/>
    <s v="La Paz"/>
    <n v="0"/>
  </r>
  <r>
    <x v="112"/>
    <x v="10"/>
    <s v="Nogoyá"/>
    <n v="0"/>
  </r>
  <r>
    <x v="112"/>
    <x v="11"/>
    <s v="Aldea María Luisa"/>
    <n v="1"/>
  </r>
  <r>
    <x v="112"/>
    <x v="11"/>
    <s v="Colonia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ldea Brasilera"/>
    <n v="1"/>
  </r>
  <r>
    <x v="113"/>
    <x v="2"/>
    <s v="Aldea Valle María"/>
    <n v="3"/>
  </r>
  <r>
    <x v="113"/>
    <x v="2"/>
    <s v="Diamante"/>
    <n v="11"/>
  </r>
  <r>
    <x v="113"/>
    <x v="2"/>
    <s v="Villa Libertador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San José de 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ldea María Luisa"/>
    <n v="1"/>
  </r>
  <r>
    <x v="113"/>
    <x v="11"/>
    <s v="Colonia Avellaneda"/>
    <n v="1"/>
  </r>
  <r>
    <x v="113"/>
    <x v="11"/>
    <s v="Crespo"/>
    <n v="4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1"/>
    <s v="Villa Gdor. Luis F. Etchevehere"/>
    <n v="1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ldea Brasilera"/>
    <n v="1"/>
  </r>
  <r>
    <x v="114"/>
    <x v="2"/>
    <s v="Aldea Valle María"/>
    <n v="1"/>
  </r>
  <r>
    <x v="114"/>
    <x v="2"/>
    <s v="Diamante"/>
    <n v="9"/>
  </r>
  <r>
    <x v="114"/>
    <x v="2"/>
    <s v="Diamante"/>
    <n v="1"/>
  </r>
  <r>
    <x v="114"/>
    <x v="2"/>
    <s v="Villa Libertador San Martín"/>
    <n v="1"/>
  </r>
  <r>
    <x v="114"/>
    <x v="3"/>
    <s v="Chajarí"/>
    <n v="2"/>
  </r>
  <r>
    <x v="114"/>
    <x v="4"/>
    <s v="Federal"/>
    <n v="0"/>
  </r>
  <r>
    <x v="114"/>
    <x v="5"/>
    <s v="San José de Feliciano"/>
    <n v="0"/>
  </r>
  <r>
    <x v="114"/>
    <x v="6"/>
    <s v="General Galarza"/>
    <n v="1"/>
  </r>
  <r>
    <x v="114"/>
    <x v="7"/>
    <s v="Gualeguaychú"/>
    <n v="15"/>
  </r>
  <r>
    <x v="114"/>
    <x v="7"/>
    <s v="Larroque"/>
    <n v="1"/>
  </r>
  <r>
    <x v="114"/>
    <x v="8"/>
    <s v="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onia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San José de Feliciano"/>
    <n v="0"/>
  </r>
  <r>
    <x v="115"/>
    <x v="6"/>
    <s v="Gualeguay"/>
    <n v="3"/>
  </r>
  <r>
    <x v="115"/>
    <x v="7"/>
    <s v="Gualeguaychú"/>
    <n v="23"/>
  </r>
  <r>
    <x v="115"/>
    <x v="8"/>
    <s v="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ldea Brasilera"/>
    <n v="1"/>
  </r>
  <r>
    <x v="116"/>
    <x v="2"/>
    <s v="Aldea Grapschental"/>
    <n v="1"/>
  </r>
  <r>
    <x v="116"/>
    <x v="2"/>
    <s v="Aldea Valle María"/>
    <n v="1"/>
  </r>
  <r>
    <x v="116"/>
    <x v="2"/>
    <s v="Diamante"/>
    <n v="17"/>
  </r>
  <r>
    <x v="116"/>
    <x v="2"/>
    <s v="General Ramírez"/>
    <n v="1"/>
  </r>
  <r>
    <x v="116"/>
    <x v="3"/>
    <s v="Chajarí"/>
    <n v="1"/>
  </r>
  <r>
    <x v="116"/>
    <x v="4"/>
    <s v="Federal"/>
    <n v="0"/>
  </r>
  <r>
    <x v="116"/>
    <x v="5"/>
    <s v="San José de 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General Belgrano"/>
    <n v="1"/>
  </r>
  <r>
    <x v="116"/>
    <x v="7"/>
    <s v="Urdinarrain"/>
    <n v="4"/>
  </r>
  <r>
    <x v="116"/>
    <x v="8"/>
    <s v="Ibicuy"/>
    <n v="0"/>
  </r>
  <r>
    <x v="116"/>
    <x v="9"/>
    <s v="La Paz"/>
    <n v="0"/>
  </r>
  <r>
    <x v="116"/>
    <x v="10"/>
    <s v="Don Cristóbal Segundo"/>
    <n v="3"/>
  </r>
  <r>
    <x v="116"/>
    <x v="11"/>
    <s v="Colonia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ldea Brasilera"/>
    <n v="1"/>
  </r>
  <r>
    <x v="117"/>
    <x v="3"/>
    <s v="Chajarí"/>
    <n v="4"/>
  </r>
  <r>
    <x v="117"/>
    <x v="4"/>
    <s v="Federal"/>
    <n v="0"/>
  </r>
  <r>
    <x v="117"/>
    <x v="5"/>
    <s v="San José de 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ldea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Villa 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ldea Protestante"/>
    <n v="1"/>
  </r>
  <r>
    <x v="118"/>
    <x v="2"/>
    <s v="Diamante"/>
    <n v="6"/>
  </r>
  <r>
    <x v="118"/>
    <x v="2"/>
    <s v="Villa Libertador San Martín"/>
    <n v="2"/>
  </r>
  <r>
    <x v="118"/>
    <x v="3"/>
    <s v="Chajarí"/>
    <n v="5"/>
  </r>
  <r>
    <x v="118"/>
    <x v="4"/>
    <s v="Federal"/>
    <n v="0"/>
  </r>
  <r>
    <x v="118"/>
    <x v="5"/>
    <s v="San José de 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General Belgrano"/>
    <n v="1"/>
  </r>
  <r>
    <x v="118"/>
    <x v="7"/>
    <s v="Urdinarrain"/>
    <n v="1"/>
  </r>
  <r>
    <x v="118"/>
    <x v="8"/>
    <s v="Ibicuy"/>
    <n v="0"/>
  </r>
  <r>
    <x v="118"/>
    <x v="9"/>
    <s v="La Paz"/>
    <n v="0"/>
  </r>
  <r>
    <x v="118"/>
    <x v="10"/>
    <s v="Don Cristóbal Segundo"/>
    <n v="1"/>
  </r>
  <r>
    <x v="118"/>
    <x v="10"/>
    <s v="Nogoyá"/>
    <n v="3"/>
  </r>
  <r>
    <x v="118"/>
    <x v="11"/>
    <s v="Colonia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ldea Valle María"/>
    <n v="1"/>
  </r>
  <r>
    <x v="119"/>
    <x v="2"/>
    <s v="Diamante"/>
    <n v="4"/>
  </r>
  <r>
    <x v="119"/>
    <x v="2"/>
    <s v="Isletas"/>
    <n v="1"/>
  </r>
  <r>
    <x v="119"/>
    <x v="2"/>
    <s v="Villa Libertador San Martín"/>
    <n v="2"/>
  </r>
  <r>
    <x v="119"/>
    <x v="3"/>
    <s v="Chajarí"/>
    <n v="1"/>
  </r>
  <r>
    <x v="119"/>
    <x v="4"/>
    <s v="Federal"/>
    <n v="1"/>
  </r>
  <r>
    <x v="119"/>
    <x v="5"/>
    <s v="San José de 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Segundo"/>
    <n v="1"/>
  </r>
  <r>
    <x v="119"/>
    <x v="11"/>
    <s v="Aldea San Rafael"/>
    <n v="1"/>
  </r>
  <r>
    <x v="119"/>
    <x v="11"/>
    <s v="Cerrito"/>
    <n v="1"/>
  </r>
  <r>
    <x v="119"/>
    <x v="11"/>
    <s v="Colonia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ldea Brasilera"/>
    <n v="2"/>
  </r>
  <r>
    <x v="120"/>
    <x v="2"/>
    <s v="Diamante"/>
    <n v="9"/>
  </r>
  <r>
    <x v="120"/>
    <x v="2"/>
    <s v="General Racedo (El Carmen)"/>
    <n v="1"/>
  </r>
  <r>
    <x v="120"/>
    <x v="2"/>
    <s v="General Ramírez"/>
    <n v="1"/>
  </r>
  <r>
    <x v="120"/>
    <x v="2"/>
    <s v="Villa Libertador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San José de Feliciano"/>
    <n v="0"/>
  </r>
  <r>
    <x v="120"/>
    <x v="6"/>
    <s v="Gualeguay"/>
    <n v="2"/>
  </r>
  <r>
    <x v="120"/>
    <x v="7"/>
    <s v="Gualeguaychú"/>
    <n v="29"/>
  </r>
  <r>
    <x v="120"/>
    <x v="7"/>
    <s v="Pueblo General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onia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ldea Valle María"/>
    <n v="2"/>
  </r>
  <r>
    <x v="121"/>
    <x v="2"/>
    <s v="Diamante"/>
    <n v="4"/>
  </r>
  <r>
    <x v="121"/>
    <x v="2"/>
    <s v="Villa Libertador San Martín"/>
    <n v="7"/>
  </r>
  <r>
    <x v="121"/>
    <x v="3"/>
    <s v="Federación"/>
    <n v="0"/>
  </r>
  <r>
    <x v="121"/>
    <x v="4"/>
    <s v="Federal"/>
    <n v="0"/>
  </r>
  <r>
    <x v="121"/>
    <x v="5"/>
    <s v="San José de 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onia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eneral Ramírez"/>
    <n v="1"/>
  </r>
  <r>
    <x v="122"/>
    <x v="3"/>
    <s v="Chajarí"/>
    <n v="1"/>
  </r>
  <r>
    <x v="122"/>
    <x v="3"/>
    <s v="Colonia La Florida"/>
    <n v="1"/>
  </r>
  <r>
    <x v="122"/>
    <x v="4"/>
    <s v="Federal"/>
    <n v="0"/>
  </r>
  <r>
    <x v="122"/>
    <x v="5"/>
    <s v="San José de Feliciano"/>
    <n v="0"/>
  </r>
  <r>
    <x v="122"/>
    <x v="6"/>
    <s v="Gualeguay"/>
    <n v="0"/>
  </r>
  <r>
    <x v="122"/>
    <x v="7"/>
    <s v="Gualeguaychú"/>
    <n v="4"/>
  </r>
  <r>
    <x v="122"/>
    <x v="8"/>
    <s v="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onia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ldea San Francisco"/>
    <n v="1"/>
  </r>
  <r>
    <x v="123"/>
    <x v="2"/>
    <s v="Aldea Valle María"/>
    <n v="4"/>
  </r>
  <r>
    <x v="123"/>
    <x v="2"/>
    <s v="Diamante"/>
    <n v="15"/>
  </r>
  <r>
    <x v="123"/>
    <x v="2"/>
    <s v="General Racedo (El Carmen)"/>
    <n v="2"/>
  </r>
  <r>
    <x v="123"/>
    <x v="2"/>
    <s v="General Ramírez"/>
    <n v="2"/>
  </r>
  <r>
    <x v="123"/>
    <x v="2"/>
    <s v="Villa Libertador San Martín"/>
    <n v="3"/>
  </r>
  <r>
    <x v="123"/>
    <x v="3"/>
    <s v="Chajarí"/>
    <n v="2"/>
  </r>
  <r>
    <x v="123"/>
    <x v="4"/>
    <s v="Federal"/>
    <n v="0"/>
  </r>
  <r>
    <x v="123"/>
    <x v="5"/>
    <s v="San José de 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onia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1° de Mayo"/>
    <n v="1"/>
  </r>
  <r>
    <x v="123"/>
    <x v="14"/>
    <s v="Basavilbaso"/>
    <n v="5"/>
  </r>
  <r>
    <x v="123"/>
    <x v="14"/>
    <s v="Concepción del Uruguay"/>
    <n v="5"/>
  </r>
  <r>
    <x v="123"/>
    <x v="14"/>
    <s v="Las Moscas"/>
    <n v="1"/>
  </r>
  <r>
    <x v="123"/>
    <x v="14"/>
    <s v="Villa San Marcial (Est. Gobernador Urquiza)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ldea Brasilera"/>
    <n v="1"/>
  </r>
  <r>
    <x v="124"/>
    <x v="2"/>
    <s v="Aldea Valle María"/>
    <n v="1"/>
  </r>
  <r>
    <x v="124"/>
    <x v="2"/>
    <s v="Diamante"/>
    <n v="5"/>
  </r>
  <r>
    <x v="124"/>
    <x v="2"/>
    <s v="General Racedo (El Carmen)"/>
    <n v="2"/>
  </r>
  <r>
    <x v="124"/>
    <x v="2"/>
    <s v="Villa Libertador San Martín"/>
    <n v="1"/>
  </r>
  <r>
    <x v="124"/>
    <x v="3"/>
    <s v="Federación"/>
    <n v="1"/>
  </r>
  <r>
    <x v="124"/>
    <x v="4"/>
    <s v="Federal"/>
    <n v="7"/>
  </r>
  <r>
    <x v="124"/>
    <x v="5"/>
    <s v="San José de 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General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ldea María Luisa"/>
    <n v="1"/>
  </r>
  <r>
    <x v="124"/>
    <x v="11"/>
    <s v="Colonia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ro.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ldea Valle María"/>
    <n v="1"/>
  </r>
  <r>
    <x v="125"/>
    <x v="2"/>
    <s v="Diamante"/>
    <n v="6"/>
  </r>
  <r>
    <x v="125"/>
    <x v="2"/>
    <s v="General Racedo (El Carmen)"/>
    <n v="1"/>
  </r>
  <r>
    <x v="125"/>
    <x v="2"/>
    <s v="Villa Libertador San Martín"/>
    <n v="3"/>
  </r>
  <r>
    <x v="125"/>
    <x v="3"/>
    <s v="Chajarí"/>
    <n v="5"/>
  </r>
  <r>
    <x v="125"/>
    <x v="4"/>
    <s v="Federal"/>
    <n v="0"/>
  </r>
  <r>
    <x v="125"/>
    <x v="5"/>
    <s v="San José de Feliciano"/>
    <n v="0"/>
  </r>
  <r>
    <x v="125"/>
    <x v="6"/>
    <s v="Gualeguay"/>
    <n v="3"/>
  </r>
  <r>
    <x v="125"/>
    <x v="7"/>
    <s v="Gualeguaychú"/>
    <n v="7"/>
  </r>
  <r>
    <x v="125"/>
    <x v="7"/>
    <s v="Pehuajó Norte"/>
    <n v="1"/>
  </r>
  <r>
    <x v="125"/>
    <x v="7"/>
    <s v="Pueblo General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1° de Mayo"/>
    <n v="2"/>
  </r>
  <r>
    <x v="125"/>
    <x v="14"/>
    <s v="Concepción del Uruguay"/>
    <n v="5"/>
  </r>
  <r>
    <x v="125"/>
    <x v="14"/>
    <s v="Villa San Marcial (Est. Gobernador Urquiza)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ldea Valle María"/>
    <n v="3"/>
  </r>
  <r>
    <x v="126"/>
    <x v="2"/>
    <s v="Diamante"/>
    <n v="14"/>
  </r>
  <r>
    <x v="126"/>
    <x v="2"/>
    <s v="General Ramírez"/>
    <n v="6"/>
  </r>
  <r>
    <x v="126"/>
    <x v="2"/>
    <s v="Villa Libertador San Martín"/>
    <n v="3"/>
  </r>
  <r>
    <x v="126"/>
    <x v="3"/>
    <s v="Chajarí"/>
    <n v="1"/>
  </r>
  <r>
    <x v="126"/>
    <x v="4"/>
    <s v="Federal"/>
    <n v="0"/>
  </r>
  <r>
    <x v="126"/>
    <x v="5"/>
    <s v="San José de Feliciano"/>
    <n v="0"/>
  </r>
  <r>
    <x v="126"/>
    <x v="6"/>
    <s v="Gualeguay"/>
    <n v="2"/>
  </r>
  <r>
    <x v="126"/>
    <x v="7"/>
    <s v="Gualeguaychú"/>
    <n v="26"/>
  </r>
  <r>
    <x v="126"/>
    <x v="8"/>
    <s v="Ibicuy"/>
    <n v="0"/>
  </r>
  <r>
    <x v="126"/>
    <x v="9"/>
    <s v="La Paz"/>
    <n v="4"/>
  </r>
  <r>
    <x v="126"/>
    <x v="10"/>
    <s v="Hernández"/>
    <n v="1"/>
  </r>
  <r>
    <x v="126"/>
    <x v="10"/>
    <s v="Nogoyá"/>
    <n v="1"/>
  </r>
  <r>
    <x v="126"/>
    <x v="11"/>
    <s v="Cerrito"/>
    <n v="3"/>
  </r>
  <r>
    <x v="126"/>
    <x v="11"/>
    <s v="Colonia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onia Ensayo"/>
    <n v="1"/>
  </r>
  <r>
    <x v="127"/>
    <x v="2"/>
    <s v="Diamante"/>
    <n v="1"/>
  </r>
  <r>
    <x v="127"/>
    <x v="2"/>
    <s v="General Ramírez"/>
    <n v="3"/>
  </r>
  <r>
    <x v="127"/>
    <x v="2"/>
    <s v="Villa Libertador San Martín"/>
    <n v="1"/>
  </r>
  <r>
    <x v="127"/>
    <x v="3"/>
    <s v="Chajarí"/>
    <n v="1"/>
  </r>
  <r>
    <x v="127"/>
    <x v="4"/>
    <s v="Federal"/>
    <n v="0"/>
  </r>
  <r>
    <x v="127"/>
    <x v="5"/>
    <s v="San José de 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ández"/>
    <n v="3"/>
  </r>
  <r>
    <x v="127"/>
    <x v="10"/>
    <s v="Nogoyá"/>
    <n v="2"/>
  </r>
  <r>
    <x v="127"/>
    <x v="11"/>
    <s v="Aldea San Rafael"/>
    <n v="0"/>
  </r>
  <r>
    <x v="127"/>
    <x v="11"/>
    <s v="Colonia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1° de Mayo"/>
    <n v="3"/>
  </r>
  <r>
    <x v="127"/>
    <x v="14"/>
    <s v="Basavilbaso"/>
    <n v="1"/>
  </r>
  <r>
    <x v="127"/>
    <x v="14"/>
    <s v="Concepción del Uruguay"/>
    <n v="4"/>
  </r>
  <r>
    <x v="127"/>
    <x v="14"/>
    <s v="Villa San Marcial (Est. Gobernador Urquiza)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ldea Valle María"/>
    <n v="1"/>
  </r>
  <r>
    <x v="128"/>
    <x v="2"/>
    <s v="Diamante"/>
    <n v="6"/>
  </r>
  <r>
    <x v="128"/>
    <x v="2"/>
    <s v="Villa Libertador San Martín"/>
    <n v="4"/>
  </r>
  <r>
    <x v="128"/>
    <x v="3"/>
    <s v="Chajarí"/>
    <n v="6"/>
  </r>
  <r>
    <x v="128"/>
    <x v="4"/>
    <s v="Federal"/>
    <n v="0"/>
  </r>
  <r>
    <x v="128"/>
    <x v="5"/>
    <s v="San José de 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ldea Brasilera"/>
    <n v="1"/>
  </r>
  <r>
    <x v="129"/>
    <x v="2"/>
    <s v="General Ramírez"/>
    <n v="6"/>
  </r>
  <r>
    <x v="129"/>
    <x v="3"/>
    <s v="Chajarí"/>
    <n v="1"/>
  </r>
  <r>
    <x v="129"/>
    <x v="4"/>
    <s v="Federal"/>
    <n v="3"/>
  </r>
  <r>
    <x v="129"/>
    <x v="5"/>
    <s v="San José de Feliciano"/>
    <n v="0"/>
  </r>
  <r>
    <x v="129"/>
    <x v="6"/>
    <s v="Gualeguay"/>
    <n v="3"/>
  </r>
  <r>
    <x v="129"/>
    <x v="7"/>
    <s v="Gualeguaychú"/>
    <n v="13"/>
  </r>
  <r>
    <x v="129"/>
    <x v="8"/>
    <s v="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onia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ldea Protestante"/>
    <n v="1"/>
  </r>
  <r>
    <x v="130"/>
    <x v="2"/>
    <s v="Diamante"/>
    <n v="4"/>
  </r>
  <r>
    <x v="130"/>
    <x v="2"/>
    <s v="General Ramírez"/>
    <n v="4"/>
  </r>
  <r>
    <x v="130"/>
    <x v="2"/>
    <s v="Villa Libertador San Martín"/>
    <n v="3"/>
  </r>
  <r>
    <x v="130"/>
    <x v="3"/>
    <s v="Federación"/>
    <n v="0"/>
  </r>
  <r>
    <x v="130"/>
    <x v="4"/>
    <s v="Federal"/>
    <n v="1"/>
  </r>
  <r>
    <x v="130"/>
    <x v="5"/>
    <s v="San José de 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ldea María Luisa"/>
    <n v="1"/>
  </r>
  <r>
    <x v="130"/>
    <x v="11"/>
    <s v="Cerrito"/>
    <n v="2"/>
  </r>
  <r>
    <x v="130"/>
    <x v="11"/>
    <s v="Colonia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onia Ensayo"/>
    <n v="1"/>
  </r>
  <r>
    <x v="131"/>
    <x v="2"/>
    <s v="Diamante"/>
    <n v="1"/>
  </r>
  <r>
    <x v="131"/>
    <x v="2"/>
    <s v="General Ramírez"/>
    <n v="2"/>
  </r>
  <r>
    <x v="131"/>
    <x v="2"/>
    <s v="Villa Libertador San Martín"/>
    <n v="2"/>
  </r>
  <r>
    <x v="131"/>
    <x v="3"/>
    <s v="Chajarí"/>
    <n v="1"/>
  </r>
  <r>
    <x v="131"/>
    <x v="4"/>
    <s v="Federal"/>
    <n v="0"/>
  </r>
  <r>
    <x v="131"/>
    <x v="5"/>
    <s v="San José de Feliciano"/>
    <n v="0"/>
  </r>
  <r>
    <x v="131"/>
    <x v="6"/>
    <s v="Gualeguay"/>
    <n v="1"/>
  </r>
  <r>
    <x v="131"/>
    <x v="7"/>
    <s v="Gualeguaychú"/>
    <n v="8"/>
  </r>
  <r>
    <x v="131"/>
    <x v="8"/>
    <s v="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ldea María Luisa"/>
    <n v="2"/>
  </r>
  <r>
    <x v="131"/>
    <x v="11"/>
    <s v="Colonia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s Pinto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ldea Valle María"/>
    <n v="1"/>
  </r>
  <r>
    <x v="132"/>
    <x v="2"/>
    <s v="General Ramírez"/>
    <n v="2"/>
  </r>
  <r>
    <x v="132"/>
    <x v="3"/>
    <s v="Chajarí"/>
    <n v="2"/>
  </r>
  <r>
    <x v="132"/>
    <x v="4"/>
    <s v="Federal"/>
    <n v="0"/>
  </r>
  <r>
    <x v="132"/>
    <x v="5"/>
    <s v="San José de 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ertador San Martín"/>
    <n v="1"/>
  </r>
  <r>
    <x v="133"/>
    <x v="3"/>
    <s v="Chajarí"/>
    <n v="2"/>
  </r>
  <r>
    <x v="133"/>
    <x v="4"/>
    <s v="Federal"/>
    <n v="1"/>
  </r>
  <r>
    <x v="133"/>
    <x v="5"/>
    <s v="San José de 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ández"/>
    <n v="3"/>
  </r>
  <r>
    <x v="133"/>
    <x v="10"/>
    <s v="Nogoyá"/>
    <n v="2"/>
  </r>
  <r>
    <x v="133"/>
    <x v="11"/>
    <s v="Aldea María Luisa"/>
    <n v="5"/>
  </r>
  <r>
    <x v="133"/>
    <x v="11"/>
    <s v="Cerrito"/>
    <n v="1"/>
  </r>
  <r>
    <x v="133"/>
    <x v="11"/>
    <s v="Colonia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ldea Brasilera"/>
    <n v="2"/>
  </r>
  <r>
    <x v="134"/>
    <x v="2"/>
    <s v="Diamante"/>
    <n v="6"/>
  </r>
  <r>
    <x v="134"/>
    <x v="2"/>
    <s v="General Ramírez"/>
    <n v="3"/>
  </r>
  <r>
    <x v="134"/>
    <x v="3"/>
    <s v="Chajarí"/>
    <n v="4"/>
  </r>
  <r>
    <x v="134"/>
    <x v="4"/>
    <s v="Federal"/>
    <n v="0"/>
  </r>
  <r>
    <x v="134"/>
    <x v="5"/>
    <s v="San José de Feliciano"/>
    <n v="0"/>
  </r>
  <r>
    <x v="134"/>
    <x v="6"/>
    <s v="Gualeguay"/>
    <n v="2"/>
  </r>
  <r>
    <x v="134"/>
    <x v="7"/>
    <s v="Gualeguaychú"/>
    <n v="12"/>
  </r>
  <r>
    <x v="134"/>
    <x v="8"/>
    <s v="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onia Ensayo"/>
    <n v="3"/>
  </r>
  <r>
    <x v="135"/>
    <x v="2"/>
    <s v="Diamante"/>
    <n v="1"/>
  </r>
  <r>
    <x v="135"/>
    <x v="2"/>
    <s v="General Ramírez"/>
    <n v="4"/>
  </r>
  <r>
    <x v="135"/>
    <x v="2"/>
    <s v="Villa Libertador San Martín"/>
    <n v="2"/>
  </r>
  <r>
    <x v="135"/>
    <x v="3"/>
    <s v="Chajarí"/>
    <n v="2"/>
  </r>
  <r>
    <x v="135"/>
    <x v="4"/>
    <s v="Federal"/>
    <n v="0"/>
  </r>
  <r>
    <x v="135"/>
    <x v="5"/>
    <s v="San José de Feliciano"/>
    <n v="0"/>
  </r>
  <r>
    <x v="135"/>
    <x v="6"/>
    <s v="Gualeguay"/>
    <n v="5"/>
  </r>
  <r>
    <x v="135"/>
    <x v="7"/>
    <s v="Gualeguaychú"/>
    <n v="25"/>
  </r>
  <r>
    <x v="135"/>
    <x v="8"/>
    <s v="Ibicuy"/>
    <n v="1"/>
  </r>
  <r>
    <x v="135"/>
    <x v="9"/>
    <s v="La Paz"/>
    <n v="1"/>
  </r>
  <r>
    <x v="135"/>
    <x v="10"/>
    <s v="Hernández"/>
    <n v="1"/>
  </r>
  <r>
    <x v="135"/>
    <x v="11"/>
    <s v="Aldea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ldea Brasilera"/>
    <n v="1"/>
  </r>
  <r>
    <x v="136"/>
    <x v="2"/>
    <s v="Aldea Valle María"/>
    <n v="5"/>
  </r>
  <r>
    <x v="136"/>
    <x v="2"/>
    <s v="Colonia Ensayo"/>
    <n v="9"/>
  </r>
  <r>
    <x v="136"/>
    <x v="2"/>
    <s v="Diamante"/>
    <n v="8"/>
  </r>
  <r>
    <x v="136"/>
    <x v="2"/>
    <s v="General Ramírez"/>
    <n v="3"/>
  </r>
  <r>
    <x v="136"/>
    <x v="2"/>
    <s v="Villa Libertador San Martín"/>
    <n v="1"/>
  </r>
  <r>
    <x v="136"/>
    <x v="3"/>
    <s v="Chajarí"/>
    <n v="3"/>
  </r>
  <r>
    <x v="136"/>
    <x v="4"/>
    <s v="Federal"/>
    <n v="0"/>
  </r>
  <r>
    <x v="136"/>
    <x v="5"/>
    <s v="San José de Feliciano"/>
    <n v="0"/>
  </r>
  <r>
    <x v="136"/>
    <x v="6"/>
    <s v="Gualeguay"/>
    <n v="1"/>
  </r>
  <r>
    <x v="136"/>
    <x v="7"/>
    <s v="Gualeguaychú"/>
    <n v="2"/>
  </r>
  <r>
    <x v="136"/>
    <x v="8"/>
    <s v="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eneral Ramírez"/>
    <n v="1"/>
  </r>
  <r>
    <x v="137"/>
    <x v="3"/>
    <s v="Chajarí"/>
    <n v="5"/>
  </r>
  <r>
    <x v="137"/>
    <x v="4"/>
    <s v="Federal"/>
    <n v="0"/>
  </r>
  <r>
    <x v="137"/>
    <x v="5"/>
    <s v="San José de Feliciano"/>
    <n v="0"/>
  </r>
  <r>
    <x v="137"/>
    <x v="6"/>
    <s v="Gualeguay"/>
    <n v="1"/>
  </r>
  <r>
    <x v="137"/>
    <x v="7"/>
    <s v="Aldea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ldea María Luisa"/>
    <n v="2"/>
  </r>
  <r>
    <x v="137"/>
    <x v="11"/>
    <s v="Colonia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Gobernador 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onia Ensayo"/>
    <n v="1"/>
  </r>
  <r>
    <x v="138"/>
    <x v="2"/>
    <s v="Diamante"/>
    <n v="4"/>
  </r>
  <r>
    <x v="138"/>
    <x v="2"/>
    <s v="Villa Libertador San Martín"/>
    <n v="6"/>
  </r>
  <r>
    <x v="138"/>
    <x v="3"/>
    <s v="Chajarí"/>
    <n v="7"/>
  </r>
  <r>
    <x v="138"/>
    <x v="4"/>
    <s v="Federal"/>
    <n v="0"/>
  </r>
  <r>
    <x v="138"/>
    <x v="5"/>
    <s v="San José de 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bicuy"/>
    <n v="0"/>
  </r>
  <r>
    <x v="138"/>
    <x v="9"/>
    <s v="Alcaraz"/>
    <n v="1"/>
  </r>
  <r>
    <x v="138"/>
    <x v="10"/>
    <s v="Hernández"/>
    <n v="2"/>
  </r>
  <r>
    <x v="138"/>
    <x v="10"/>
    <s v="Nogoyá"/>
    <n v="1"/>
  </r>
  <r>
    <x v="138"/>
    <x v="11"/>
    <s v="Aldea María Luisa"/>
    <n v="2"/>
  </r>
  <r>
    <x v="138"/>
    <x v="11"/>
    <s v="Colonia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ldea Valle María"/>
    <n v="1"/>
  </r>
  <r>
    <x v="139"/>
    <x v="2"/>
    <s v="Diamante"/>
    <n v="4"/>
  </r>
  <r>
    <x v="139"/>
    <x v="2"/>
    <s v="General Ramírez"/>
    <n v="4"/>
  </r>
  <r>
    <x v="139"/>
    <x v="2"/>
    <s v="Villa Libertador San Martín"/>
    <n v="2"/>
  </r>
  <r>
    <x v="139"/>
    <x v="3"/>
    <s v="Chajarí"/>
    <n v="8"/>
  </r>
  <r>
    <x v="139"/>
    <x v="4"/>
    <s v="Federal"/>
    <n v="0"/>
  </r>
  <r>
    <x v="139"/>
    <x v="5"/>
    <s v="San José de Feliciano"/>
    <n v="0"/>
  </r>
  <r>
    <x v="139"/>
    <x v="6"/>
    <s v="Gualeguay"/>
    <n v="9"/>
  </r>
  <r>
    <x v="139"/>
    <x v="7"/>
    <s v="Enrique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ldea María Luisa"/>
    <n v="2"/>
  </r>
  <r>
    <x v="139"/>
    <x v="11"/>
    <s v="Colonia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Gobernador 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eneral Ramírez"/>
    <n v="4"/>
  </r>
  <r>
    <x v="140"/>
    <x v="2"/>
    <s v="Las Cuevas"/>
    <n v="1"/>
  </r>
  <r>
    <x v="140"/>
    <x v="3"/>
    <s v="Chajarí"/>
    <n v="2"/>
  </r>
  <r>
    <x v="140"/>
    <x v="3"/>
    <s v="Colonia La Fraternidad"/>
    <n v="1"/>
  </r>
  <r>
    <x v="140"/>
    <x v="4"/>
    <s v="Federal"/>
    <n v="0"/>
  </r>
  <r>
    <x v="140"/>
    <x v="5"/>
    <s v="San José de Feliciano"/>
    <n v="1"/>
  </r>
  <r>
    <x v="140"/>
    <x v="6"/>
    <s v="Gualeguay"/>
    <n v="10"/>
  </r>
  <r>
    <x v="140"/>
    <x v="7"/>
    <s v="Enrique Carbó"/>
    <n v="1"/>
  </r>
  <r>
    <x v="140"/>
    <x v="7"/>
    <s v="Gualeguaychú"/>
    <n v="23"/>
  </r>
  <r>
    <x v="140"/>
    <x v="7"/>
    <s v="Larroque"/>
    <n v="2"/>
  </r>
  <r>
    <x v="140"/>
    <x v="8"/>
    <s v="Ibicuy"/>
    <n v="0"/>
  </r>
  <r>
    <x v="140"/>
    <x v="9"/>
    <s v="La Paz"/>
    <n v="1"/>
  </r>
  <r>
    <x v="140"/>
    <x v="9"/>
    <s v="Santa Elena"/>
    <n v="1"/>
  </r>
  <r>
    <x v="140"/>
    <x v="10"/>
    <s v="Herná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eneral Ramírez"/>
    <n v="5"/>
  </r>
  <r>
    <x v="141"/>
    <x v="3"/>
    <s v="Chajarí"/>
    <n v="10"/>
  </r>
  <r>
    <x v="141"/>
    <x v="4"/>
    <s v="Federal"/>
    <n v="0"/>
  </r>
  <r>
    <x v="141"/>
    <x v="5"/>
    <s v="San José de 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ldea María Luisa"/>
    <n v="4"/>
  </r>
  <r>
    <x v="141"/>
    <x v="11"/>
    <s v="Crespo"/>
    <n v="4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1"/>
    <s v="Villa Gdor. Luis F. Etchevehere"/>
    <n v="2"/>
  </r>
  <r>
    <x v="141"/>
    <x v="12"/>
    <s v="San Salvador"/>
    <n v="0"/>
  </r>
  <r>
    <x v="141"/>
    <x v="13"/>
    <s v="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 (Est. Gobernador Urquiza)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eneral Ramírez"/>
    <n v="2"/>
  </r>
  <r>
    <x v="142"/>
    <x v="2"/>
    <s v="Villa Libertador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San José de 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ández"/>
    <n v="1"/>
  </r>
  <r>
    <x v="142"/>
    <x v="10"/>
    <s v="Nogoyá"/>
    <n v="2"/>
  </r>
  <r>
    <x v="142"/>
    <x v="11"/>
    <s v="Colonia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ldea Valle María"/>
    <n v="2"/>
  </r>
  <r>
    <x v="143"/>
    <x v="2"/>
    <s v="Diamante"/>
    <n v="9"/>
  </r>
  <r>
    <x v="143"/>
    <x v="2"/>
    <s v="Villa Libertador San Martín"/>
    <n v="2"/>
  </r>
  <r>
    <x v="143"/>
    <x v="3"/>
    <s v="Federación"/>
    <n v="0"/>
  </r>
  <r>
    <x v="143"/>
    <x v="4"/>
    <s v="Federal"/>
    <n v="0"/>
  </r>
  <r>
    <x v="143"/>
    <x v="5"/>
    <s v="San José de Feliciano"/>
    <n v="0"/>
  </r>
  <r>
    <x v="143"/>
    <x v="6"/>
    <s v="Gualeguay"/>
    <n v="0"/>
  </r>
  <r>
    <x v="143"/>
    <x v="7"/>
    <s v="Gualeguaychú"/>
    <n v="3"/>
  </r>
  <r>
    <x v="143"/>
    <x v="8"/>
    <s v="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eneral Ramírez"/>
    <n v="6"/>
  </r>
  <r>
    <x v="144"/>
    <x v="3"/>
    <s v="Chajarí"/>
    <n v="14"/>
  </r>
  <r>
    <x v="144"/>
    <x v="3"/>
    <s v="Colonia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San José de 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ldea María Luisa"/>
    <n v="5"/>
  </r>
  <r>
    <x v="144"/>
    <x v="11"/>
    <s v="Colonia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ldea Brasilera"/>
    <n v="2"/>
  </r>
  <r>
    <x v="145"/>
    <x v="2"/>
    <s v="Aldea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San José de 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Gobernador 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onia Ensayo"/>
    <n v="1"/>
  </r>
  <r>
    <x v="146"/>
    <x v="2"/>
    <s v="Estación Camps"/>
    <n v="1"/>
  </r>
  <r>
    <x v="146"/>
    <x v="2"/>
    <s v="General Ramírez"/>
    <n v="11"/>
  </r>
  <r>
    <x v="146"/>
    <x v="2"/>
    <s v="Villa Libertador San Martín"/>
    <n v="5"/>
  </r>
  <r>
    <x v="146"/>
    <x v="3"/>
    <s v="Chajarí"/>
    <n v="2"/>
  </r>
  <r>
    <x v="146"/>
    <x v="4"/>
    <s v="Federal"/>
    <n v="0"/>
  </r>
  <r>
    <x v="146"/>
    <x v="5"/>
    <s v="San José de 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General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ández"/>
    <n v="1"/>
  </r>
  <r>
    <x v="146"/>
    <x v="11"/>
    <s v="Aldea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Gobernador 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ldea Valle María"/>
    <n v="1"/>
  </r>
  <r>
    <x v="147"/>
    <x v="2"/>
    <s v="Diamante"/>
    <n v="6"/>
  </r>
  <r>
    <x v="147"/>
    <x v="2"/>
    <s v="General Ramírez"/>
    <n v="8"/>
  </r>
  <r>
    <x v="147"/>
    <x v="2"/>
    <s v="Villa Libertador San Martín"/>
    <n v="1"/>
  </r>
  <r>
    <x v="147"/>
    <x v="3"/>
    <s v="Chajarí"/>
    <n v="12"/>
  </r>
  <r>
    <x v="147"/>
    <x v="4"/>
    <s v="Federal"/>
    <n v="0"/>
  </r>
  <r>
    <x v="147"/>
    <x v="5"/>
    <s v="San José de 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ldea María Luisa"/>
    <n v="1"/>
  </r>
  <r>
    <x v="147"/>
    <x v="11"/>
    <s v="Colonia Avellaneda"/>
    <n v="1"/>
  </r>
  <r>
    <x v="147"/>
    <x v="11"/>
    <s v="Colonia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eneral Campos"/>
    <n v="1"/>
  </r>
  <r>
    <x v="147"/>
    <x v="12"/>
    <s v="San Salvador"/>
    <n v="2"/>
  </r>
  <r>
    <x v="147"/>
    <x v="13"/>
    <s v="Gobernador 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ancia Grande"/>
    <n v="1"/>
  </r>
  <r>
    <x v="148"/>
    <x v="2"/>
    <s v="Aldea Valle María"/>
    <n v="2"/>
  </r>
  <r>
    <x v="148"/>
    <x v="2"/>
    <s v="Strobel"/>
    <n v="1"/>
  </r>
  <r>
    <x v="148"/>
    <x v="2"/>
    <s v="Villa Libertador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San José de 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onia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ación Camps"/>
    <n v="1"/>
  </r>
  <r>
    <x v="149"/>
    <x v="2"/>
    <s v="General Ramírez"/>
    <n v="1"/>
  </r>
  <r>
    <x v="149"/>
    <x v="2"/>
    <s v="Villa Libertador San Martín"/>
    <n v="8"/>
  </r>
  <r>
    <x v="149"/>
    <x v="3"/>
    <s v="Chajarí"/>
    <n v="20"/>
  </r>
  <r>
    <x v="149"/>
    <x v="3"/>
    <s v="Colonia Freitas"/>
    <n v="1"/>
  </r>
  <r>
    <x v="149"/>
    <x v="3"/>
    <s v="Federación"/>
    <n v="1"/>
  </r>
  <r>
    <x v="149"/>
    <x v="4"/>
    <s v="Federal"/>
    <n v="0"/>
  </r>
  <r>
    <x v="149"/>
    <x v="5"/>
    <s v="San José de 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onia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Gobernador Mansilla"/>
    <n v="4"/>
  </r>
  <r>
    <x v="149"/>
    <x v="13"/>
    <s v="Maciá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eneral Ramírez"/>
    <n v="2"/>
  </r>
  <r>
    <x v="150"/>
    <x v="3"/>
    <s v="Chajarí"/>
    <n v="20"/>
  </r>
  <r>
    <x v="150"/>
    <x v="4"/>
    <s v="Loma Limpia"/>
    <n v="1"/>
  </r>
  <r>
    <x v="150"/>
    <x v="5"/>
    <s v="San José de Feliciano"/>
    <n v="0"/>
  </r>
  <r>
    <x v="150"/>
    <x v="6"/>
    <s v="Gualeguay"/>
    <n v="0"/>
  </r>
  <r>
    <x v="150"/>
    <x v="7"/>
    <s v="Gualeguaychú"/>
    <n v="2"/>
  </r>
  <r>
    <x v="150"/>
    <x v="8"/>
    <s v="Ibicuy"/>
    <n v="0"/>
  </r>
  <r>
    <x v="150"/>
    <x v="9"/>
    <s v="La Paz"/>
    <n v="0"/>
  </r>
  <r>
    <x v="150"/>
    <x v="10"/>
    <s v="Nogoyá"/>
    <n v="0"/>
  </r>
  <r>
    <x v="150"/>
    <x v="11"/>
    <s v="Colonia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ldea Brasilera"/>
    <n v="1"/>
  </r>
  <r>
    <x v="151"/>
    <x v="2"/>
    <s v="Diamante"/>
    <n v="2"/>
  </r>
  <r>
    <x v="151"/>
    <x v="2"/>
    <s v="General Ramírez"/>
    <n v="4"/>
  </r>
  <r>
    <x v="151"/>
    <x v="2"/>
    <s v="Villa Libertador San Martín"/>
    <n v="4"/>
  </r>
  <r>
    <x v="151"/>
    <x v="3"/>
    <s v="Chajarí"/>
    <n v="19"/>
  </r>
  <r>
    <x v="151"/>
    <x v="3"/>
    <s v="Colonia Freitas"/>
    <n v="2"/>
  </r>
  <r>
    <x v="151"/>
    <x v="3"/>
    <s v="Villa del Rosario"/>
    <n v="2"/>
  </r>
  <r>
    <x v="151"/>
    <x v="4"/>
    <s v="Federal"/>
    <n v="0"/>
  </r>
  <r>
    <x v="151"/>
    <x v="5"/>
    <s v="San José de Feliciano"/>
    <n v="0"/>
  </r>
  <r>
    <x v="151"/>
    <x v="6"/>
    <s v="Gualeguay"/>
    <n v="0"/>
  </r>
  <r>
    <x v="151"/>
    <x v="7"/>
    <s v="Gualeguaychú"/>
    <n v="9"/>
  </r>
  <r>
    <x v="151"/>
    <x v="8"/>
    <s v="Ibicuy"/>
    <n v="0"/>
  </r>
  <r>
    <x v="151"/>
    <x v="9"/>
    <s v="Santa Elena"/>
    <n v="5"/>
  </r>
  <r>
    <x v="151"/>
    <x v="10"/>
    <s v="Hernández"/>
    <n v="1"/>
  </r>
  <r>
    <x v="151"/>
    <x v="11"/>
    <s v="Cerrito"/>
    <n v="2"/>
  </r>
  <r>
    <x v="151"/>
    <x v="11"/>
    <s v="Colonia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ldea Brasilera"/>
    <n v="1"/>
  </r>
  <r>
    <x v="152"/>
    <x v="2"/>
    <s v="Aldea Valle María"/>
    <n v="1"/>
  </r>
  <r>
    <x v="152"/>
    <x v="2"/>
    <s v="Diamante"/>
    <n v="5"/>
  </r>
  <r>
    <x v="152"/>
    <x v="2"/>
    <s v="General Ramírez"/>
    <n v="6"/>
  </r>
  <r>
    <x v="152"/>
    <x v="2"/>
    <s v="Villa Libertador San Martín"/>
    <n v="6"/>
  </r>
  <r>
    <x v="152"/>
    <x v="3"/>
    <s v="Chajarí"/>
    <n v="4"/>
  </r>
  <r>
    <x v="152"/>
    <x v="3"/>
    <s v="Colonia Freitas"/>
    <n v="1"/>
  </r>
  <r>
    <x v="152"/>
    <x v="3"/>
    <s v="Santa Ana"/>
    <n v="1"/>
  </r>
  <r>
    <x v="152"/>
    <x v="4"/>
    <s v="Federal"/>
    <n v="0"/>
  </r>
  <r>
    <x v="152"/>
    <x v="5"/>
    <s v="San José de Feliciano"/>
    <n v="0"/>
  </r>
  <r>
    <x v="152"/>
    <x v="6"/>
    <s v="General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bicuy"/>
    <n v="0"/>
  </r>
  <r>
    <x v="152"/>
    <x v="9"/>
    <s v="Santa Elena"/>
    <n v="5"/>
  </r>
  <r>
    <x v="152"/>
    <x v="10"/>
    <s v="Algarrobito 1ro."/>
    <n v="1"/>
  </r>
  <r>
    <x v="152"/>
    <x v="10"/>
    <s v="Aranguren"/>
    <n v="6"/>
  </r>
  <r>
    <x v="152"/>
    <x v="10"/>
    <s v="Lucas González"/>
    <n v="1"/>
  </r>
  <r>
    <x v="152"/>
    <x v="10"/>
    <s v="Nogoyá"/>
    <n v="2"/>
  </r>
  <r>
    <x v="152"/>
    <x v="10"/>
    <s v="Sauce"/>
    <n v="1"/>
  </r>
  <r>
    <x v="152"/>
    <x v="11"/>
    <s v="Aldea María Luisa"/>
    <n v="1"/>
  </r>
  <r>
    <x v="152"/>
    <x v="11"/>
    <s v="Cerrito"/>
    <n v="2"/>
  </r>
  <r>
    <x v="152"/>
    <x v="11"/>
    <s v="Colonia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Gobernador Mansilla"/>
    <n v="4"/>
  </r>
  <r>
    <x v="152"/>
    <x v="13"/>
    <s v="Maciá"/>
    <n v="8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eneral Ramírez"/>
    <n v="7"/>
  </r>
  <r>
    <x v="153"/>
    <x v="2"/>
    <s v="Villa Libertador San Martín"/>
    <n v="3"/>
  </r>
  <r>
    <x v="153"/>
    <x v="3"/>
    <s v="Chajarí"/>
    <n v="12"/>
  </r>
  <r>
    <x v="153"/>
    <x v="4"/>
    <s v="Federal"/>
    <n v="1"/>
  </r>
  <r>
    <x v="153"/>
    <x v="5"/>
    <s v="San José de Feliciano"/>
    <n v="0"/>
  </r>
  <r>
    <x v="153"/>
    <x v="6"/>
    <s v="General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onia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Gobernador Mansilla"/>
    <n v="1"/>
  </r>
  <r>
    <x v="153"/>
    <x v="13"/>
    <s v="Maciá"/>
    <n v="3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ldea Valle María"/>
    <n v="1"/>
  </r>
  <r>
    <x v="154"/>
    <x v="2"/>
    <s v="Diamante"/>
    <n v="7"/>
  </r>
  <r>
    <x v="154"/>
    <x v="2"/>
    <s v="General Alvear"/>
    <n v="1"/>
  </r>
  <r>
    <x v="154"/>
    <x v="2"/>
    <s v="General Racedo (El Carmen)"/>
    <n v="1"/>
  </r>
  <r>
    <x v="154"/>
    <x v="2"/>
    <s v="General Ramírez"/>
    <n v="7"/>
  </r>
  <r>
    <x v="154"/>
    <x v="2"/>
    <s v="Villa Libertador San Martín"/>
    <n v="3"/>
  </r>
  <r>
    <x v="154"/>
    <x v="3"/>
    <s v="Chajarí"/>
    <n v="17"/>
  </r>
  <r>
    <x v="154"/>
    <x v="3"/>
    <s v="Colonia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San José de Feliciano"/>
    <n v="0"/>
  </r>
  <r>
    <x v="154"/>
    <x v="6"/>
    <s v="General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ález"/>
    <n v="0"/>
  </r>
  <r>
    <x v="154"/>
    <x v="11"/>
    <s v="Aldea María Luisa"/>
    <n v="1"/>
  </r>
  <r>
    <x v="154"/>
    <x v="11"/>
    <s v="Aldea San Rafael"/>
    <n v="1"/>
  </r>
  <r>
    <x v="154"/>
    <x v="11"/>
    <s v="Colonia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ernador Mansilla"/>
    <n v="5"/>
  </r>
  <r>
    <x v="154"/>
    <x v="13"/>
    <s v="Gobernador Solá"/>
    <n v="1"/>
  </r>
  <r>
    <x v="154"/>
    <x v="13"/>
    <s v="Maciá"/>
    <n v="9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ldea Brasilera"/>
    <n v="1"/>
  </r>
  <r>
    <x v="155"/>
    <x v="2"/>
    <s v="Diamante"/>
    <n v="8"/>
  </r>
  <r>
    <x v="155"/>
    <x v="2"/>
    <s v="General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San José de 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bicuy"/>
    <n v="0"/>
  </r>
  <r>
    <x v="155"/>
    <x v="9"/>
    <s v="Santa Elena"/>
    <n v="8"/>
  </r>
  <r>
    <x v="155"/>
    <x v="10"/>
    <s v="Nogoyá"/>
    <n v="0"/>
  </r>
  <r>
    <x v="155"/>
    <x v="11"/>
    <s v="Colonia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eneral Campos"/>
    <n v="2"/>
  </r>
  <r>
    <x v="155"/>
    <x v="12"/>
    <s v="San Salvador"/>
    <n v="2"/>
  </r>
  <r>
    <x v="155"/>
    <x v="13"/>
    <s v="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 (Est. Gobernador Urquiza)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ldea Brasilera"/>
    <n v="1"/>
  </r>
  <r>
    <x v="156"/>
    <x v="2"/>
    <s v="Aldea Protestante"/>
    <n v="1"/>
  </r>
  <r>
    <x v="156"/>
    <x v="2"/>
    <s v="Diamante"/>
    <n v="5"/>
  </r>
  <r>
    <x v="156"/>
    <x v="2"/>
    <s v="General Ramírez"/>
    <n v="1"/>
  </r>
  <r>
    <x v="156"/>
    <x v="2"/>
    <s v="Villa Libertador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San José de Feliciano"/>
    <n v="0"/>
  </r>
  <r>
    <x v="156"/>
    <x v="6"/>
    <s v="General Galarza"/>
    <n v="4"/>
  </r>
  <r>
    <x v="156"/>
    <x v="6"/>
    <s v="Gualeguay"/>
    <n v="16"/>
  </r>
  <r>
    <x v="156"/>
    <x v="7"/>
    <s v="Gualeguaychú"/>
    <n v="19"/>
  </r>
  <r>
    <x v="156"/>
    <x v="8"/>
    <s v="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ález"/>
    <n v="1"/>
  </r>
  <r>
    <x v="156"/>
    <x v="10"/>
    <s v="Nogoyá"/>
    <n v="1"/>
  </r>
  <r>
    <x v="156"/>
    <x v="11"/>
    <s v="Cerrito"/>
    <n v="4"/>
  </r>
  <r>
    <x v="156"/>
    <x v="11"/>
    <s v="Colonia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Gobernador Mansilla"/>
    <n v="1"/>
  </r>
  <r>
    <x v="156"/>
    <x v="13"/>
    <s v="Maciá"/>
    <n v="3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ldea Protestante"/>
    <n v="2"/>
  </r>
  <r>
    <x v="157"/>
    <x v="2"/>
    <s v="Diamante"/>
    <n v="3"/>
  </r>
  <r>
    <x v="157"/>
    <x v="2"/>
    <s v="General Racedo (El Carmen)"/>
    <n v="1"/>
  </r>
  <r>
    <x v="157"/>
    <x v="2"/>
    <s v="General Ramírez"/>
    <n v="14"/>
  </r>
  <r>
    <x v="157"/>
    <x v="2"/>
    <s v="Isletas"/>
    <n v="1"/>
  </r>
  <r>
    <x v="157"/>
    <x v="2"/>
    <s v="Villa Libertador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San José de Feliciano"/>
    <n v="0"/>
  </r>
  <r>
    <x v="157"/>
    <x v="6"/>
    <s v="Gualeguay"/>
    <n v="20"/>
  </r>
  <r>
    <x v="157"/>
    <x v="7"/>
    <s v="Gualeguaychú"/>
    <n v="3"/>
  </r>
  <r>
    <x v="157"/>
    <x v="8"/>
    <s v="Ibicuy"/>
    <n v="1"/>
  </r>
  <r>
    <x v="157"/>
    <x v="9"/>
    <s v="La Paz"/>
    <n v="4"/>
  </r>
  <r>
    <x v="157"/>
    <x v="9"/>
    <s v="Santa Elena"/>
    <n v="1"/>
  </r>
  <r>
    <x v="157"/>
    <x v="10"/>
    <s v="Lucas González"/>
    <n v="2"/>
  </r>
  <r>
    <x v="157"/>
    <x v="10"/>
    <s v="Nogoyá"/>
    <n v="8"/>
  </r>
  <r>
    <x v="157"/>
    <x v="11"/>
    <s v="Cerrito"/>
    <n v="2"/>
  </r>
  <r>
    <x v="157"/>
    <x v="11"/>
    <s v="Colonia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ldea Protestante"/>
    <n v="1"/>
  </r>
  <r>
    <x v="158"/>
    <x v="2"/>
    <s v="Diamante"/>
    <n v="25"/>
  </r>
  <r>
    <x v="158"/>
    <x v="2"/>
    <s v="General Racedo (El Carmen)"/>
    <n v="1"/>
  </r>
  <r>
    <x v="158"/>
    <x v="2"/>
    <s v="General Ramírez"/>
    <n v="10"/>
  </r>
  <r>
    <x v="158"/>
    <x v="2"/>
    <s v="Las Cuevas"/>
    <n v="1"/>
  </r>
  <r>
    <x v="158"/>
    <x v="2"/>
    <s v="Villa Libertador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San José de 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onia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ernador Mansilla"/>
    <n v="2"/>
  </r>
  <r>
    <x v="158"/>
    <x v="13"/>
    <s v="Gobernador Solá"/>
    <n v="2"/>
  </r>
  <r>
    <x v="158"/>
    <x v="13"/>
    <s v="Maciá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eneral Ramírez"/>
    <n v="4"/>
  </r>
  <r>
    <x v="159"/>
    <x v="2"/>
    <s v="Villa Libertador San Martín"/>
    <n v="5"/>
  </r>
  <r>
    <x v="159"/>
    <x v="3"/>
    <s v="Chajarí"/>
    <n v="4"/>
  </r>
  <r>
    <x v="159"/>
    <x v="3"/>
    <s v="Federación"/>
    <n v="8"/>
  </r>
  <r>
    <x v="159"/>
    <x v="3"/>
    <s v="San Jaime de la Frontera"/>
    <n v="1"/>
  </r>
  <r>
    <x v="159"/>
    <x v="3"/>
    <s v="Santa Ana"/>
    <n v="1"/>
  </r>
  <r>
    <x v="159"/>
    <x v="4"/>
    <s v="Federal"/>
    <n v="1"/>
  </r>
  <r>
    <x v="159"/>
    <x v="5"/>
    <s v="San José de Feliciano"/>
    <n v="0"/>
  </r>
  <r>
    <x v="159"/>
    <x v="6"/>
    <s v="Gualeguay"/>
    <n v="43"/>
  </r>
  <r>
    <x v="159"/>
    <x v="7"/>
    <s v="Enrique Carbó"/>
    <n v="1"/>
  </r>
  <r>
    <x v="159"/>
    <x v="7"/>
    <s v="Gualeguaychú"/>
    <n v="10"/>
  </r>
  <r>
    <x v="159"/>
    <x v="7"/>
    <s v="Larroque"/>
    <n v="5"/>
  </r>
  <r>
    <x v="159"/>
    <x v="7"/>
    <s v="Pueblo General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onia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eneral Campos"/>
    <n v="2"/>
  </r>
  <r>
    <x v="159"/>
    <x v="12"/>
    <s v="San Salvador"/>
    <n v="9"/>
  </r>
  <r>
    <x v="159"/>
    <x v="13"/>
    <s v="Gobernador 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eneral Ramírez"/>
    <n v="8"/>
  </r>
  <r>
    <x v="160"/>
    <x v="2"/>
    <s v="Las Cuevas"/>
    <n v="1"/>
  </r>
  <r>
    <x v="160"/>
    <x v="2"/>
    <s v="Villa Libertador San Martín"/>
    <n v="3"/>
  </r>
  <r>
    <x v="160"/>
    <x v="3"/>
    <s v="Chajarí"/>
    <n v="49"/>
  </r>
  <r>
    <x v="160"/>
    <x v="3"/>
    <s v="Federación"/>
    <n v="9"/>
  </r>
  <r>
    <x v="160"/>
    <x v="3"/>
    <s v="San Jaime de la Frontera"/>
    <n v="1"/>
  </r>
  <r>
    <x v="160"/>
    <x v="3"/>
    <s v="Villa del Rosario"/>
    <n v="1"/>
  </r>
  <r>
    <x v="160"/>
    <x v="4"/>
    <s v="Federal"/>
    <n v="1"/>
  </r>
  <r>
    <x v="160"/>
    <x v="5"/>
    <s v="San José de Feliciano"/>
    <n v="0"/>
  </r>
  <r>
    <x v="160"/>
    <x v="6"/>
    <s v="General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General Belgrano"/>
    <n v="1"/>
  </r>
  <r>
    <x v="160"/>
    <x v="7"/>
    <s v="Urdinarrain"/>
    <n v="2"/>
  </r>
  <r>
    <x v="160"/>
    <x v="8"/>
    <s v="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ldea María Luisa"/>
    <n v="1"/>
  </r>
  <r>
    <x v="160"/>
    <x v="11"/>
    <s v="Cerrito"/>
    <n v="7"/>
  </r>
  <r>
    <x v="160"/>
    <x v="11"/>
    <s v="Colonia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Gobernador Mansilla"/>
    <n v="3"/>
  </r>
  <r>
    <x v="160"/>
    <x v="13"/>
    <s v="Maciá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ancia Grande"/>
    <n v="1"/>
  </r>
  <r>
    <x v="161"/>
    <x v="2"/>
    <s v="Aldea Brasilera"/>
    <n v="1"/>
  </r>
  <r>
    <x v="161"/>
    <x v="2"/>
    <s v="Colonia Ensayo"/>
    <n v="2"/>
  </r>
  <r>
    <x v="161"/>
    <x v="2"/>
    <s v="Diamante"/>
    <n v="26"/>
  </r>
  <r>
    <x v="161"/>
    <x v="2"/>
    <s v="General Ramírez"/>
    <n v="5"/>
  </r>
  <r>
    <x v="161"/>
    <x v="2"/>
    <s v="Villa Libertador San Martín"/>
    <n v="9"/>
  </r>
  <r>
    <x v="161"/>
    <x v="3"/>
    <s v="Chajarí"/>
    <n v="18"/>
  </r>
  <r>
    <x v="161"/>
    <x v="3"/>
    <s v="Colonia Villa Libertad"/>
    <n v="1"/>
  </r>
  <r>
    <x v="161"/>
    <x v="3"/>
    <s v="Federación"/>
    <n v="23"/>
  </r>
  <r>
    <x v="161"/>
    <x v="4"/>
    <s v="Federal"/>
    <n v="3"/>
  </r>
  <r>
    <x v="161"/>
    <x v="5"/>
    <s v="San José de Feliciano"/>
    <n v="0"/>
  </r>
  <r>
    <x v="161"/>
    <x v="6"/>
    <s v="Gualeguay"/>
    <n v="12"/>
  </r>
  <r>
    <x v="161"/>
    <x v="7"/>
    <s v="Gualeguaychú"/>
    <n v="25"/>
  </r>
  <r>
    <x v="161"/>
    <x v="7"/>
    <s v="Pueblo General Belgrano"/>
    <n v="2"/>
  </r>
  <r>
    <x v="161"/>
    <x v="7"/>
    <s v="Urdinarrain"/>
    <n v="1"/>
  </r>
  <r>
    <x v="161"/>
    <x v="8"/>
    <s v="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ález"/>
    <n v="6"/>
  </r>
  <r>
    <x v="161"/>
    <x v="10"/>
    <s v="Nogoyá"/>
    <n v="19"/>
  </r>
  <r>
    <x v="161"/>
    <x v="11"/>
    <s v="Cerrito"/>
    <n v="3"/>
  </r>
  <r>
    <x v="161"/>
    <x v="11"/>
    <s v="Colonia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ernador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eneral Ramírez"/>
    <n v="9"/>
  </r>
  <r>
    <x v="162"/>
    <x v="2"/>
    <s v="Villa Libertador San Martín"/>
    <n v="1"/>
  </r>
  <r>
    <x v="162"/>
    <x v="3"/>
    <s v="Chajarí"/>
    <n v="23"/>
  </r>
  <r>
    <x v="162"/>
    <x v="3"/>
    <s v="Colonia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San José de 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ález"/>
    <n v="2"/>
  </r>
  <r>
    <x v="162"/>
    <x v="10"/>
    <s v="Nogoyá"/>
    <n v="16"/>
  </r>
  <r>
    <x v="162"/>
    <x v="11"/>
    <s v="Aldea Eigenfeld"/>
    <n v="1"/>
  </r>
  <r>
    <x v="162"/>
    <x v="11"/>
    <s v="Aldea María Luisa"/>
    <n v="2"/>
  </r>
  <r>
    <x v="162"/>
    <x v="11"/>
    <s v="Cerrito"/>
    <n v="5"/>
  </r>
  <r>
    <x v="162"/>
    <x v="11"/>
    <s v="Colonia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eneral Racedo (El Carmen)"/>
    <n v="1"/>
  </r>
  <r>
    <x v="163"/>
    <x v="2"/>
    <s v="General Ramírez"/>
    <n v="11"/>
  </r>
  <r>
    <x v="163"/>
    <x v="2"/>
    <s v="Paraje La Virgen"/>
    <n v="1"/>
  </r>
  <r>
    <x v="163"/>
    <x v="2"/>
    <s v="Villa Libertador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San José de Feliciano"/>
    <n v="0"/>
  </r>
  <r>
    <x v="163"/>
    <x v="6"/>
    <s v="Gualeguay"/>
    <n v="3"/>
  </r>
  <r>
    <x v="163"/>
    <x v="7"/>
    <s v="Gualeguaychú"/>
    <n v="22"/>
  </r>
  <r>
    <x v="163"/>
    <x v="7"/>
    <s v="Pehuajó Norte"/>
    <n v="1"/>
  </r>
  <r>
    <x v="163"/>
    <x v="7"/>
    <s v="Pueblo General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 Urquiza"/>
    <n v="1"/>
  </r>
  <r>
    <x v="163"/>
    <x v="10"/>
    <s v="Febré"/>
    <n v="1"/>
  </r>
  <r>
    <x v="163"/>
    <x v="10"/>
    <s v="Nogoyá"/>
    <n v="15"/>
  </r>
  <r>
    <x v="163"/>
    <x v="11"/>
    <s v="Cerrito"/>
    <n v="0"/>
  </r>
  <r>
    <x v="163"/>
    <x v="11"/>
    <s v="Colonia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Gobernador Mansilla"/>
    <n v="1"/>
  </r>
  <r>
    <x v="163"/>
    <x v="13"/>
    <s v="Maciá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ldea Valle María"/>
    <n v="1"/>
  </r>
  <r>
    <x v="164"/>
    <x v="2"/>
    <s v="Diamante"/>
    <n v="8"/>
  </r>
  <r>
    <x v="164"/>
    <x v="2"/>
    <s v="General Ramírez"/>
    <n v="3"/>
  </r>
  <r>
    <x v="164"/>
    <x v="2"/>
    <s v="Villa Libertador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San José de Feliciano"/>
    <n v="0"/>
  </r>
  <r>
    <x v="164"/>
    <x v="6"/>
    <s v="Gualeguay"/>
    <n v="1"/>
  </r>
  <r>
    <x v="164"/>
    <x v="7"/>
    <s v="Gualeguaychú"/>
    <n v="3"/>
  </r>
  <r>
    <x v="164"/>
    <x v="8"/>
    <s v="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Nogoyá"/>
    <n v="16"/>
  </r>
  <r>
    <x v="164"/>
    <x v="10"/>
    <s v="XX de Setiembre"/>
    <n v="1"/>
  </r>
  <r>
    <x v="164"/>
    <x v="11"/>
    <s v="Cerrito"/>
    <n v="9"/>
  </r>
  <r>
    <x v="164"/>
    <x v="11"/>
    <s v="Colonia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Gobernador 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ldea Brasilera"/>
    <n v="1"/>
  </r>
  <r>
    <x v="165"/>
    <x v="2"/>
    <s v="Diamante"/>
    <n v="11"/>
  </r>
  <r>
    <x v="165"/>
    <x v="2"/>
    <s v="Estación Camps"/>
    <n v="1"/>
  </r>
  <r>
    <x v="165"/>
    <x v="2"/>
    <s v="General Ramírez"/>
    <n v="7"/>
  </r>
  <r>
    <x v="165"/>
    <x v="2"/>
    <s v="Villa Libertador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San José de Feliciano"/>
    <n v="0"/>
  </r>
  <r>
    <x v="165"/>
    <x v="6"/>
    <s v="Gualeguay"/>
    <n v="40"/>
  </r>
  <r>
    <x v="165"/>
    <x v="7"/>
    <s v="Gualeguaychú"/>
    <n v="36"/>
  </r>
  <r>
    <x v="165"/>
    <x v="8"/>
    <s v="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ález"/>
    <n v="1"/>
  </r>
  <r>
    <x v="165"/>
    <x v="10"/>
    <s v="Nogoyá"/>
    <n v="5"/>
  </r>
  <r>
    <x v="165"/>
    <x v="11"/>
    <s v="Cerrito"/>
    <n v="3"/>
  </r>
  <r>
    <x v="165"/>
    <x v="11"/>
    <s v="Colonia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 (Est. Gobernador Urquiza)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ldea Protestante"/>
    <n v="2"/>
  </r>
  <r>
    <x v="166"/>
    <x v="2"/>
    <s v="Aldea Valle María"/>
    <n v="1"/>
  </r>
  <r>
    <x v="166"/>
    <x v="2"/>
    <s v="Colonia Ensayo"/>
    <n v="2"/>
  </r>
  <r>
    <x v="166"/>
    <x v="2"/>
    <s v="Costa Grande"/>
    <n v="2"/>
  </r>
  <r>
    <x v="166"/>
    <x v="2"/>
    <s v="Diamante"/>
    <n v="6"/>
  </r>
  <r>
    <x v="166"/>
    <x v="2"/>
    <s v="Estación Camps"/>
    <n v="1"/>
  </r>
  <r>
    <x v="166"/>
    <x v="2"/>
    <s v="General Racedo (El Carmen)"/>
    <n v="1"/>
  </r>
  <r>
    <x v="166"/>
    <x v="2"/>
    <s v="General Ramírez"/>
    <n v="4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San José de Feliciano"/>
    <n v="0"/>
  </r>
  <r>
    <x v="166"/>
    <x v="6"/>
    <s v="General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Ibicuy"/>
    <n v="5"/>
  </r>
  <r>
    <x v="166"/>
    <x v="8"/>
    <s v="Villa Paranacito"/>
    <n v="1"/>
  </r>
  <r>
    <x v="166"/>
    <x v="9"/>
    <s v="Bovril"/>
    <n v="1"/>
  </r>
  <r>
    <x v="166"/>
    <x v="10"/>
    <s v="Lucas González"/>
    <n v="16"/>
  </r>
  <r>
    <x v="166"/>
    <x v="10"/>
    <s v="Nogoyá"/>
    <n v="4"/>
  </r>
  <r>
    <x v="166"/>
    <x v="11"/>
    <s v="Aldea María Luisa"/>
    <n v="0"/>
  </r>
  <r>
    <x v="166"/>
    <x v="11"/>
    <s v="Colonia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ernador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 (Est. Gobernador Urquiza)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eneral Ramírez"/>
    <n v="4"/>
  </r>
  <r>
    <x v="167"/>
    <x v="2"/>
    <s v="Villa Libertador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San José de 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General Belgrano"/>
    <n v="4"/>
  </r>
  <r>
    <x v="167"/>
    <x v="7"/>
    <s v="Urdinarrain"/>
    <n v="1"/>
  </r>
  <r>
    <x v="167"/>
    <x v="8"/>
    <s v="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Oficial 21"/>
    <n v="2"/>
  </r>
  <r>
    <x v="167"/>
    <x v="10"/>
    <s v="Nogoyá"/>
    <n v="3"/>
  </r>
  <r>
    <x v="167"/>
    <x v="11"/>
    <s v="Aldea Santa María"/>
    <n v="2"/>
  </r>
  <r>
    <x v="167"/>
    <x v="11"/>
    <s v="Cerrito"/>
    <n v="6"/>
  </r>
  <r>
    <x v="167"/>
    <x v="11"/>
    <s v="Colonia Avellaneda"/>
    <n v="5"/>
  </r>
  <r>
    <x v="167"/>
    <x v="11"/>
    <s v="Crespo"/>
    <n v="23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Sosa"/>
    <n v="2"/>
  </r>
  <r>
    <x v="167"/>
    <x v="11"/>
    <s v="Viale"/>
    <n v="5"/>
  </r>
  <r>
    <x v="167"/>
    <x v="12"/>
    <s v="General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onia Ayuí"/>
    <n v="1"/>
  </r>
  <r>
    <x v="168"/>
    <x v="1"/>
    <s v="Concordia"/>
    <n v="45"/>
  </r>
  <r>
    <x v="168"/>
    <x v="2"/>
    <s v="Aldea Brasilera"/>
    <n v="1"/>
  </r>
  <r>
    <x v="168"/>
    <x v="2"/>
    <s v="Colonia Ensayo"/>
    <n v="1"/>
  </r>
  <r>
    <x v="168"/>
    <x v="2"/>
    <s v="Costa Grande"/>
    <n v="1"/>
  </r>
  <r>
    <x v="168"/>
    <x v="2"/>
    <s v="Diamante"/>
    <n v="9"/>
  </r>
  <r>
    <x v="168"/>
    <x v="2"/>
    <s v="General Ramírez"/>
    <n v="3"/>
  </r>
  <r>
    <x v="168"/>
    <x v="2"/>
    <s v="Las Cuevas"/>
    <n v="1"/>
  </r>
  <r>
    <x v="168"/>
    <x v="2"/>
    <s v="Villa Libertador San Martín"/>
    <n v="1"/>
  </r>
  <r>
    <x v="168"/>
    <x v="3"/>
    <s v="Chajarí"/>
    <n v="22"/>
  </r>
  <r>
    <x v="168"/>
    <x v="3"/>
    <s v="Federación"/>
    <n v="2"/>
  </r>
  <r>
    <x v="168"/>
    <x v="3"/>
    <s v="San Jaime de la Frontera"/>
    <n v="2"/>
  </r>
  <r>
    <x v="168"/>
    <x v="3"/>
    <s v="Villa del Rosario"/>
    <n v="3"/>
  </r>
  <r>
    <x v="168"/>
    <x v="4"/>
    <s v="Federal"/>
    <n v="0"/>
  </r>
  <r>
    <x v="168"/>
    <x v="5"/>
    <s v="San José de Feliciano"/>
    <n v="2"/>
  </r>
  <r>
    <x v="168"/>
    <x v="6"/>
    <s v="General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General Belgrano"/>
    <n v="7"/>
  </r>
  <r>
    <x v="168"/>
    <x v="7"/>
    <s v="Urdinarrain"/>
    <n v="2"/>
  </r>
  <r>
    <x v="168"/>
    <x v="8"/>
    <s v="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é"/>
    <n v="1"/>
  </r>
  <r>
    <x v="168"/>
    <x v="10"/>
    <s v="Hernández"/>
    <n v="3"/>
  </r>
  <r>
    <x v="168"/>
    <x v="10"/>
    <s v="Lucas González"/>
    <n v="1"/>
  </r>
  <r>
    <x v="168"/>
    <x v="10"/>
    <s v="Nogoyá"/>
    <n v="19"/>
  </r>
  <r>
    <x v="168"/>
    <x v="11"/>
    <s v="Cerrito"/>
    <n v="1"/>
  </r>
  <r>
    <x v="168"/>
    <x v="11"/>
    <s v="Colonia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ernador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 (Est. Gobernador Urquiza)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onia Ensayo"/>
    <n v="2"/>
  </r>
  <r>
    <x v="169"/>
    <x v="2"/>
    <s v="Diamante"/>
    <n v="5"/>
  </r>
  <r>
    <x v="169"/>
    <x v="2"/>
    <s v="General Ramírez"/>
    <n v="3"/>
  </r>
  <r>
    <x v="169"/>
    <x v="2"/>
    <s v="Villa Libertador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San José de Feliciano"/>
    <n v="1"/>
  </r>
  <r>
    <x v="169"/>
    <x v="6"/>
    <s v="General Galarza"/>
    <n v="3"/>
  </r>
  <r>
    <x v="169"/>
    <x v="6"/>
    <s v="Gualeguay"/>
    <n v="15"/>
  </r>
  <r>
    <x v="169"/>
    <x v="7"/>
    <s v="Gualeguaychú"/>
    <n v="29"/>
  </r>
  <r>
    <x v="169"/>
    <x v="8"/>
    <s v="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onia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ldea Brasilera"/>
    <n v="1"/>
  </r>
  <r>
    <x v="170"/>
    <x v="2"/>
    <s v="Diamante"/>
    <n v="8"/>
  </r>
  <r>
    <x v="170"/>
    <x v="2"/>
    <s v="Diamante"/>
    <n v="-15"/>
  </r>
  <r>
    <x v="170"/>
    <x v="2"/>
    <s v="General Ramírez"/>
    <n v="1"/>
  </r>
  <r>
    <x v="170"/>
    <x v="2"/>
    <s v="Villa Libertador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San José de Feliciano"/>
    <n v="0"/>
  </r>
  <r>
    <x v="170"/>
    <x v="5"/>
    <s v="San José de Feliciano"/>
    <n v="-3"/>
  </r>
  <r>
    <x v="170"/>
    <x v="6"/>
    <s v="General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General Belgrano"/>
    <n v="2"/>
  </r>
  <r>
    <x v="170"/>
    <x v="7"/>
    <s v="Urdinarrain"/>
    <n v="3"/>
  </r>
  <r>
    <x v="170"/>
    <x v="8"/>
    <s v="Ibicuy"/>
    <n v="9"/>
  </r>
  <r>
    <x v="170"/>
    <x v="8"/>
    <s v="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ldea Santa María"/>
    <n v="1"/>
  </r>
  <r>
    <x v="170"/>
    <x v="11"/>
    <s v="Colonia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Maciá"/>
    <n v="4"/>
  </r>
  <r>
    <x v="170"/>
    <x v="13"/>
    <s v="Rosario del Tala"/>
    <n v="-8"/>
  </r>
  <r>
    <x v="170"/>
    <x v="14"/>
    <s v="Basavilbaso"/>
    <n v="2"/>
  </r>
  <r>
    <x v="170"/>
    <x v="14"/>
    <s v="Concepción del Uruguay"/>
    <n v="27"/>
  </r>
  <r>
    <x v="170"/>
    <x v="14"/>
    <s v="Concepción del 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ldea Valle María"/>
    <n v="1"/>
  </r>
  <r>
    <x v="171"/>
    <x v="2"/>
    <s v="Diamante"/>
    <n v="3"/>
  </r>
  <r>
    <x v="171"/>
    <x v="2"/>
    <s v="General Ramírez"/>
    <n v="5"/>
  </r>
  <r>
    <x v="171"/>
    <x v="2"/>
    <s v="Villa Libertador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San José de Feliciano"/>
    <n v="0"/>
  </r>
  <r>
    <x v="171"/>
    <x v="6"/>
    <s v="Gualeguay"/>
    <n v="0"/>
  </r>
  <r>
    <x v="171"/>
    <x v="7"/>
    <s v="Gualeguaychú"/>
    <n v="7"/>
  </r>
  <r>
    <x v="171"/>
    <x v="8"/>
    <s v="Ibicuy"/>
    <n v="0"/>
  </r>
  <r>
    <x v="171"/>
    <x v="9"/>
    <s v="Bovril"/>
    <n v="3"/>
  </r>
  <r>
    <x v="171"/>
    <x v="10"/>
    <s v="Lucas González"/>
    <n v="1"/>
  </r>
  <r>
    <x v="171"/>
    <x v="10"/>
    <s v="Nogoyá"/>
    <n v="10"/>
  </r>
  <r>
    <x v="171"/>
    <x v="11"/>
    <s v="Colonia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eneral Ramírez"/>
    <n v="1"/>
  </r>
  <r>
    <x v="172"/>
    <x v="2"/>
    <s v="Villa Libertador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San José de 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á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onia Ensayo"/>
    <n v="1"/>
  </r>
  <r>
    <x v="173"/>
    <x v="2"/>
    <s v="Costa Grande"/>
    <n v="1"/>
  </r>
  <r>
    <x v="173"/>
    <x v="2"/>
    <s v="Diamante"/>
    <n v="10"/>
  </r>
  <r>
    <x v="173"/>
    <x v="2"/>
    <s v="General Ramírez"/>
    <n v="1"/>
  </r>
  <r>
    <x v="173"/>
    <x v="2"/>
    <s v="Villa Libertador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San José de Feliciano"/>
    <n v="0"/>
  </r>
  <r>
    <x v="173"/>
    <x v="6"/>
    <s v="General Galarza"/>
    <n v="1"/>
  </r>
  <r>
    <x v="173"/>
    <x v="6"/>
    <s v="Gualeguay"/>
    <n v="4"/>
  </r>
  <r>
    <x v="173"/>
    <x v="7"/>
    <s v="Gualeguaychú"/>
    <n v="48"/>
  </r>
  <r>
    <x v="173"/>
    <x v="7"/>
    <s v="Pueblo General Belgrano"/>
    <n v="1"/>
  </r>
  <r>
    <x v="173"/>
    <x v="7"/>
    <s v="Pueblo General Belgrano"/>
    <n v="1"/>
  </r>
  <r>
    <x v="173"/>
    <x v="7"/>
    <s v="Urdinarrain"/>
    <n v="4"/>
  </r>
  <r>
    <x v="173"/>
    <x v="8"/>
    <s v="Villa Paranacito"/>
    <n v="1"/>
  </r>
  <r>
    <x v="173"/>
    <x v="9"/>
    <s v="Colonia Bertozzi"/>
    <n v="1"/>
  </r>
  <r>
    <x v="173"/>
    <x v="9"/>
    <s v="La Paz"/>
    <n v="12"/>
  </r>
  <r>
    <x v="173"/>
    <x v="9"/>
    <s v="Santa Elena"/>
    <n v="15"/>
  </r>
  <r>
    <x v="173"/>
    <x v="10"/>
    <s v="Lucas González"/>
    <n v="2"/>
  </r>
  <r>
    <x v="173"/>
    <x v="10"/>
    <s v="Nogoyá"/>
    <n v="9"/>
  </r>
  <r>
    <x v="173"/>
    <x v="11"/>
    <s v="Colonia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San José de Feliciano"/>
    <n v="0"/>
  </r>
  <r>
    <x v="174"/>
    <x v="6"/>
    <s v="General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bicuy"/>
    <n v="0"/>
  </r>
  <r>
    <x v="174"/>
    <x v="9"/>
    <s v="Bovril"/>
    <n v="4"/>
  </r>
  <r>
    <x v="174"/>
    <x v="9"/>
    <s v="La Paz"/>
    <n v="6"/>
  </r>
  <r>
    <x v="174"/>
    <x v="9"/>
    <s v="La Providencia"/>
    <n v="1"/>
  </r>
  <r>
    <x v="174"/>
    <x v="9"/>
    <s v="San Gustavo"/>
    <n v="2"/>
  </r>
  <r>
    <x v="174"/>
    <x v="10"/>
    <s v="Lucas González"/>
    <n v="1"/>
  </r>
  <r>
    <x v="174"/>
    <x v="10"/>
    <s v="Nogoyá"/>
    <n v="6"/>
  </r>
  <r>
    <x v="174"/>
    <x v="11"/>
    <s v="Cerrito"/>
    <n v="1"/>
  </r>
  <r>
    <x v="174"/>
    <x v="11"/>
    <s v="Colonia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onia Ensayo"/>
    <n v="1"/>
  </r>
  <r>
    <x v="175"/>
    <x v="2"/>
    <s v="Diamante"/>
    <n v="11"/>
  </r>
  <r>
    <x v="175"/>
    <x v="2"/>
    <s v="General Ramírez"/>
    <n v="5"/>
  </r>
  <r>
    <x v="175"/>
    <x v="2"/>
    <s v="Villa Libertador San Martín"/>
    <n v="1"/>
  </r>
  <r>
    <x v="175"/>
    <x v="3"/>
    <s v="Chajarí"/>
    <n v="14"/>
  </r>
  <r>
    <x v="175"/>
    <x v="3"/>
    <s v="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San José de Feliciano"/>
    <n v="0"/>
  </r>
  <r>
    <x v="175"/>
    <x v="6"/>
    <s v="General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ldea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uardamonte"/>
    <n v="1"/>
  </r>
  <r>
    <x v="175"/>
    <x v="13"/>
    <s v="Maciá"/>
    <n v="3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ldea Brasilera"/>
    <n v="3"/>
  </r>
  <r>
    <x v="176"/>
    <x v="2"/>
    <s v="Aldea Valle María"/>
    <n v="1"/>
  </r>
  <r>
    <x v="176"/>
    <x v="2"/>
    <s v="Diamante"/>
    <n v="4"/>
  </r>
  <r>
    <x v="176"/>
    <x v="2"/>
    <s v="General Ramírez"/>
    <n v="2"/>
  </r>
  <r>
    <x v="176"/>
    <x v="2"/>
    <s v="Villa Libertador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San José de Feliciano"/>
    <n v="0"/>
  </r>
  <r>
    <x v="176"/>
    <x v="6"/>
    <s v="General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ález"/>
    <n v="1"/>
  </r>
  <r>
    <x v="176"/>
    <x v="10"/>
    <s v="Nogoyá"/>
    <n v="6"/>
  </r>
  <r>
    <x v="176"/>
    <x v="11"/>
    <s v="Cerrito"/>
    <n v="1"/>
  </r>
  <r>
    <x v="176"/>
    <x v="11"/>
    <s v="Colonia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obernador Mansilla"/>
    <n v="1"/>
  </r>
  <r>
    <x v="176"/>
    <x v="13"/>
    <s v="Guardamonte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onia Ayuí"/>
    <n v="2"/>
  </r>
  <r>
    <x v="177"/>
    <x v="1"/>
    <s v="Concordia"/>
    <n v="28"/>
  </r>
  <r>
    <x v="177"/>
    <x v="2"/>
    <s v="Diamante"/>
    <n v="4"/>
  </r>
  <r>
    <x v="177"/>
    <x v="2"/>
    <s v="Villa Libertador San Martín"/>
    <n v="3"/>
  </r>
  <r>
    <x v="177"/>
    <x v="3"/>
    <s v="Chajarí"/>
    <n v="13"/>
  </r>
  <r>
    <x v="177"/>
    <x v="3"/>
    <s v="Colonia Freitas"/>
    <n v="1"/>
  </r>
  <r>
    <x v="177"/>
    <x v="3"/>
    <s v="Federación"/>
    <n v="2"/>
  </r>
  <r>
    <x v="177"/>
    <x v="3"/>
    <s v="San Jaime de la Frontera"/>
    <n v="1"/>
  </r>
  <r>
    <x v="177"/>
    <x v="3"/>
    <s v="Villa del Rosario"/>
    <n v="0"/>
  </r>
  <r>
    <x v="177"/>
    <x v="4"/>
    <s v="Federal"/>
    <n v="0"/>
  </r>
  <r>
    <x v="177"/>
    <x v="5"/>
    <s v="San José de Feliciano"/>
    <n v="0"/>
  </r>
  <r>
    <x v="177"/>
    <x v="6"/>
    <s v="General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General Belgrano"/>
    <n v="1"/>
  </r>
  <r>
    <x v="177"/>
    <x v="7"/>
    <s v="Urdinarrain"/>
    <n v="1"/>
  </r>
  <r>
    <x v="177"/>
    <x v="8"/>
    <s v="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onia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Villa 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onia Ayuí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eneral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San José de Feliciano"/>
    <n v="0"/>
  </r>
  <r>
    <x v="178"/>
    <x v="6"/>
    <s v="Gualeguay"/>
    <n v="0"/>
  </r>
  <r>
    <x v="178"/>
    <x v="7"/>
    <s v="Gualeguaychú"/>
    <n v="13"/>
  </r>
  <r>
    <x v="178"/>
    <x v="8"/>
    <s v="Ibicuy"/>
    <n v="0"/>
  </r>
  <r>
    <x v="178"/>
    <x v="9"/>
    <s v="La Paz"/>
    <n v="9"/>
  </r>
  <r>
    <x v="178"/>
    <x v="10"/>
    <s v="Lucas González"/>
    <n v="2"/>
  </r>
  <r>
    <x v="178"/>
    <x v="10"/>
    <s v="Nogoyá"/>
    <n v="1"/>
  </r>
  <r>
    <x v="178"/>
    <x v="11"/>
    <s v="Cerrito"/>
    <n v="2"/>
  </r>
  <r>
    <x v="178"/>
    <x v="11"/>
    <s v="Colonia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onia Ayuí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eneral Ramírez"/>
    <n v="1"/>
  </r>
  <r>
    <x v="179"/>
    <x v="2"/>
    <s v="Stro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San José de Feliciano"/>
    <n v="0"/>
  </r>
  <r>
    <x v="179"/>
    <x v="6"/>
    <s v="General Galarza"/>
    <n v="2"/>
  </r>
  <r>
    <x v="179"/>
    <x v="6"/>
    <s v="Gualeguay"/>
    <n v="16"/>
  </r>
  <r>
    <x v="179"/>
    <x v="7"/>
    <s v="Gualeguaychú"/>
    <n v="67"/>
  </r>
  <r>
    <x v="179"/>
    <x v="7"/>
    <s v="Pueblo General Belgrano"/>
    <n v="2"/>
  </r>
  <r>
    <x v="179"/>
    <x v="8"/>
    <s v="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onia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ldea Brasilera"/>
    <n v="3"/>
  </r>
  <r>
    <x v="180"/>
    <x v="2"/>
    <s v="Aldea Spatzenkutter"/>
    <n v="1"/>
  </r>
  <r>
    <x v="180"/>
    <x v="2"/>
    <s v="Aldea Valle María"/>
    <n v="1"/>
  </r>
  <r>
    <x v="180"/>
    <x v="2"/>
    <s v="Diamante"/>
    <n v="8"/>
  </r>
  <r>
    <x v="180"/>
    <x v="2"/>
    <s v="Estación Camps"/>
    <n v="2"/>
  </r>
  <r>
    <x v="180"/>
    <x v="2"/>
    <s v="General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San José de Feliciano"/>
    <n v="7"/>
  </r>
  <r>
    <x v="180"/>
    <x v="6"/>
    <s v="General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General Belgrano"/>
    <n v="2"/>
  </r>
  <r>
    <x v="180"/>
    <x v="7"/>
    <s v="Urdinarrain"/>
    <n v="4"/>
  </r>
  <r>
    <x v="180"/>
    <x v="8"/>
    <s v="Ceibas"/>
    <n v="1"/>
  </r>
  <r>
    <x v="180"/>
    <x v="8"/>
    <s v="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ález"/>
    <n v="3"/>
  </r>
  <r>
    <x v="180"/>
    <x v="10"/>
    <s v="Nogoyá"/>
    <n v="3"/>
  </r>
  <r>
    <x v="180"/>
    <x v="11"/>
    <s v="Cerrito"/>
    <n v="2"/>
  </r>
  <r>
    <x v="180"/>
    <x v="11"/>
    <s v="Colonia Avellaneda"/>
    <n v="1"/>
  </r>
  <r>
    <x v="180"/>
    <x v="11"/>
    <s v="Crespo"/>
    <n v="7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Gdor. Luis F. Etchevehere"/>
    <n v="1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onia Ayuí"/>
    <n v="1"/>
  </r>
  <r>
    <x v="181"/>
    <x v="1"/>
    <s v="Concordia"/>
    <n v="61"/>
  </r>
  <r>
    <x v="181"/>
    <x v="1"/>
    <s v="La Criolla"/>
    <n v="1"/>
  </r>
  <r>
    <x v="181"/>
    <x v="2"/>
    <s v="Colonia Ensayo"/>
    <n v="1"/>
  </r>
  <r>
    <x v="181"/>
    <x v="2"/>
    <s v="Diamante"/>
    <n v="6"/>
  </r>
  <r>
    <x v="181"/>
    <x v="2"/>
    <s v="General Ramírez"/>
    <n v="1"/>
  </r>
  <r>
    <x v="181"/>
    <x v="2"/>
    <s v="Villa Libertador San Martín"/>
    <n v="2"/>
  </r>
  <r>
    <x v="181"/>
    <x v="3"/>
    <s v="Chajarí"/>
    <n v="10"/>
  </r>
  <r>
    <x v="181"/>
    <x v="3"/>
    <s v="Federación"/>
    <n v="3"/>
  </r>
  <r>
    <x v="181"/>
    <x v="3"/>
    <s v="San Jaime de la Frontera"/>
    <n v="1"/>
  </r>
  <r>
    <x v="181"/>
    <x v="3"/>
    <s v="Villa del Rosario"/>
    <n v="1"/>
  </r>
  <r>
    <x v="181"/>
    <x v="4"/>
    <s v="Federal"/>
    <n v="0"/>
  </r>
  <r>
    <x v="181"/>
    <x v="5"/>
    <s v="San José de Feliciano"/>
    <n v="4"/>
  </r>
  <r>
    <x v="181"/>
    <x v="6"/>
    <s v="Gualeguay"/>
    <n v="2"/>
  </r>
  <r>
    <x v="181"/>
    <x v="7"/>
    <s v="Gualeguaychú"/>
    <n v="36"/>
  </r>
  <r>
    <x v="181"/>
    <x v="7"/>
    <s v="Pueblo General Belgrano"/>
    <n v="4"/>
  </r>
  <r>
    <x v="181"/>
    <x v="8"/>
    <s v="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ández"/>
    <n v="1"/>
  </r>
  <r>
    <x v="181"/>
    <x v="10"/>
    <s v="Lucas González"/>
    <n v="3"/>
  </r>
  <r>
    <x v="181"/>
    <x v="10"/>
    <s v="Nogoyá"/>
    <n v="9"/>
  </r>
  <r>
    <x v="181"/>
    <x v="11"/>
    <s v="Colonia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Maciá"/>
    <n v="2"/>
  </r>
  <r>
    <x v="181"/>
    <x v="14"/>
    <s v="Basavilbaso"/>
    <n v="12"/>
  </r>
  <r>
    <x v="181"/>
    <x v="14"/>
    <s v="Concepción del Uruguay"/>
    <n v="20"/>
  </r>
  <r>
    <x v="181"/>
    <x v="14"/>
    <s v="Villa Mantero"/>
    <n v="1"/>
  </r>
  <r>
    <x v="181"/>
    <x v="14"/>
    <s v="Villa San Just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onia Ayuí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eneral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San José de Feliciano"/>
    <n v="1"/>
  </r>
  <r>
    <x v="182"/>
    <x v="6"/>
    <s v="General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ález"/>
    <n v="1"/>
  </r>
  <r>
    <x v="182"/>
    <x v="10"/>
    <s v="Nogoyá"/>
    <n v="1"/>
  </r>
  <r>
    <x v="182"/>
    <x v="11"/>
    <s v="Colonia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ancia Grande"/>
    <n v="1"/>
  </r>
  <r>
    <x v="183"/>
    <x v="2"/>
    <s v="Colonia Ensayo"/>
    <n v="1"/>
  </r>
  <r>
    <x v="183"/>
    <x v="2"/>
    <s v="Diamante"/>
    <n v="6"/>
  </r>
  <r>
    <x v="183"/>
    <x v="2"/>
    <s v="General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San José de Feliciano"/>
    <n v="1"/>
  </r>
  <r>
    <x v="183"/>
    <x v="6"/>
    <s v="General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ández"/>
    <n v="1"/>
  </r>
  <r>
    <x v="183"/>
    <x v="10"/>
    <s v="Nogoyá"/>
    <n v="6"/>
  </r>
  <r>
    <x v="183"/>
    <x v="11"/>
    <s v="Colonia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uardamonte"/>
    <n v="1"/>
  </r>
  <r>
    <x v="183"/>
    <x v="13"/>
    <s v="Maciá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onia Ayuí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eneral Ramírez"/>
    <n v="3"/>
  </r>
  <r>
    <x v="184"/>
    <x v="2"/>
    <s v="Villa Libertador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San José de Feliciano"/>
    <n v="0"/>
  </r>
  <r>
    <x v="184"/>
    <x v="6"/>
    <s v="General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onia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ertador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San José de Feliciano"/>
    <n v="0"/>
  </r>
  <r>
    <x v="185"/>
    <x v="6"/>
    <s v="Gualeguay"/>
    <n v="0"/>
  </r>
  <r>
    <x v="185"/>
    <x v="7"/>
    <s v="Gualeguaychú"/>
    <n v="11"/>
  </r>
  <r>
    <x v="185"/>
    <x v="8"/>
    <s v="Ibicuy"/>
    <n v="1"/>
  </r>
  <r>
    <x v="185"/>
    <x v="9"/>
    <s v="La Paz"/>
    <n v="0"/>
  </r>
  <r>
    <x v="185"/>
    <x v="10"/>
    <s v="Lucas Gonzá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eneral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onia Ensayo"/>
    <n v="2"/>
  </r>
  <r>
    <x v="186"/>
    <x v="2"/>
    <s v="General Ramírez"/>
    <n v="2"/>
  </r>
  <r>
    <x v="186"/>
    <x v="2"/>
    <s v="Isletas"/>
    <n v="1"/>
  </r>
  <r>
    <x v="186"/>
    <x v="2"/>
    <s v="Villa Libertador San Martín"/>
    <n v="2"/>
  </r>
  <r>
    <x v="186"/>
    <x v="3"/>
    <s v="Chajarí"/>
    <n v="7"/>
  </r>
  <r>
    <x v="186"/>
    <x v="4"/>
    <s v="Federal"/>
    <n v="1"/>
  </r>
  <r>
    <x v="186"/>
    <x v="5"/>
    <s v="San José de Feliciano"/>
    <n v="0"/>
  </r>
  <r>
    <x v="186"/>
    <x v="6"/>
    <s v="General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General Belgrano"/>
    <n v="1"/>
  </r>
  <r>
    <x v="186"/>
    <x v="7"/>
    <s v="Urdinarrain"/>
    <n v="8"/>
  </r>
  <r>
    <x v="186"/>
    <x v="8"/>
    <s v="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ldea Santa María"/>
    <n v="1"/>
  </r>
  <r>
    <x v="186"/>
    <x v="11"/>
    <s v="Cerrito"/>
    <n v="1"/>
  </r>
  <r>
    <x v="186"/>
    <x v="11"/>
    <s v="Colonia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eneral Ramírez"/>
    <n v="5"/>
  </r>
  <r>
    <x v="187"/>
    <x v="2"/>
    <s v="Villa Libertador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San José de Feliciano"/>
    <n v="0"/>
  </r>
  <r>
    <x v="187"/>
    <x v="6"/>
    <s v="General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General Belgrano"/>
    <n v="4"/>
  </r>
  <r>
    <x v="187"/>
    <x v="8"/>
    <s v="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 Urquiza"/>
    <n v="1"/>
  </r>
  <r>
    <x v="187"/>
    <x v="10"/>
    <s v="Lucas González"/>
    <n v="4"/>
  </r>
  <r>
    <x v="187"/>
    <x v="10"/>
    <s v="Nogoyá"/>
    <n v="8"/>
  </r>
  <r>
    <x v="187"/>
    <x v="11"/>
    <s v="Colonia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eneral Campos"/>
    <n v="1"/>
  </r>
  <r>
    <x v="187"/>
    <x v="13"/>
    <s v="Gobernador Mansilla"/>
    <n v="1"/>
  </r>
  <r>
    <x v="187"/>
    <x v="14"/>
    <s v="Basavilbaso"/>
    <n v="11"/>
  </r>
  <r>
    <x v="187"/>
    <x v="14"/>
    <s v="Concepción del Uruguay"/>
    <n v="24"/>
  </r>
  <r>
    <x v="187"/>
    <x v="14"/>
    <s v="Villa 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ldea Brasilera"/>
    <n v="1"/>
  </r>
  <r>
    <x v="188"/>
    <x v="2"/>
    <s v="Diamante"/>
    <n v="7"/>
  </r>
  <r>
    <x v="188"/>
    <x v="2"/>
    <s v="General Ramírez"/>
    <n v="4"/>
  </r>
  <r>
    <x v="188"/>
    <x v="2"/>
    <s v="Villa Libertador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San José de 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onia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onia Ayuí"/>
    <n v="1"/>
  </r>
  <r>
    <x v="189"/>
    <x v="1"/>
    <s v="Concordia"/>
    <n v="28"/>
  </r>
  <r>
    <x v="189"/>
    <x v="2"/>
    <s v="Diamante"/>
    <n v="3"/>
  </r>
  <r>
    <x v="189"/>
    <x v="2"/>
    <s v="General Ramírez"/>
    <n v="1"/>
  </r>
  <r>
    <x v="189"/>
    <x v="2"/>
    <s v="Villa Libertador San Martín"/>
    <n v="4"/>
  </r>
  <r>
    <x v="189"/>
    <x v="3"/>
    <s v="Chajarí"/>
    <n v="16"/>
  </r>
  <r>
    <x v="189"/>
    <x v="3"/>
    <s v="Colonia Villa Libertad"/>
    <n v="1"/>
  </r>
  <r>
    <x v="189"/>
    <x v="3"/>
    <s v="Federación"/>
    <n v="2"/>
  </r>
  <r>
    <x v="189"/>
    <x v="3"/>
    <s v="San Jaime de la Frontera"/>
    <n v="1"/>
  </r>
  <r>
    <x v="189"/>
    <x v="3"/>
    <s v="Villa del Rosario"/>
    <n v="3"/>
  </r>
  <r>
    <x v="189"/>
    <x v="4"/>
    <s v="Federal"/>
    <n v="0"/>
  </r>
  <r>
    <x v="189"/>
    <x v="5"/>
    <s v="San José de 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onia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Villa 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eneral Ramírez"/>
    <n v="7"/>
  </r>
  <r>
    <x v="190"/>
    <x v="2"/>
    <s v="Villa Libertador San Martín"/>
    <n v="1"/>
  </r>
  <r>
    <x v="190"/>
    <x v="3"/>
    <s v="Chajarí"/>
    <n v="7"/>
  </r>
  <r>
    <x v="190"/>
    <x v="3"/>
    <s v="Federación"/>
    <n v="4"/>
  </r>
  <r>
    <x v="190"/>
    <x v="3"/>
    <s v="San Jaime de la Frontera"/>
    <n v="2"/>
  </r>
  <r>
    <x v="190"/>
    <x v="4"/>
    <s v="Federal"/>
    <n v="0"/>
  </r>
  <r>
    <x v="190"/>
    <x v="5"/>
    <s v="San José de 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onia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onia Ayuí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ertador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San José de 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General Belgrano"/>
    <n v="1"/>
  </r>
  <r>
    <x v="191"/>
    <x v="7"/>
    <s v="Urdinarrain"/>
    <n v="4"/>
  </r>
  <r>
    <x v="191"/>
    <x v="8"/>
    <s v="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ález"/>
    <n v="1"/>
  </r>
  <r>
    <x v="191"/>
    <x v="10"/>
    <s v="Nogoyá"/>
    <n v="2"/>
  </r>
  <r>
    <x v="191"/>
    <x v="11"/>
    <s v="Colonia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eneral Campos"/>
    <n v="2"/>
  </r>
  <r>
    <x v="191"/>
    <x v="13"/>
    <s v="Gobernador Mansilla"/>
    <n v="1"/>
  </r>
  <r>
    <x v="191"/>
    <x v="13"/>
    <s v="Maciá"/>
    <n v="3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ta Anita"/>
    <n v="0"/>
  </r>
  <r>
    <x v="191"/>
    <x v="14"/>
    <s v="Villa San Justo"/>
    <n v="2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ertador San Martín"/>
    <n v="2"/>
  </r>
  <r>
    <x v="192"/>
    <x v="3"/>
    <s v="Chajarí"/>
    <n v="1"/>
  </r>
  <r>
    <x v="192"/>
    <x v="4"/>
    <s v="Federal"/>
    <n v="0"/>
  </r>
  <r>
    <x v="192"/>
    <x v="5"/>
    <s v="San José de Feliciano"/>
    <n v="0"/>
  </r>
  <r>
    <x v="192"/>
    <x v="6"/>
    <s v="Gualeguay"/>
    <n v="0"/>
  </r>
  <r>
    <x v="192"/>
    <x v="7"/>
    <s v="Gualeguaychú"/>
    <n v="12"/>
  </r>
  <r>
    <x v="192"/>
    <x v="7"/>
    <s v="Pueblo General Belgrano"/>
    <n v="1"/>
  </r>
  <r>
    <x v="192"/>
    <x v="8"/>
    <s v="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á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ertador San Martín"/>
    <n v="5"/>
  </r>
  <r>
    <x v="193"/>
    <x v="3"/>
    <s v="Federación"/>
    <n v="2"/>
  </r>
  <r>
    <x v="193"/>
    <x v="4"/>
    <s v="Federal"/>
    <n v="0"/>
  </r>
  <r>
    <x v="193"/>
    <x v="5"/>
    <s v="San José de Feliciano"/>
    <n v="0"/>
  </r>
  <r>
    <x v="193"/>
    <x v="6"/>
    <s v="Gualeguay"/>
    <n v="0"/>
  </r>
  <r>
    <x v="193"/>
    <x v="7"/>
    <s v="Gualeguaychú"/>
    <n v="18"/>
  </r>
  <r>
    <x v="193"/>
    <x v="7"/>
    <s v="Pueblo General Belgrano"/>
    <n v="2"/>
  </r>
  <r>
    <x v="193"/>
    <x v="7"/>
    <s v="Urdinarrain"/>
    <n v="3"/>
  </r>
  <r>
    <x v="193"/>
    <x v="8"/>
    <s v="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onia Ensayo"/>
    <n v="1"/>
  </r>
  <r>
    <x v="194"/>
    <x v="2"/>
    <s v="Diamante"/>
    <n v="2"/>
  </r>
  <r>
    <x v="194"/>
    <x v="2"/>
    <s v="Villa Libertador San Martín"/>
    <n v="1"/>
  </r>
  <r>
    <x v="194"/>
    <x v="3"/>
    <s v="Chajarí"/>
    <n v="22"/>
  </r>
  <r>
    <x v="194"/>
    <x v="3"/>
    <s v="Colonia Villa Libertad"/>
    <n v="1"/>
  </r>
  <r>
    <x v="194"/>
    <x v="3"/>
    <s v="Federación"/>
    <n v="1"/>
  </r>
  <r>
    <x v="194"/>
    <x v="4"/>
    <s v="Federal"/>
    <n v="0"/>
  </r>
  <r>
    <x v="194"/>
    <x v="5"/>
    <s v="San José de Feliciano"/>
    <n v="0"/>
  </r>
  <r>
    <x v="194"/>
    <x v="6"/>
    <s v="Gualeguay"/>
    <n v="8"/>
  </r>
  <r>
    <x v="194"/>
    <x v="7"/>
    <s v="Aldea San Antonio"/>
    <n v="4"/>
  </r>
  <r>
    <x v="194"/>
    <x v="7"/>
    <s v="Gualeguaychú"/>
    <n v="26"/>
  </r>
  <r>
    <x v="194"/>
    <x v="7"/>
    <s v="Urdinarrain"/>
    <n v="1"/>
  </r>
  <r>
    <x v="194"/>
    <x v="8"/>
    <s v="Ibicuy"/>
    <n v="6"/>
  </r>
  <r>
    <x v="194"/>
    <x v="9"/>
    <s v="La Paz"/>
    <n v="4"/>
  </r>
  <r>
    <x v="194"/>
    <x v="10"/>
    <s v="Lucas González"/>
    <n v="1"/>
  </r>
  <r>
    <x v="194"/>
    <x v="10"/>
    <s v="Nogoyá"/>
    <n v="1"/>
  </r>
  <r>
    <x v="194"/>
    <x v="11"/>
    <s v="Cerrito"/>
    <n v="3"/>
  </r>
  <r>
    <x v="194"/>
    <x v="11"/>
    <s v="Colonia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eneral Ramírez"/>
    <n v="3"/>
  </r>
  <r>
    <x v="195"/>
    <x v="2"/>
    <s v="Villa Libertador San Martín"/>
    <n v="3"/>
  </r>
  <r>
    <x v="195"/>
    <x v="3"/>
    <s v="Chajarí"/>
    <n v="30"/>
  </r>
  <r>
    <x v="195"/>
    <x v="3"/>
    <s v="Federación"/>
    <n v="4"/>
  </r>
  <r>
    <x v="195"/>
    <x v="3"/>
    <s v="San Jaime de la Frontera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San José de Feliciano"/>
    <n v="0"/>
  </r>
  <r>
    <x v="195"/>
    <x v="6"/>
    <s v="Distrito Sexto"/>
    <n v="1"/>
  </r>
  <r>
    <x v="195"/>
    <x v="6"/>
    <s v="General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General Belgrano"/>
    <n v="1"/>
  </r>
  <r>
    <x v="195"/>
    <x v="7"/>
    <s v="Urdinarrain"/>
    <n v="9"/>
  </r>
  <r>
    <x v="195"/>
    <x v="8"/>
    <s v="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Villa 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ldea Brasilera"/>
    <n v="1"/>
  </r>
  <r>
    <x v="196"/>
    <x v="2"/>
    <s v="Aldea Protestante"/>
    <n v="1"/>
  </r>
  <r>
    <x v="196"/>
    <x v="2"/>
    <s v="Diamante"/>
    <n v="3"/>
  </r>
  <r>
    <x v="196"/>
    <x v="2"/>
    <s v="Estación Camps"/>
    <n v="1"/>
  </r>
  <r>
    <x v="196"/>
    <x v="2"/>
    <s v="General Ramírez"/>
    <n v="1"/>
  </r>
  <r>
    <x v="196"/>
    <x v="2"/>
    <s v="Villa Libertador San Martín"/>
    <n v="1"/>
  </r>
  <r>
    <x v="196"/>
    <x v="3"/>
    <s v="Chajarí"/>
    <n v="18"/>
  </r>
  <r>
    <x v="196"/>
    <x v="3"/>
    <s v="Colonia Aymán"/>
    <n v="1"/>
  </r>
  <r>
    <x v="196"/>
    <x v="3"/>
    <s v="Federación"/>
    <n v="8"/>
  </r>
  <r>
    <x v="196"/>
    <x v="3"/>
    <s v="San Jaime de la Frontera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San José de Feliciano"/>
    <n v="0"/>
  </r>
  <r>
    <x v="196"/>
    <x v="6"/>
    <s v="General Galarza"/>
    <n v="1"/>
  </r>
  <r>
    <x v="196"/>
    <x v="6"/>
    <s v="Gualeguay"/>
    <n v="2"/>
  </r>
  <r>
    <x v="196"/>
    <x v="7"/>
    <s v="Aldea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General Belgrano"/>
    <n v="1"/>
  </r>
  <r>
    <x v="196"/>
    <x v="7"/>
    <s v="Urdinarrain"/>
    <n v="1"/>
  </r>
  <r>
    <x v="196"/>
    <x v="8"/>
    <s v="Ceibas"/>
    <n v="2"/>
  </r>
  <r>
    <x v="196"/>
    <x v="8"/>
    <s v="Ibicuy"/>
    <n v="1"/>
  </r>
  <r>
    <x v="196"/>
    <x v="9"/>
    <s v="La Paz"/>
    <n v="7"/>
  </r>
  <r>
    <x v="196"/>
    <x v="9"/>
    <s v="Santa Elena"/>
    <n v="4"/>
  </r>
  <r>
    <x v="196"/>
    <x v="10"/>
    <s v="Lucas González"/>
    <n v="1"/>
  </r>
  <r>
    <x v="196"/>
    <x v="10"/>
    <s v="Nogoyá"/>
    <n v="10"/>
  </r>
  <r>
    <x v="196"/>
    <x v="11"/>
    <s v="Colonia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eneral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ación Camps"/>
    <n v="1"/>
  </r>
  <r>
    <x v="197"/>
    <x v="2"/>
    <s v="Villa Libertador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San José de Feliciano"/>
    <n v="0"/>
  </r>
  <r>
    <x v="197"/>
    <x v="6"/>
    <s v="Gualeguay"/>
    <n v="5"/>
  </r>
  <r>
    <x v="197"/>
    <x v="7"/>
    <s v="Gualeguaychú"/>
    <n v="31"/>
  </r>
  <r>
    <x v="197"/>
    <x v="7"/>
    <s v="Pueblo General Belgrano"/>
    <n v="1"/>
  </r>
  <r>
    <x v="197"/>
    <x v="8"/>
    <s v="Ibicuy"/>
    <n v="0"/>
  </r>
  <r>
    <x v="197"/>
    <x v="9"/>
    <s v="La Paz"/>
    <n v="6"/>
  </r>
  <r>
    <x v="197"/>
    <x v="9"/>
    <s v="Santa Elena"/>
    <n v="5"/>
  </r>
  <r>
    <x v="197"/>
    <x v="10"/>
    <s v="Lucas González"/>
    <n v="1"/>
  </r>
  <r>
    <x v="197"/>
    <x v="11"/>
    <s v="Cerrito"/>
    <n v="2"/>
  </r>
  <r>
    <x v="197"/>
    <x v="11"/>
    <s v="Colonia Nueva"/>
    <n v="1"/>
  </r>
  <r>
    <x v="197"/>
    <x v="11"/>
    <s v="Colonia Argentina"/>
    <n v="1"/>
  </r>
  <r>
    <x v="197"/>
    <x v="11"/>
    <s v="Colonia Avellaneda"/>
    <n v="6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Maciá"/>
    <n v="2"/>
  </r>
  <r>
    <x v="197"/>
    <x v="14"/>
    <s v="Basavilbaso"/>
    <n v="8"/>
  </r>
  <r>
    <x v="197"/>
    <x v="14"/>
    <s v="Concepción del Uruguay"/>
    <n v="37"/>
  </r>
  <r>
    <x v="197"/>
    <x v="14"/>
    <s v="Villa 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San José de Feliciano"/>
    <n v="0"/>
  </r>
  <r>
    <x v="198"/>
    <x v="5"/>
    <s v="San José de 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bicuy"/>
    <n v="0"/>
  </r>
  <r>
    <x v="198"/>
    <x v="8"/>
    <s v="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eneral Ramírez"/>
    <n v="2"/>
  </r>
  <r>
    <x v="199"/>
    <x v="2"/>
    <s v="Villa Libertador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San José de Feliciano"/>
    <n v="0"/>
  </r>
  <r>
    <x v="199"/>
    <x v="6"/>
    <s v="General Galarza"/>
    <n v="1"/>
  </r>
  <r>
    <x v="199"/>
    <x v="6"/>
    <s v="Gualeguay"/>
    <n v="7"/>
  </r>
  <r>
    <x v="199"/>
    <x v="7"/>
    <s v="Enrique Carbó"/>
    <n v="1"/>
  </r>
  <r>
    <x v="199"/>
    <x v="7"/>
    <s v="Gualeguaychú"/>
    <n v="44"/>
  </r>
  <r>
    <x v="199"/>
    <x v="7"/>
    <s v="Larroque"/>
    <n v="3"/>
  </r>
  <r>
    <x v="199"/>
    <x v="8"/>
    <s v="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ález"/>
    <n v="1"/>
  </r>
  <r>
    <x v="199"/>
    <x v="10"/>
    <s v="Nogoyá"/>
    <n v="7"/>
  </r>
  <r>
    <x v="199"/>
    <x v="11"/>
    <s v="Colonia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ldea Brasilera"/>
    <n v="-1"/>
  </r>
  <r>
    <x v="200"/>
    <x v="2"/>
    <s v="Diamante"/>
    <n v="-2"/>
  </r>
  <r>
    <x v="200"/>
    <x v="2"/>
    <s v="General Ramírez"/>
    <n v="3"/>
  </r>
  <r>
    <x v="200"/>
    <x v="2"/>
    <s v="General Ramírez"/>
    <n v="-3"/>
  </r>
  <r>
    <x v="200"/>
    <x v="2"/>
    <s v="Villa Libertador San Martín"/>
    <n v="3"/>
  </r>
  <r>
    <x v="200"/>
    <x v="3"/>
    <s v="Chajarí"/>
    <n v="16"/>
  </r>
  <r>
    <x v="200"/>
    <x v="3"/>
    <s v="Chajarí"/>
    <n v="-5"/>
  </r>
  <r>
    <x v="200"/>
    <x v="3"/>
    <s v="Colonia Aymá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San José de Feliciano"/>
    <n v="0"/>
  </r>
  <r>
    <x v="200"/>
    <x v="6"/>
    <s v="Gualeguay"/>
    <n v="2"/>
  </r>
  <r>
    <x v="200"/>
    <x v="7"/>
    <s v="Aldea San Antonio"/>
    <n v="3"/>
  </r>
  <r>
    <x v="200"/>
    <x v="7"/>
    <s v="Gualeguaychú"/>
    <n v="31"/>
  </r>
  <r>
    <x v="200"/>
    <x v="7"/>
    <s v="Gualeguaychú"/>
    <n v="-1"/>
  </r>
  <r>
    <x v="200"/>
    <x v="7"/>
    <s v="Pueblo General Belgrano"/>
    <n v="2"/>
  </r>
  <r>
    <x v="200"/>
    <x v="7"/>
    <s v="Urdinarrain"/>
    <n v="6"/>
  </r>
  <r>
    <x v="200"/>
    <x v="7"/>
    <s v="Urdinarrain"/>
    <n v="-3"/>
  </r>
  <r>
    <x v="200"/>
    <x v="8"/>
    <s v="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ldea María Luisa"/>
    <n v="-5"/>
  </r>
  <r>
    <x v="200"/>
    <x v="11"/>
    <s v="Colonia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Gobernador 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Villa Domí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onia Ayuí"/>
    <n v="1"/>
  </r>
  <r>
    <x v="201"/>
    <x v="1"/>
    <s v="Concordia"/>
    <n v="51"/>
  </r>
  <r>
    <x v="201"/>
    <x v="1"/>
    <s v="Estación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eneral Ramírez"/>
    <n v="2"/>
  </r>
  <r>
    <x v="201"/>
    <x v="2"/>
    <s v="Villa Libertador San Martín"/>
    <n v="2"/>
  </r>
  <r>
    <x v="201"/>
    <x v="3"/>
    <s v="Chajarí"/>
    <n v="26"/>
  </r>
  <r>
    <x v="201"/>
    <x v="3"/>
    <s v="Colonia Aymán"/>
    <n v="1"/>
  </r>
  <r>
    <x v="201"/>
    <x v="3"/>
    <s v="Villa del Rosario"/>
    <n v="1"/>
  </r>
  <r>
    <x v="201"/>
    <x v="4"/>
    <s v="Federal"/>
    <n v="2"/>
  </r>
  <r>
    <x v="201"/>
    <x v="5"/>
    <s v="San José de Feliciano"/>
    <n v="0"/>
  </r>
  <r>
    <x v="201"/>
    <x v="6"/>
    <s v="Gualeguay"/>
    <n v="2"/>
  </r>
  <r>
    <x v="201"/>
    <x v="7"/>
    <s v="Colonia El Potrero"/>
    <n v="1"/>
  </r>
  <r>
    <x v="201"/>
    <x v="7"/>
    <s v="Costa Uruguay Norte"/>
    <n v="1"/>
  </r>
  <r>
    <x v="201"/>
    <x v="7"/>
    <s v="Gualeguaychú"/>
    <n v="17"/>
  </r>
  <r>
    <x v="201"/>
    <x v="7"/>
    <s v="Urdinarrain"/>
    <n v="1"/>
  </r>
  <r>
    <x v="201"/>
    <x v="8"/>
    <s v="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ández"/>
    <n v="1"/>
  </r>
  <r>
    <x v="201"/>
    <x v="10"/>
    <s v="Lucas González"/>
    <n v="2"/>
  </r>
  <r>
    <x v="201"/>
    <x v="10"/>
    <s v="Nogoyá"/>
    <n v="10"/>
  </r>
  <r>
    <x v="201"/>
    <x v="11"/>
    <s v="Colonia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Villa Domí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General Racedo (El Carmen)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San José de Feliciano"/>
    <n v="0"/>
  </r>
  <r>
    <x v="202"/>
    <x v="6"/>
    <s v="General Galarza"/>
    <n v="1"/>
  </r>
  <r>
    <x v="202"/>
    <x v="6"/>
    <s v="Gualeguay"/>
    <n v="4"/>
  </r>
  <r>
    <x v="202"/>
    <x v="7"/>
    <s v="Aldea San Antonio"/>
    <n v="2"/>
  </r>
  <r>
    <x v="202"/>
    <x v="7"/>
    <s v="Gualeguaychú"/>
    <n v="31"/>
  </r>
  <r>
    <x v="202"/>
    <x v="7"/>
    <s v="Pueblo General Belgrano"/>
    <n v="2"/>
  </r>
  <r>
    <x v="202"/>
    <x v="8"/>
    <s v="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onia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eneral Campos"/>
    <n v="1"/>
  </r>
  <r>
    <x v="202"/>
    <x v="13"/>
    <s v="Gobernador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ación Camps"/>
    <n v="1"/>
  </r>
  <r>
    <x v="203"/>
    <x v="2"/>
    <s v="General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San José de Feliciano"/>
    <n v="0"/>
  </r>
  <r>
    <x v="203"/>
    <x v="6"/>
    <s v="Gualeguay"/>
    <n v="1"/>
  </r>
  <r>
    <x v="203"/>
    <x v="7"/>
    <s v="Aldea San Antonio"/>
    <n v="2"/>
  </r>
  <r>
    <x v="203"/>
    <x v="7"/>
    <s v="Aldea San Juan"/>
    <n v="1"/>
  </r>
  <r>
    <x v="203"/>
    <x v="7"/>
    <s v="Gualeguaychú"/>
    <n v="14"/>
  </r>
  <r>
    <x v="203"/>
    <x v="7"/>
    <s v="Pueblo General Belgrano"/>
    <n v="1"/>
  </r>
  <r>
    <x v="203"/>
    <x v="8"/>
    <s v="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ález"/>
    <n v="2"/>
  </r>
  <r>
    <x v="203"/>
    <x v="10"/>
    <s v="Nogoyá"/>
    <n v="12"/>
  </r>
  <r>
    <x v="203"/>
    <x v="11"/>
    <s v="Cerrito"/>
    <n v="1"/>
  </r>
  <r>
    <x v="203"/>
    <x v="11"/>
    <s v="Colonia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eneral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Villa 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eneral Racedo (El Carmen)"/>
    <n v="1"/>
  </r>
  <r>
    <x v="204"/>
    <x v="2"/>
    <s v="General Ramírez"/>
    <n v="1"/>
  </r>
  <r>
    <x v="204"/>
    <x v="2"/>
    <s v="Villa Libertador San Martín"/>
    <n v="1"/>
  </r>
  <r>
    <x v="204"/>
    <x v="3"/>
    <s v="Chajarí"/>
    <n v="10"/>
  </r>
  <r>
    <x v="204"/>
    <x v="3"/>
    <s v="Los Conquistadores"/>
    <n v="1"/>
  </r>
  <r>
    <x v="204"/>
    <x v="3"/>
    <s v="San Jaime de la Frontera"/>
    <n v="1"/>
  </r>
  <r>
    <x v="204"/>
    <x v="4"/>
    <s v="Federal"/>
    <n v="1"/>
  </r>
  <r>
    <x v="204"/>
    <x v="5"/>
    <s v="San José de 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bicuy"/>
    <n v="0"/>
  </r>
  <r>
    <x v="204"/>
    <x v="9"/>
    <s v="La Paz"/>
    <n v="6"/>
  </r>
  <r>
    <x v="204"/>
    <x v="9"/>
    <s v="Santa Elena"/>
    <n v="8"/>
  </r>
  <r>
    <x v="204"/>
    <x v="10"/>
    <s v="Lucas González"/>
    <n v="3"/>
  </r>
  <r>
    <x v="204"/>
    <x v="11"/>
    <s v="Cerrito"/>
    <n v="2"/>
  </r>
  <r>
    <x v="204"/>
    <x v="11"/>
    <s v="Colonia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eneral Campos"/>
    <n v="1"/>
  </r>
  <r>
    <x v="204"/>
    <x v="12"/>
    <s v="San Salvador"/>
    <n v="2"/>
  </r>
  <r>
    <x v="204"/>
    <x v="13"/>
    <s v="Maciá"/>
    <n v="1"/>
  </r>
  <r>
    <x v="204"/>
    <x v="14"/>
    <s v="Basavilbaso"/>
    <n v="2"/>
  </r>
  <r>
    <x v="204"/>
    <x v="14"/>
    <s v="Colonia Tuyutí"/>
    <n v="1"/>
  </r>
  <r>
    <x v="204"/>
    <x v="14"/>
    <s v="Concepción del Uruguay"/>
    <n v="38"/>
  </r>
  <r>
    <x v="204"/>
    <x v="15"/>
    <s v="Victoria"/>
    <n v="3"/>
  </r>
  <r>
    <x v="204"/>
    <x v="16"/>
    <s v="Villa Domí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San José de Feliciano"/>
    <n v="0"/>
  </r>
  <r>
    <x v="205"/>
    <x v="5"/>
    <s v="San José de 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bicuy"/>
    <n v="0"/>
  </r>
  <r>
    <x v="205"/>
    <x v="8"/>
    <s v="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ertador San Martín"/>
    <n v="5"/>
  </r>
  <r>
    <x v="206"/>
    <x v="3"/>
    <s v="Chajarí"/>
    <n v="32"/>
  </r>
  <r>
    <x v="206"/>
    <x v="3"/>
    <s v="Federación"/>
    <n v="11"/>
  </r>
  <r>
    <x v="206"/>
    <x v="3"/>
    <s v="Paraje Guayaquil"/>
    <n v="1"/>
  </r>
  <r>
    <x v="206"/>
    <x v="4"/>
    <s v="Federal"/>
    <n v="0"/>
  </r>
  <r>
    <x v="206"/>
    <x v="5"/>
    <s v="San José de Feliciano"/>
    <n v="3"/>
  </r>
  <r>
    <x v="206"/>
    <x v="6"/>
    <s v="Gualeguay"/>
    <n v="7"/>
  </r>
  <r>
    <x v="206"/>
    <x v="7"/>
    <s v="Aldea San Antonio"/>
    <n v="1"/>
  </r>
  <r>
    <x v="206"/>
    <x v="7"/>
    <s v="Gualeguaychú"/>
    <n v="42"/>
  </r>
  <r>
    <x v="206"/>
    <x v="7"/>
    <s v="Urdinarrain"/>
    <n v="1"/>
  </r>
  <r>
    <x v="206"/>
    <x v="8"/>
    <s v="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á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San José de Feliciano"/>
    <n v="0"/>
  </r>
  <r>
    <x v="207"/>
    <x v="6"/>
    <s v="Gualeguay"/>
    <n v="0"/>
  </r>
  <r>
    <x v="207"/>
    <x v="7"/>
    <s v="Gualeguaychú"/>
    <n v="10"/>
  </r>
  <r>
    <x v="207"/>
    <x v="8"/>
    <s v="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onia Ayuí"/>
    <n v="1"/>
  </r>
  <r>
    <x v="208"/>
    <x v="1"/>
    <s v="Concordia"/>
    <n v="45"/>
  </r>
  <r>
    <x v="208"/>
    <x v="2"/>
    <s v="Diamante"/>
    <n v="2"/>
  </r>
  <r>
    <x v="208"/>
    <x v="2"/>
    <s v="General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San José de Feliciano"/>
    <n v="0"/>
  </r>
  <r>
    <x v="208"/>
    <x v="6"/>
    <s v="Gualeguay"/>
    <n v="0"/>
  </r>
  <r>
    <x v="208"/>
    <x v="7"/>
    <s v="Aldea San Antonio"/>
    <n v="1"/>
  </r>
  <r>
    <x v="208"/>
    <x v="7"/>
    <s v="Gualeguaychú"/>
    <n v="11"/>
  </r>
  <r>
    <x v="208"/>
    <x v="7"/>
    <s v="Pueblo General Belgrano"/>
    <n v="1"/>
  </r>
  <r>
    <x v="208"/>
    <x v="8"/>
    <s v="Villa Paranacito"/>
    <n v="1"/>
  </r>
  <r>
    <x v="208"/>
    <x v="9"/>
    <s v="Santa Elena"/>
    <n v="1"/>
  </r>
  <r>
    <x v="208"/>
    <x v="10"/>
    <s v="Lucas Gonzá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onia Villa Libertad"/>
    <n v="1"/>
  </r>
  <r>
    <x v="209"/>
    <x v="3"/>
    <s v="Federación"/>
    <n v="2"/>
  </r>
  <r>
    <x v="209"/>
    <x v="4"/>
    <s v="Federal"/>
    <n v="1"/>
  </r>
  <r>
    <x v="209"/>
    <x v="5"/>
    <s v="San José de Feliciano"/>
    <n v="1"/>
  </r>
  <r>
    <x v="209"/>
    <x v="6"/>
    <s v="General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á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eneral Campos"/>
    <n v="4"/>
  </r>
  <r>
    <x v="209"/>
    <x v="13"/>
    <s v="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onia Ayuí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ertador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San José de Feliciano"/>
    <n v="5"/>
  </r>
  <r>
    <x v="210"/>
    <x v="6"/>
    <s v="Gualeguay"/>
    <n v="3"/>
  </r>
  <r>
    <x v="210"/>
    <x v="7"/>
    <s v="Aldea San Antonio"/>
    <n v="2"/>
  </r>
  <r>
    <x v="210"/>
    <x v="7"/>
    <s v="Aldea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ález"/>
    <n v="6"/>
  </r>
  <r>
    <x v="210"/>
    <x v="10"/>
    <s v="Nogoyá"/>
    <n v="5"/>
  </r>
  <r>
    <x v="210"/>
    <x v="11"/>
    <s v="Cerrito"/>
    <n v="2"/>
  </r>
  <r>
    <x v="210"/>
    <x v="11"/>
    <s v="Colonia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Maciá"/>
    <n v="1"/>
  </r>
  <r>
    <x v="210"/>
    <x v="13"/>
    <s v="Rosario del Tala"/>
    <n v="2"/>
  </r>
  <r>
    <x v="210"/>
    <x v="14"/>
    <s v="Basavilbaso"/>
    <n v="3"/>
  </r>
  <r>
    <x v="210"/>
    <x v="14"/>
    <s v="Colonia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Pueblo Liebig's"/>
    <n v="1"/>
  </r>
  <r>
    <x v="211"/>
    <x v="0"/>
    <s v="San José"/>
    <n v="4"/>
  </r>
  <r>
    <x v="211"/>
    <x v="1"/>
    <s v="Colonia Ayuí"/>
    <n v="1"/>
  </r>
  <r>
    <x v="211"/>
    <x v="1"/>
    <s v="Concordia"/>
    <n v="68"/>
  </r>
  <r>
    <x v="211"/>
    <x v="1"/>
    <s v="Los Charrúas"/>
    <n v="2"/>
  </r>
  <r>
    <x v="211"/>
    <x v="2"/>
    <s v="General Ramírez"/>
    <n v="3"/>
  </r>
  <r>
    <x v="211"/>
    <x v="2"/>
    <s v="Villa Libertador San Martín"/>
    <n v="2"/>
  </r>
  <r>
    <x v="211"/>
    <x v="3"/>
    <s v="Chajarí"/>
    <n v="40"/>
  </r>
  <r>
    <x v="211"/>
    <x v="3"/>
    <s v="Federación"/>
    <n v="1"/>
  </r>
  <r>
    <x v="211"/>
    <x v="3"/>
    <s v="San Jaime de la Frontera"/>
    <n v="1"/>
  </r>
  <r>
    <x v="211"/>
    <x v="4"/>
    <s v="Federal"/>
    <n v="1"/>
  </r>
  <r>
    <x v="211"/>
    <x v="5"/>
    <s v="San José de Feliciano"/>
    <n v="2"/>
  </r>
  <r>
    <x v="211"/>
    <x v="6"/>
    <s v="General Galarza"/>
    <n v="1"/>
  </r>
  <r>
    <x v="211"/>
    <x v="6"/>
    <s v="Gualeguay"/>
    <n v="1"/>
  </r>
  <r>
    <x v="211"/>
    <x v="7"/>
    <s v="Aldea San Antonio"/>
    <n v="4"/>
  </r>
  <r>
    <x v="211"/>
    <x v="7"/>
    <s v="Colonia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á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onia Elía"/>
    <n v="1"/>
  </r>
  <r>
    <x v="211"/>
    <x v="14"/>
    <s v="Concepción del Uruguay"/>
    <n v="56"/>
  </r>
  <r>
    <x v="211"/>
    <x v="14"/>
    <s v="Herrera"/>
    <n v="1"/>
  </r>
  <r>
    <x v="211"/>
    <x v="14"/>
    <s v="Villa 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San José de Feliciano"/>
    <n v="0"/>
  </r>
  <r>
    <x v="212"/>
    <x v="5"/>
    <s v="San José de 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bicuy"/>
    <n v="0"/>
  </r>
  <r>
    <x v="212"/>
    <x v="8"/>
    <s v="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onia Ayuí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ldea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San José de Feliciano"/>
    <n v="0"/>
  </r>
  <r>
    <x v="213"/>
    <x v="6"/>
    <s v="Gualeguay"/>
    <n v="0"/>
  </r>
  <r>
    <x v="213"/>
    <x v="7"/>
    <s v="Aldea San Antonio"/>
    <n v="5"/>
  </r>
  <r>
    <x v="213"/>
    <x v="7"/>
    <s v="Colonia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onia Bertozzi"/>
    <n v="1"/>
  </r>
  <r>
    <x v="213"/>
    <x v="9"/>
    <s v="La Paz"/>
    <n v="1"/>
  </r>
  <r>
    <x v="213"/>
    <x v="9"/>
    <s v="Santa Elena"/>
    <n v="3"/>
  </r>
  <r>
    <x v="213"/>
    <x v="10"/>
    <s v="Lucas Gonzá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eneral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Villa San Justo"/>
    <n v="2"/>
  </r>
  <r>
    <x v="213"/>
    <x v="14"/>
    <s v="Villa San Marcial (Est. Gobernador Urquiza)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ertador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San José de Feliciano"/>
    <n v="4"/>
  </r>
  <r>
    <x v="214"/>
    <x v="6"/>
    <s v="General Galarza"/>
    <n v="2"/>
  </r>
  <r>
    <x v="214"/>
    <x v="7"/>
    <s v="Aldea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á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ancia Grande"/>
    <n v="1"/>
  </r>
  <r>
    <x v="215"/>
    <x v="1"/>
    <s v="Los Charrúas"/>
    <n v="1"/>
  </r>
  <r>
    <x v="215"/>
    <x v="2"/>
    <s v="Diamante"/>
    <n v="1"/>
  </r>
  <r>
    <x v="215"/>
    <x v="2"/>
    <s v="General Ramírez"/>
    <n v="3"/>
  </r>
  <r>
    <x v="215"/>
    <x v="2"/>
    <s v="Isletas"/>
    <n v="1"/>
  </r>
  <r>
    <x v="215"/>
    <x v="2"/>
    <s v="Villa Libertador San Martín"/>
    <n v="1"/>
  </r>
  <r>
    <x v="215"/>
    <x v="3"/>
    <s v="Chajarí"/>
    <n v="17"/>
  </r>
  <r>
    <x v="215"/>
    <x v="3"/>
    <s v="Colonia Alemana"/>
    <n v="1"/>
  </r>
  <r>
    <x v="215"/>
    <x v="3"/>
    <s v="Federación"/>
    <n v="3"/>
  </r>
  <r>
    <x v="215"/>
    <x v="3"/>
    <s v="San Jaime de la Frontera"/>
    <n v="1"/>
  </r>
  <r>
    <x v="215"/>
    <x v="4"/>
    <s v="Federal"/>
    <n v="4"/>
  </r>
  <r>
    <x v="215"/>
    <x v="5"/>
    <s v="San José de Feliciano"/>
    <n v="5"/>
  </r>
  <r>
    <x v="215"/>
    <x v="6"/>
    <s v="Gualeguay"/>
    <n v="0"/>
  </r>
  <r>
    <x v="215"/>
    <x v="7"/>
    <s v="Aldea San Antonio"/>
    <n v="4"/>
  </r>
  <r>
    <x v="215"/>
    <x v="7"/>
    <s v="Enrique Carbó"/>
    <n v="1"/>
  </r>
  <r>
    <x v="215"/>
    <x v="7"/>
    <s v="Gualeguaychú"/>
    <n v="22"/>
  </r>
  <r>
    <x v="215"/>
    <x v="7"/>
    <s v="Larroque"/>
    <n v="2"/>
  </r>
  <r>
    <x v="215"/>
    <x v="7"/>
    <s v="Pueblo General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á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eneral Ramírez"/>
    <n v="2"/>
  </r>
  <r>
    <x v="216"/>
    <x v="2"/>
    <s v="Villa Libertador San Martín"/>
    <n v="1"/>
  </r>
  <r>
    <x v="216"/>
    <x v="3"/>
    <s v="Chajarí"/>
    <n v="8"/>
  </r>
  <r>
    <x v="216"/>
    <x v="3"/>
    <s v="Colonia Ensanche Sauce"/>
    <n v="1"/>
  </r>
  <r>
    <x v="216"/>
    <x v="3"/>
    <s v="Colonia Villa Libertad"/>
    <n v="1"/>
  </r>
  <r>
    <x v="216"/>
    <x v="3"/>
    <s v="Federación"/>
    <n v="10"/>
  </r>
  <r>
    <x v="216"/>
    <x v="4"/>
    <s v="Federal"/>
    <n v="3"/>
  </r>
  <r>
    <x v="216"/>
    <x v="5"/>
    <s v="San José de Feliciano"/>
    <n v="1"/>
  </r>
  <r>
    <x v="216"/>
    <x v="5"/>
    <s v="San José de 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General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Villa San Justo"/>
    <n v="1"/>
  </r>
  <r>
    <x v="216"/>
    <x v="14"/>
    <s v="Villa San Marcial (Est. Gobernador Urquiza)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onia Ayuí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eneral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San José de Feliciano"/>
    <n v="11"/>
  </r>
  <r>
    <x v="217"/>
    <x v="6"/>
    <s v="Gualeguay"/>
    <n v="7"/>
  </r>
  <r>
    <x v="217"/>
    <x v="7"/>
    <s v="Aldea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ález"/>
    <n v="1"/>
  </r>
  <r>
    <x v="217"/>
    <x v="10"/>
    <s v="Nogoyá"/>
    <n v="11"/>
  </r>
  <r>
    <x v="217"/>
    <x v="11"/>
    <s v="Colonia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Maciá"/>
    <n v="2"/>
  </r>
  <r>
    <x v="217"/>
    <x v="13"/>
    <s v="Rosario del Tala"/>
    <n v="1"/>
  </r>
  <r>
    <x v="217"/>
    <x v="14"/>
    <s v="Basavilbaso"/>
    <n v="5"/>
  </r>
  <r>
    <x v="217"/>
    <x v="14"/>
    <s v="Colonia Elía"/>
    <n v="1"/>
  </r>
  <r>
    <x v="217"/>
    <x v="14"/>
    <s v="Concepción del Uruguay"/>
    <n v="48"/>
  </r>
  <r>
    <x v="217"/>
    <x v="14"/>
    <s v="Villa 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onia Ayuí"/>
    <n v="5"/>
  </r>
  <r>
    <x v="218"/>
    <x v="1"/>
    <s v="Colonia General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ldea Brasilera"/>
    <n v="1"/>
  </r>
  <r>
    <x v="218"/>
    <x v="2"/>
    <s v="General Ramírez"/>
    <n v="2"/>
  </r>
  <r>
    <x v="218"/>
    <x v="2"/>
    <s v="Villa Libertador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San José de 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General Belgrano"/>
    <n v="1"/>
  </r>
  <r>
    <x v="218"/>
    <x v="8"/>
    <s v="Ibicuy"/>
    <n v="0"/>
  </r>
  <r>
    <x v="218"/>
    <x v="9"/>
    <s v="Santa Elena"/>
    <n v="1"/>
  </r>
  <r>
    <x v="218"/>
    <x v="10"/>
    <s v="Lucas González"/>
    <n v="2"/>
  </r>
  <r>
    <x v="218"/>
    <x v="10"/>
    <s v="Nogoyá"/>
    <n v="1"/>
  </r>
  <r>
    <x v="218"/>
    <x v="11"/>
    <s v="Aldea María Luisa"/>
    <n v="0"/>
  </r>
  <r>
    <x v="218"/>
    <x v="11"/>
    <s v="Colonia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eneral Campos"/>
    <n v="2"/>
  </r>
  <r>
    <x v="218"/>
    <x v="13"/>
    <s v="Rosario del Tala"/>
    <n v="3"/>
  </r>
  <r>
    <x v="218"/>
    <x v="14"/>
    <s v="Basavilbaso"/>
    <n v="2"/>
  </r>
  <r>
    <x v="218"/>
    <x v="14"/>
    <s v="Colonia Elía"/>
    <n v="3"/>
  </r>
  <r>
    <x v="218"/>
    <x v="14"/>
    <s v="Colonia Los Ceibos"/>
    <n v="1"/>
  </r>
  <r>
    <x v="218"/>
    <x v="14"/>
    <s v="Concepción del Uruguay"/>
    <n v="78"/>
  </r>
  <r>
    <x v="218"/>
    <x v="14"/>
    <s v="Herrera"/>
    <n v="1"/>
  </r>
  <r>
    <x v="218"/>
    <x v="15"/>
    <s v="Victoria"/>
    <n v="8"/>
  </r>
  <r>
    <x v="218"/>
    <x v="16"/>
    <s v="Villa Domí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San José de Feliciano"/>
    <n v="0"/>
  </r>
  <r>
    <x v="219"/>
    <x v="6"/>
    <s v="Gualeguay"/>
    <n v="0"/>
  </r>
  <r>
    <x v="219"/>
    <x v="7"/>
    <s v="Gualeguaychú"/>
    <n v="0"/>
  </r>
  <r>
    <x v="219"/>
    <x v="8"/>
    <s v="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onia Ayuí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eneral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San José de 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General Belgrano"/>
    <n v="1"/>
  </r>
  <r>
    <x v="220"/>
    <x v="8"/>
    <s v="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á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eneral Campos"/>
    <n v="1"/>
  </r>
  <r>
    <x v="220"/>
    <x v="12"/>
    <s v="San Salvador"/>
    <n v="1"/>
  </r>
  <r>
    <x v="220"/>
    <x v="13"/>
    <s v="Maciá"/>
    <n v="1"/>
  </r>
  <r>
    <x v="220"/>
    <x v="14"/>
    <s v="Basavilbaso"/>
    <n v="1"/>
  </r>
  <r>
    <x v="220"/>
    <x v="14"/>
    <s v="Concepción del Uruguay"/>
    <n v="39"/>
  </r>
  <r>
    <x v="220"/>
    <x v="14"/>
    <s v="Villa 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onia Ayuí"/>
    <n v="1"/>
  </r>
  <r>
    <x v="221"/>
    <x v="1"/>
    <s v="Concordia"/>
    <n v="51"/>
  </r>
  <r>
    <x v="221"/>
    <x v="1"/>
    <s v="Los Charrúas"/>
    <n v="2"/>
  </r>
  <r>
    <x v="221"/>
    <x v="2"/>
    <s v="General Ramírez"/>
    <n v="1"/>
  </r>
  <r>
    <x v="221"/>
    <x v="2"/>
    <s v="Villa Libertador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Aldea San Isidro (El Cimarrón)"/>
    <n v="1"/>
  </r>
  <r>
    <x v="221"/>
    <x v="4"/>
    <s v="Federal"/>
    <n v="2"/>
  </r>
  <r>
    <x v="221"/>
    <x v="5"/>
    <s v="San José de Feliciano"/>
    <n v="3"/>
  </r>
  <r>
    <x v="221"/>
    <x v="6"/>
    <s v="Gualeguay"/>
    <n v="0"/>
  </r>
  <r>
    <x v="221"/>
    <x v="7"/>
    <s v="Aldea San Antonio"/>
    <n v="5"/>
  </r>
  <r>
    <x v="221"/>
    <x v="7"/>
    <s v="Gualeguaychú"/>
    <n v="16"/>
  </r>
  <r>
    <x v="221"/>
    <x v="8"/>
    <s v="Ibicuy"/>
    <n v="2"/>
  </r>
  <r>
    <x v="221"/>
    <x v="9"/>
    <s v="Alcaraz"/>
    <n v="2"/>
  </r>
  <r>
    <x v="221"/>
    <x v="9"/>
    <s v="La Paz"/>
    <n v="6"/>
  </r>
  <r>
    <x v="221"/>
    <x v="10"/>
    <s v="Lucas Gonzá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uardamonte"/>
    <n v="1"/>
  </r>
  <r>
    <x v="221"/>
    <x v="13"/>
    <s v="Maciá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onia Ayuí"/>
    <n v="1"/>
  </r>
  <r>
    <x v="222"/>
    <x v="1"/>
    <s v="Concordia"/>
    <n v="72"/>
  </r>
  <r>
    <x v="222"/>
    <x v="2"/>
    <s v="Diamante"/>
    <n v="1"/>
  </r>
  <r>
    <x v="222"/>
    <x v="2"/>
    <s v="General Ramírez"/>
    <n v="2"/>
  </r>
  <r>
    <x v="222"/>
    <x v="2"/>
    <s v="Villa Libertador San Martín"/>
    <n v="1"/>
  </r>
  <r>
    <x v="222"/>
    <x v="3"/>
    <s v="Chajarí"/>
    <n v="20"/>
  </r>
  <r>
    <x v="222"/>
    <x v="3"/>
    <s v="Colonia Villa Libertad"/>
    <n v="2"/>
  </r>
  <r>
    <x v="222"/>
    <x v="3"/>
    <s v="Federación"/>
    <n v="20"/>
  </r>
  <r>
    <x v="222"/>
    <x v="4"/>
    <s v="Federal"/>
    <n v="1"/>
  </r>
  <r>
    <x v="222"/>
    <x v="5"/>
    <s v="San José de 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Ibicuy"/>
    <n v="0"/>
  </r>
  <r>
    <x v="222"/>
    <x v="9"/>
    <s v="Bovril"/>
    <n v="1"/>
  </r>
  <r>
    <x v="222"/>
    <x v="9"/>
    <s v="La Paz"/>
    <n v="6"/>
  </r>
  <r>
    <x v="222"/>
    <x v="10"/>
    <s v="Lucas González"/>
    <n v="1"/>
  </r>
  <r>
    <x v="222"/>
    <x v="10"/>
    <s v="Nogoyá"/>
    <n v="1"/>
  </r>
  <r>
    <x v="222"/>
    <x v="11"/>
    <s v="Colonia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ro.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onia Ayuí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eneral Ramírez"/>
    <n v="2"/>
  </r>
  <r>
    <x v="223"/>
    <x v="2"/>
    <s v="Villa Libertador San Martín"/>
    <n v="4"/>
  </r>
  <r>
    <x v="223"/>
    <x v="3"/>
    <s v="Chajarí"/>
    <n v="18"/>
  </r>
  <r>
    <x v="223"/>
    <x v="3"/>
    <s v="Colonia Oficial 16"/>
    <n v="1"/>
  </r>
  <r>
    <x v="223"/>
    <x v="3"/>
    <s v="Federación"/>
    <n v="2"/>
  </r>
  <r>
    <x v="223"/>
    <x v="4"/>
    <s v="Federal"/>
    <n v="1"/>
  </r>
  <r>
    <x v="223"/>
    <x v="5"/>
    <s v="San José de Feliciano"/>
    <n v="0"/>
  </r>
  <r>
    <x v="223"/>
    <x v="6"/>
    <s v="Gualeguay"/>
    <n v="2"/>
  </r>
  <r>
    <x v="223"/>
    <x v="7"/>
    <s v="Aldea San Antonio"/>
    <n v="2"/>
  </r>
  <r>
    <x v="223"/>
    <x v="7"/>
    <s v="Gualeguaychú"/>
    <n v="43"/>
  </r>
  <r>
    <x v="223"/>
    <x v="7"/>
    <s v="Pueblo General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á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eneral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Villa 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San José de Feliciano"/>
    <n v="0"/>
  </r>
  <r>
    <x v="224"/>
    <x v="6"/>
    <s v="Gualeguay"/>
    <n v="0"/>
  </r>
  <r>
    <x v="224"/>
    <x v="7"/>
    <s v="Gualeguaychú"/>
    <n v="0"/>
  </r>
  <r>
    <x v="224"/>
    <x v="8"/>
    <s v="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ón"/>
    <n v="7"/>
  </r>
  <r>
    <x v="225"/>
    <x v="0"/>
    <s v="Colonia San Miguel"/>
    <n v="1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eneral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San José de Feliciano"/>
    <n v="0"/>
  </r>
  <r>
    <x v="225"/>
    <x v="6"/>
    <s v="General Galarza"/>
    <n v="2"/>
  </r>
  <r>
    <x v="225"/>
    <x v="6"/>
    <s v="Gualeguay"/>
    <n v="5"/>
  </r>
  <r>
    <x v="225"/>
    <x v="7"/>
    <s v="Aldea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Ibicuy"/>
    <n v="3"/>
  </r>
  <r>
    <x v="225"/>
    <x v="9"/>
    <s v="La Paz"/>
    <n v="3"/>
  </r>
  <r>
    <x v="225"/>
    <x v="9"/>
    <s v="Santa Elena"/>
    <n v="3"/>
  </r>
  <r>
    <x v="225"/>
    <x v="10"/>
    <s v="Lucas Gonzá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San José de Feliciano"/>
    <n v="0"/>
  </r>
  <r>
    <x v="226"/>
    <x v="6"/>
    <s v="Gualeguay"/>
    <n v="0"/>
  </r>
  <r>
    <x v="226"/>
    <x v="7"/>
    <s v="Gualeguaychú"/>
    <n v="0"/>
  </r>
  <r>
    <x v="226"/>
    <x v="8"/>
    <s v="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eneral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San José de Feliciano"/>
    <n v="0"/>
  </r>
  <r>
    <x v="227"/>
    <x v="6"/>
    <s v="Gualeguay"/>
    <n v="4"/>
  </r>
  <r>
    <x v="227"/>
    <x v="7"/>
    <s v="Aldea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á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eneral Campos"/>
    <n v="1"/>
  </r>
  <r>
    <x v="227"/>
    <x v="13"/>
    <s v="Altamirano Sur"/>
    <n v="1"/>
  </r>
  <r>
    <x v="227"/>
    <x v="13"/>
    <s v="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onia Ayuí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eneral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San José de Feliciano"/>
    <n v="0"/>
  </r>
  <r>
    <x v="228"/>
    <x v="6"/>
    <s v="Gualeguay"/>
    <n v="9"/>
  </r>
  <r>
    <x v="228"/>
    <x v="7"/>
    <s v="Aldea San Antonio"/>
    <n v="1"/>
  </r>
  <r>
    <x v="228"/>
    <x v="7"/>
    <s v="Gualeguaychú"/>
    <n v="58"/>
  </r>
  <r>
    <x v="228"/>
    <x v="7"/>
    <s v="Larroque"/>
    <n v="1"/>
  </r>
  <r>
    <x v="228"/>
    <x v="7"/>
    <s v="Pueblo General Belgrano"/>
    <n v="3"/>
  </r>
  <r>
    <x v="228"/>
    <x v="7"/>
    <s v="Rincón del Gato"/>
    <n v="1"/>
  </r>
  <r>
    <x v="228"/>
    <x v="7"/>
    <s v="Sarandí"/>
    <n v="2"/>
  </r>
  <r>
    <x v="228"/>
    <x v="8"/>
    <s v="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ález"/>
    <n v="5"/>
  </r>
  <r>
    <x v="228"/>
    <x v="10"/>
    <s v="Nogoyá"/>
    <n v="2"/>
  </r>
  <r>
    <x v="228"/>
    <x v="11"/>
    <s v="Colonia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onia Ayuí"/>
    <n v="1"/>
  </r>
  <r>
    <x v="229"/>
    <x v="1"/>
    <s v="Concordia"/>
    <n v="68"/>
  </r>
  <r>
    <x v="229"/>
    <x v="1"/>
    <s v="Estancia Grande"/>
    <n v="1"/>
  </r>
  <r>
    <x v="229"/>
    <x v="2"/>
    <s v="Diamante"/>
    <n v="2"/>
  </r>
  <r>
    <x v="229"/>
    <x v="2"/>
    <s v="General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San José de Feliciano"/>
    <n v="0"/>
  </r>
  <r>
    <x v="229"/>
    <x v="6"/>
    <s v="Gualeguay"/>
    <n v="8"/>
  </r>
  <r>
    <x v="229"/>
    <x v="7"/>
    <s v="Aldea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General Belgrano"/>
    <n v="3"/>
  </r>
  <r>
    <x v="229"/>
    <x v="7"/>
    <s v="Urdinarrain"/>
    <n v="1"/>
  </r>
  <r>
    <x v="229"/>
    <x v="8"/>
    <s v="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onia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onia Ayuí"/>
    <n v="3"/>
  </r>
  <r>
    <x v="230"/>
    <x v="1"/>
    <s v="Colonia General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San José de Feliciano"/>
    <n v="0"/>
  </r>
  <r>
    <x v="230"/>
    <x v="5"/>
    <s v="San José de Feliciano"/>
    <n v="0"/>
  </r>
  <r>
    <x v="230"/>
    <x v="6"/>
    <s v="Gualeguay"/>
    <n v="10"/>
  </r>
  <r>
    <x v="230"/>
    <x v="6"/>
    <s v="Gualeguay"/>
    <n v="-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alavecino"/>
    <n v="1"/>
  </r>
  <r>
    <x v="230"/>
    <x v="7"/>
    <s v="Pueblo General Belgrano"/>
    <n v="1"/>
  </r>
  <r>
    <x v="230"/>
    <x v="8"/>
    <s v="Ibicuy"/>
    <n v="0"/>
  </r>
  <r>
    <x v="230"/>
    <x v="8"/>
    <s v="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á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eneral Campos"/>
    <n v="4"/>
  </r>
  <r>
    <x v="230"/>
    <x v="12"/>
    <s v="San Salvador"/>
    <n v="1"/>
  </r>
  <r>
    <x v="230"/>
    <x v="12"/>
    <s v="San Salvador"/>
    <n v="-1"/>
  </r>
  <r>
    <x v="230"/>
    <x v="13"/>
    <s v="Maciá"/>
    <n v="5"/>
  </r>
  <r>
    <x v="230"/>
    <x v="13"/>
    <s v="Rosario del Tala"/>
    <n v="1"/>
  </r>
  <r>
    <x v="230"/>
    <x v="13"/>
    <s v="Rosario del Tala"/>
    <n v="0"/>
  </r>
  <r>
    <x v="230"/>
    <x v="14"/>
    <s v="Basavilbaso"/>
    <n v="7"/>
  </r>
  <r>
    <x v="230"/>
    <x v="14"/>
    <s v="Concepción del Uruguay"/>
    <n v="36"/>
  </r>
  <r>
    <x v="230"/>
    <x v="14"/>
    <s v="Concepción del Uruguay"/>
    <n v="-3"/>
  </r>
  <r>
    <x v="230"/>
    <x v="14"/>
    <s v="Herrera"/>
    <n v="3"/>
  </r>
  <r>
    <x v="230"/>
    <x v="14"/>
    <s v="San Cipriano"/>
    <n v="1"/>
  </r>
  <r>
    <x v="230"/>
    <x v="14"/>
    <s v="Santa Anita"/>
    <n v="2"/>
  </r>
  <r>
    <x v="230"/>
    <x v="14"/>
    <s v="Villa San Justo"/>
    <n v="2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San José de Feliciano"/>
    <n v="0"/>
  </r>
  <r>
    <x v="231"/>
    <x v="6"/>
    <s v="Gualeguay"/>
    <n v="0"/>
  </r>
  <r>
    <x v="231"/>
    <x v="7"/>
    <s v="Gualeguaychú"/>
    <n v="0"/>
  </r>
  <r>
    <x v="231"/>
    <x v="8"/>
    <s v="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Rosario del Tala"/>
    <n v="0"/>
  </r>
  <r>
    <x v="231"/>
    <x v="14"/>
    <s v="Concepción del 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onia Ayuí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eneral Racedo (El Carmen)"/>
    <n v="1"/>
  </r>
  <r>
    <x v="232"/>
    <x v="2"/>
    <s v="General Ramírez"/>
    <n v="1"/>
  </r>
  <r>
    <x v="232"/>
    <x v="3"/>
    <s v="Chajarí"/>
    <n v="41"/>
  </r>
  <r>
    <x v="232"/>
    <x v="3"/>
    <s v="Colonia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San José de 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General Belgrano"/>
    <n v="3"/>
  </r>
  <r>
    <x v="232"/>
    <x v="8"/>
    <s v="Ceibas"/>
    <n v="1"/>
  </r>
  <r>
    <x v="232"/>
    <x v="8"/>
    <s v="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onia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San José de Feliciano"/>
    <n v="0"/>
  </r>
  <r>
    <x v="233"/>
    <x v="6"/>
    <s v="Gualeguay"/>
    <n v="0"/>
  </r>
  <r>
    <x v="233"/>
    <x v="7"/>
    <s v="Gualeguaychú"/>
    <n v="0"/>
  </r>
  <r>
    <x v="233"/>
    <x v="8"/>
    <s v="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Rosario del Tala"/>
    <n v="0"/>
  </r>
  <r>
    <x v="233"/>
    <x v="14"/>
    <s v="Concepción del 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ancia Grande"/>
    <n v="1"/>
  </r>
  <r>
    <x v="234"/>
    <x v="2"/>
    <s v="Diamante"/>
    <n v="1"/>
  </r>
  <r>
    <x v="234"/>
    <x v="2"/>
    <s v="General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San José de Feliciano"/>
    <n v="6"/>
  </r>
  <r>
    <x v="234"/>
    <x v="6"/>
    <s v="Gualeguay"/>
    <n v="7"/>
  </r>
  <r>
    <x v="234"/>
    <x v="7"/>
    <s v="Aldea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General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onia La Llave"/>
    <n v="1"/>
  </r>
  <r>
    <x v="234"/>
    <x v="10"/>
    <s v="Lucas Gonzá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Villa 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onia Ayuí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eneral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San José de Feliciano"/>
    <n v="1"/>
  </r>
  <r>
    <x v="235"/>
    <x v="6"/>
    <s v="Gualeguay"/>
    <n v="0"/>
  </r>
  <r>
    <x v="235"/>
    <x v="7"/>
    <s v="Aldea San Antonio"/>
    <n v="1"/>
  </r>
  <r>
    <x v="235"/>
    <x v="7"/>
    <s v="Gualeguaychú"/>
    <n v="51"/>
  </r>
  <r>
    <x v="235"/>
    <x v="7"/>
    <s v="Palavecino"/>
    <n v="2"/>
  </r>
  <r>
    <x v="235"/>
    <x v="7"/>
    <s v="Pueblo General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ález"/>
    <n v="6"/>
  </r>
  <r>
    <x v="235"/>
    <x v="10"/>
    <s v="Nogoyá"/>
    <n v="3"/>
  </r>
  <r>
    <x v="235"/>
    <x v="11"/>
    <s v="Cerrito"/>
    <n v="6"/>
  </r>
  <r>
    <x v="235"/>
    <x v="11"/>
    <s v="Colonia Nueva"/>
    <n v="1"/>
  </r>
  <r>
    <x v="235"/>
    <x v="11"/>
    <s v="Colonia Avellaneda"/>
    <n v="4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eneral Campos"/>
    <n v="1"/>
  </r>
  <r>
    <x v="235"/>
    <x v="12"/>
    <s v="San Salvador"/>
    <n v="6"/>
  </r>
  <r>
    <x v="235"/>
    <x v="13"/>
    <s v="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ón"/>
    <n v="19"/>
  </r>
  <r>
    <x v="236"/>
    <x v="0"/>
    <s v="Colonia Las Pepas"/>
    <n v="2"/>
  </r>
  <r>
    <x v="236"/>
    <x v="0"/>
    <s v="San José"/>
    <n v="15"/>
  </r>
  <r>
    <x v="236"/>
    <x v="0"/>
    <s v="Villa Elisa"/>
    <n v="7"/>
  </r>
  <r>
    <x v="236"/>
    <x v="1"/>
    <s v="Colonia Ayuí"/>
    <n v="1"/>
  </r>
  <r>
    <x v="236"/>
    <x v="1"/>
    <s v="Concordia"/>
    <n v="156"/>
  </r>
  <r>
    <x v="236"/>
    <x v="1"/>
    <s v="Estancia Grande"/>
    <n v="3"/>
  </r>
  <r>
    <x v="236"/>
    <x v="1"/>
    <s v="La Criolla"/>
    <n v="2"/>
  </r>
  <r>
    <x v="236"/>
    <x v="1"/>
    <s v="Puerto Yeruá"/>
    <n v="1"/>
  </r>
  <r>
    <x v="236"/>
    <x v="2"/>
    <s v="Colonia Ensayo"/>
    <n v="1"/>
  </r>
  <r>
    <x v="236"/>
    <x v="2"/>
    <s v="Diamante"/>
    <n v="1"/>
  </r>
  <r>
    <x v="236"/>
    <x v="2"/>
    <s v="General Ramírez"/>
    <n v="4"/>
  </r>
  <r>
    <x v="236"/>
    <x v="2"/>
    <s v="Villa Libertador San Martín"/>
    <n v="2"/>
  </r>
  <r>
    <x v="236"/>
    <x v="3"/>
    <s v="Chajarí"/>
    <n v="34"/>
  </r>
  <r>
    <x v="236"/>
    <x v="3"/>
    <s v="Federación"/>
    <n v="6"/>
  </r>
  <r>
    <x v="236"/>
    <x v="3"/>
    <s v="San Jaime de la Frontera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San José de Feliciano"/>
    <n v="12"/>
  </r>
  <r>
    <x v="236"/>
    <x v="6"/>
    <s v="General Galarza"/>
    <n v="2"/>
  </r>
  <r>
    <x v="236"/>
    <x v="6"/>
    <s v="Gualeguay"/>
    <n v="20"/>
  </r>
  <r>
    <x v="236"/>
    <x v="7"/>
    <s v="Aldea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General Belgrano"/>
    <n v="1"/>
  </r>
  <r>
    <x v="236"/>
    <x v="8"/>
    <s v="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ález"/>
    <n v="3"/>
  </r>
  <r>
    <x v="236"/>
    <x v="10"/>
    <s v="Nogoyá"/>
    <n v="10"/>
  </r>
  <r>
    <x v="236"/>
    <x v="11"/>
    <s v="Cerrito"/>
    <n v="4"/>
  </r>
  <r>
    <x v="236"/>
    <x v="11"/>
    <s v="Colonia Avellaneda"/>
    <n v="3"/>
  </r>
  <r>
    <x v="236"/>
    <x v="11"/>
    <s v="Crespo"/>
    <n v="1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Sosa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ta Anita"/>
    <n v="1"/>
  </r>
  <r>
    <x v="236"/>
    <x v="14"/>
    <s v="Villa San Justo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onia General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eneral Ramírez"/>
    <n v="1"/>
  </r>
  <r>
    <x v="237"/>
    <x v="2"/>
    <s v="Villa Libertador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Aldea San Isidro (El Cimarrón)"/>
    <n v="1"/>
  </r>
  <r>
    <x v="237"/>
    <x v="4"/>
    <s v="Colonia La Lata"/>
    <n v="1"/>
  </r>
  <r>
    <x v="237"/>
    <x v="4"/>
    <s v="Federal"/>
    <n v="11"/>
  </r>
  <r>
    <x v="237"/>
    <x v="5"/>
    <s v="San José de Feliciano"/>
    <n v="9"/>
  </r>
  <r>
    <x v="237"/>
    <x v="6"/>
    <s v="Gualeguay"/>
    <n v="9"/>
  </r>
  <r>
    <x v="237"/>
    <x v="7"/>
    <s v="Aldea San Antonio"/>
    <n v="9"/>
  </r>
  <r>
    <x v="237"/>
    <x v="7"/>
    <s v="Gualeguaychú"/>
    <n v="78"/>
  </r>
  <r>
    <x v="237"/>
    <x v="7"/>
    <s v="Larroque"/>
    <n v="1"/>
  </r>
  <r>
    <x v="237"/>
    <x v="7"/>
    <s v="Pueblo General Belgrano"/>
    <n v="1"/>
  </r>
  <r>
    <x v="237"/>
    <x v="7"/>
    <s v="Rincón del Gato"/>
    <n v="1"/>
  </r>
  <r>
    <x v="237"/>
    <x v="8"/>
    <s v="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ález"/>
    <n v="4"/>
  </r>
  <r>
    <x v="237"/>
    <x v="11"/>
    <s v="Aldea María Luisa"/>
    <n v="1"/>
  </r>
  <r>
    <x v="237"/>
    <x v="11"/>
    <s v="Colonia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1° de Mayo"/>
    <n v="3"/>
  </r>
  <r>
    <x v="237"/>
    <x v="14"/>
    <s v="Basavilbaso"/>
    <n v="12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Villa Domí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ldea Brasilera"/>
    <n v="1"/>
  </r>
  <r>
    <x v="238"/>
    <x v="2"/>
    <s v="Diamante"/>
    <n v="3"/>
  </r>
  <r>
    <x v="238"/>
    <x v="2"/>
    <s v="General Racedo (El Carmen)"/>
    <n v="1"/>
  </r>
  <r>
    <x v="238"/>
    <x v="2"/>
    <s v="General Ramírez"/>
    <n v="2"/>
  </r>
  <r>
    <x v="238"/>
    <x v="2"/>
    <s v="Villa Libertador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San José de 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General Belgrano"/>
    <n v="9"/>
  </r>
  <r>
    <x v="238"/>
    <x v="7"/>
    <s v="Urdinarrain"/>
    <n v="8"/>
  </r>
  <r>
    <x v="238"/>
    <x v="8"/>
    <s v="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ldea María Luisa"/>
    <n v="1"/>
  </r>
  <r>
    <x v="238"/>
    <x v="11"/>
    <s v="Cerrito"/>
    <n v="1"/>
  </r>
  <r>
    <x v="238"/>
    <x v="11"/>
    <s v="Colonia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eneral Campos"/>
    <n v="3"/>
  </r>
  <r>
    <x v="238"/>
    <x v="12"/>
    <s v="San Salvador"/>
    <n v="5"/>
  </r>
  <r>
    <x v="238"/>
    <x v="13"/>
    <s v="Rosario del Tala"/>
    <n v="10"/>
  </r>
  <r>
    <x v="238"/>
    <x v="14"/>
    <s v="1° de Mayo"/>
    <n v="1"/>
  </r>
  <r>
    <x v="238"/>
    <x v="14"/>
    <s v="Basavilbaso"/>
    <n v="3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eneral Ramírez"/>
    <n v="1"/>
  </r>
  <r>
    <x v="239"/>
    <x v="2"/>
    <s v="Villa Libertador San Martín"/>
    <n v="2"/>
  </r>
  <r>
    <x v="239"/>
    <x v="3"/>
    <s v="Chajarí"/>
    <n v="32"/>
  </r>
  <r>
    <x v="239"/>
    <x v="3"/>
    <s v="Colonia Alemana"/>
    <n v="1"/>
  </r>
  <r>
    <x v="239"/>
    <x v="3"/>
    <s v="Federación"/>
    <n v="13"/>
  </r>
  <r>
    <x v="239"/>
    <x v="3"/>
    <s v="Gualeguaycito"/>
    <n v="1"/>
  </r>
  <r>
    <x v="239"/>
    <x v="3"/>
    <s v="San Jaime de la Frontera"/>
    <n v="1"/>
  </r>
  <r>
    <x v="239"/>
    <x v="3"/>
    <s v="San Ramón"/>
    <n v="2"/>
  </r>
  <r>
    <x v="239"/>
    <x v="4"/>
    <s v="Federal"/>
    <n v="7"/>
  </r>
  <r>
    <x v="239"/>
    <x v="5"/>
    <s v="San José de Feliciano"/>
    <n v="14"/>
  </r>
  <r>
    <x v="239"/>
    <x v="6"/>
    <s v="General Galarza"/>
    <n v="5"/>
  </r>
  <r>
    <x v="239"/>
    <x v="6"/>
    <s v="Gualeguay"/>
    <n v="10"/>
  </r>
  <r>
    <x v="239"/>
    <x v="7"/>
    <s v="Gualeguaychú"/>
    <n v="70"/>
  </r>
  <r>
    <x v="239"/>
    <x v="7"/>
    <s v="Pueblo General Belgrano"/>
    <n v="1"/>
  </r>
  <r>
    <x v="239"/>
    <x v="7"/>
    <s v="Urdinarrain"/>
    <n v="1"/>
  </r>
  <r>
    <x v="239"/>
    <x v="8"/>
    <s v="Ceibas"/>
    <n v="1"/>
  </r>
  <r>
    <x v="239"/>
    <x v="8"/>
    <s v="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ález"/>
    <n v="5"/>
  </r>
  <r>
    <x v="239"/>
    <x v="10"/>
    <s v="Nogoyá"/>
    <n v="6"/>
  </r>
  <r>
    <x v="239"/>
    <x v="11"/>
    <s v="Cerrito"/>
    <n v="2"/>
  </r>
  <r>
    <x v="239"/>
    <x v="11"/>
    <s v="Colonia Nueva"/>
    <n v="1"/>
  </r>
  <r>
    <x v="239"/>
    <x v="11"/>
    <s v="Colonia Avellaned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eneral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Villa Mantero"/>
    <n v="4"/>
  </r>
  <r>
    <x v="239"/>
    <x v="14"/>
    <s v="Villa San Justo"/>
    <n v="1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San José de Feliciano"/>
    <n v="0"/>
  </r>
  <r>
    <x v="240"/>
    <x v="6"/>
    <s v="Gualeguay"/>
    <n v="0"/>
  </r>
  <r>
    <x v="240"/>
    <x v="7"/>
    <s v="Gualeguaychú"/>
    <n v="0"/>
  </r>
  <r>
    <x v="240"/>
    <x v="8"/>
    <s v="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Rosario del Tala"/>
    <n v="0"/>
  </r>
  <r>
    <x v="240"/>
    <x v="14"/>
    <s v="Concepción del 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Pueblo Liebig's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ldea San Francisco"/>
    <n v="1"/>
  </r>
  <r>
    <x v="241"/>
    <x v="2"/>
    <s v="Diamante"/>
    <n v="3"/>
  </r>
  <r>
    <x v="241"/>
    <x v="2"/>
    <s v="General Ramírez"/>
    <n v="2"/>
  </r>
  <r>
    <x v="241"/>
    <x v="3"/>
    <s v="Chajarí"/>
    <n v="42"/>
  </r>
  <r>
    <x v="241"/>
    <x v="3"/>
    <s v="Federación"/>
    <n v="2"/>
  </r>
  <r>
    <x v="241"/>
    <x v="3"/>
    <s v="San Jaime de la Frontera"/>
    <n v="1"/>
  </r>
  <r>
    <x v="241"/>
    <x v="3"/>
    <s v="Villa del Rosario"/>
    <n v="4"/>
  </r>
  <r>
    <x v="241"/>
    <x v="4"/>
    <s v="Federal"/>
    <n v="5"/>
  </r>
  <r>
    <x v="241"/>
    <x v="5"/>
    <s v="San José de Feliciano"/>
    <n v="3"/>
  </r>
  <r>
    <x v="241"/>
    <x v="6"/>
    <s v="General Galarza"/>
    <n v="2"/>
  </r>
  <r>
    <x v="241"/>
    <x v="6"/>
    <s v="Gualeguay"/>
    <n v="6"/>
  </r>
  <r>
    <x v="241"/>
    <x v="7"/>
    <s v="Costa Uruguay Norte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General Belgrano"/>
    <n v="2"/>
  </r>
  <r>
    <x v="241"/>
    <x v="7"/>
    <s v="Urdinarrain"/>
    <n v="3"/>
  </r>
  <r>
    <x v="241"/>
    <x v="8"/>
    <s v="Ceibas"/>
    <n v="2"/>
  </r>
  <r>
    <x v="241"/>
    <x v="8"/>
    <s v="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á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ldea María Luisa"/>
    <n v="1"/>
  </r>
  <r>
    <x v="241"/>
    <x v="11"/>
    <s v="Colonia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Maciá"/>
    <n v="3"/>
  </r>
  <r>
    <x v="241"/>
    <x v="13"/>
    <s v="Rosario del Tala"/>
    <n v="9"/>
  </r>
  <r>
    <x v="241"/>
    <x v="14"/>
    <s v="1° de Mayo"/>
    <n v="1"/>
  </r>
  <r>
    <x v="241"/>
    <x v="14"/>
    <s v="Basavilbaso"/>
    <n v="5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onia Ayuí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San José de 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onia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Villa 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eneral Ramírez"/>
    <n v="1"/>
  </r>
  <r>
    <x v="243"/>
    <x v="2"/>
    <s v="Villa Libertador San Martín"/>
    <n v="2"/>
  </r>
  <r>
    <x v="243"/>
    <x v="3"/>
    <s v="Chajarí"/>
    <n v="28"/>
  </r>
  <r>
    <x v="243"/>
    <x v="3"/>
    <s v="Colonia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San José de 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General Belgrano"/>
    <n v="4"/>
  </r>
  <r>
    <x v="243"/>
    <x v="8"/>
    <s v="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ález"/>
    <n v="7"/>
  </r>
  <r>
    <x v="243"/>
    <x v="10"/>
    <s v="Nogoyá"/>
    <n v="7"/>
  </r>
  <r>
    <x v="243"/>
    <x v="17"/>
    <s v="Otros"/>
    <n v="9"/>
  </r>
  <r>
    <x v="243"/>
    <x v="11"/>
    <s v="Aldea San Antonio"/>
    <n v="1"/>
  </r>
  <r>
    <x v="243"/>
    <x v="11"/>
    <s v="Cerrito"/>
    <n v="2"/>
  </r>
  <r>
    <x v="243"/>
    <x v="11"/>
    <s v="Colonia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onia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ación Yuquerí"/>
    <n v="1"/>
  </r>
  <r>
    <x v="244"/>
    <x v="1"/>
    <s v="Estancia Grande"/>
    <n v="2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eneral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San José de Feliciano"/>
    <n v="1"/>
  </r>
  <r>
    <x v="244"/>
    <x v="6"/>
    <s v="General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Ibicuy"/>
    <n v="0"/>
  </r>
  <r>
    <x v="244"/>
    <x v="9"/>
    <s v="La Paz"/>
    <n v="17"/>
  </r>
  <r>
    <x v="244"/>
    <x v="9"/>
    <s v="Santa Elena"/>
    <n v="5"/>
  </r>
  <r>
    <x v="244"/>
    <x v="10"/>
    <s v="Lucas Gonzá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onia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Maciá"/>
    <n v="4"/>
  </r>
  <r>
    <x v="244"/>
    <x v="13"/>
    <s v="Rosario del Tala"/>
    <n v="6"/>
  </r>
  <r>
    <x v="244"/>
    <x v="14"/>
    <s v="1° de Mayo"/>
    <n v="6"/>
  </r>
  <r>
    <x v="244"/>
    <x v="14"/>
    <s v="Basavilbaso"/>
    <n v="8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Villa Domí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ancia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onia Ensayo"/>
    <n v="1"/>
  </r>
  <r>
    <x v="245"/>
    <x v="2"/>
    <s v="Diamante"/>
    <n v="1"/>
  </r>
  <r>
    <x v="245"/>
    <x v="2"/>
    <s v="General Ramírez"/>
    <n v="1"/>
  </r>
  <r>
    <x v="245"/>
    <x v="2"/>
    <s v="Villa Libertador San Martín"/>
    <n v="5"/>
  </r>
  <r>
    <x v="245"/>
    <x v="3"/>
    <s v="Chajarí"/>
    <n v="22"/>
  </r>
  <r>
    <x v="245"/>
    <x v="3"/>
    <s v="Colonia Alemana"/>
    <n v="1"/>
  </r>
  <r>
    <x v="245"/>
    <x v="3"/>
    <s v="Colonia Aymán"/>
    <n v="1"/>
  </r>
  <r>
    <x v="245"/>
    <x v="3"/>
    <s v="Federación"/>
    <n v="8"/>
  </r>
  <r>
    <x v="245"/>
    <x v="3"/>
    <s v="San Jaime de la Frontera"/>
    <n v="3"/>
  </r>
  <r>
    <x v="245"/>
    <x v="3"/>
    <s v="Villa del Rosario"/>
    <n v="2"/>
  </r>
  <r>
    <x v="245"/>
    <x v="4"/>
    <s v="Colonia Santa Lucía"/>
    <n v="1"/>
  </r>
  <r>
    <x v="245"/>
    <x v="4"/>
    <s v="Federal"/>
    <n v="15"/>
  </r>
  <r>
    <x v="245"/>
    <x v="5"/>
    <s v="San José de Feliciano"/>
    <n v="0"/>
  </r>
  <r>
    <x v="245"/>
    <x v="6"/>
    <s v="General Galarza"/>
    <n v="3"/>
  </r>
  <r>
    <x v="245"/>
    <x v="6"/>
    <s v="Gualeguay"/>
    <n v="13"/>
  </r>
  <r>
    <x v="245"/>
    <x v="7"/>
    <s v="Aldea San Antonio"/>
    <n v="1"/>
  </r>
  <r>
    <x v="245"/>
    <x v="7"/>
    <s v="Gualeguaychú"/>
    <n v="91"/>
  </r>
  <r>
    <x v="245"/>
    <x v="7"/>
    <s v="Larroque"/>
    <n v="4"/>
  </r>
  <r>
    <x v="245"/>
    <x v="7"/>
    <s v="Pueblo General Belgrano"/>
    <n v="5"/>
  </r>
  <r>
    <x v="245"/>
    <x v="7"/>
    <s v="Urdinarrain"/>
    <n v="15"/>
  </r>
  <r>
    <x v="245"/>
    <x v="8"/>
    <s v="Ceibas"/>
    <n v="1"/>
  </r>
  <r>
    <x v="245"/>
    <x v="8"/>
    <s v="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ález"/>
    <n v="6"/>
  </r>
  <r>
    <x v="245"/>
    <x v="10"/>
    <s v="Nogoyá"/>
    <n v="5"/>
  </r>
  <r>
    <x v="245"/>
    <x v="17"/>
    <s v="Otros"/>
    <n v="6"/>
  </r>
  <r>
    <x v="245"/>
    <x v="11"/>
    <s v="Aldea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Villa Mantero"/>
    <n v="2"/>
  </r>
  <r>
    <x v="245"/>
    <x v="14"/>
    <s v="Villa San Justo"/>
    <n v="1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onia Ayuí"/>
    <n v="1"/>
  </r>
  <r>
    <x v="246"/>
    <x v="1"/>
    <s v="Concordia"/>
    <n v="102"/>
  </r>
  <r>
    <x v="246"/>
    <x v="1"/>
    <s v="Estancia Grande"/>
    <n v="1"/>
  </r>
  <r>
    <x v="246"/>
    <x v="1"/>
    <s v="Puerto Yeruá"/>
    <n v="1"/>
  </r>
  <r>
    <x v="246"/>
    <x v="2"/>
    <s v="Aldea Valle María"/>
    <n v="1"/>
  </r>
  <r>
    <x v="246"/>
    <x v="2"/>
    <s v="Costa Grande"/>
    <n v="2"/>
  </r>
  <r>
    <x v="246"/>
    <x v="2"/>
    <s v="Diamante"/>
    <n v="2"/>
  </r>
  <r>
    <x v="246"/>
    <x v="2"/>
    <s v="Villa Libertador San Martín"/>
    <n v="2"/>
  </r>
  <r>
    <x v="246"/>
    <x v="3"/>
    <s v="Chajarí"/>
    <n v="13"/>
  </r>
  <r>
    <x v="246"/>
    <x v="3"/>
    <s v="Colonia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San José de Feliciano"/>
    <n v="4"/>
  </r>
  <r>
    <x v="246"/>
    <x v="6"/>
    <s v="General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General Belgrano"/>
    <n v="5"/>
  </r>
  <r>
    <x v="246"/>
    <x v="7"/>
    <s v="Urdinarrain"/>
    <n v="7"/>
  </r>
  <r>
    <x v="246"/>
    <x v="8"/>
    <s v="Ceibas"/>
    <n v="13"/>
  </r>
  <r>
    <x v="246"/>
    <x v="8"/>
    <s v="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á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eneral Campos"/>
    <n v="2"/>
  </r>
  <r>
    <x v="246"/>
    <x v="12"/>
    <s v="San Salvador"/>
    <n v="2"/>
  </r>
  <r>
    <x v="246"/>
    <x v="13"/>
    <s v="Maciá"/>
    <n v="2"/>
  </r>
  <r>
    <x v="246"/>
    <x v="13"/>
    <s v="Rosario del Tala"/>
    <n v="18"/>
  </r>
  <r>
    <x v="246"/>
    <x v="14"/>
    <s v="1° de Mayo"/>
    <n v="1"/>
  </r>
  <r>
    <x v="246"/>
    <x v="14"/>
    <s v="Basavilbaso"/>
    <n v="2"/>
  </r>
  <r>
    <x v="246"/>
    <x v="14"/>
    <s v="Caseros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San José de Feliciano"/>
    <n v="0"/>
  </r>
  <r>
    <x v="247"/>
    <x v="6"/>
    <s v="Gualeguay"/>
    <n v="0"/>
  </r>
  <r>
    <x v="247"/>
    <x v="7"/>
    <s v="Gualeguaychú"/>
    <n v="0"/>
  </r>
  <r>
    <x v="247"/>
    <x v="8"/>
    <s v="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Rosario del Tala"/>
    <n v="0"/>
  </r>
  <r>
    <x v="247"/>
    <x v="14"/>
    <s v="Concepción del 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eneral Ramírez"/>
    <n v="2"/>
  </r>
  <r>
    <x v="248"/>
    <x v="2"/>
    <s v="Villa Libertador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San José de Feliciano"/>
    <n v="0"/>
  </r>
  <r>
    <x v="248"/>
    <x v="6"/>
    <s v="General Galarza"/>
    <n v="1"/>
  </r>
  <r>
    <x v="248"/>
    <x v="6"/>
    <s v="Gualeguay"/>
    <n v="13"/>
  </r>
  <r>
    <x v="248"/>
    <x v="7"/>
    <s v="Aldea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El Ombú Centenario"/>
    <n v="1"/>
  </r>
  <r>
    <x v="248"/>
    <x v="9"/>
    <s v="La Paz"/>
    <n v="21"/>
  </r>
  <r>
    <x v="248"/>
    <x v="9"/>
    <s v="Santa Elena"/>
    <n v="2"/>
  </r>
  <r>
    <x v="248"/>
    <x v="10"/>
    <s v="Febré"/>
    <n v="1"/>
  </r>
  <r>
    <x v="248"/>
    <x v="10"/>
    <s v="Lucas González"/>
    <n v="1"/>
  </r>
  <r>
    <x v="248"/>
    <x v="10"/>
    <s v="Nogoyá"/>
    <n v="8"/>
  </r>
  <r>
    <x v="248"/>
    <x v="17"/>
    <s v="Otros"/>
    <n v="12"/>
  </r>
  <r>
    <x v="248"/>
    <x v="11"/>
    <s v="Aldea María Luisa"/>
    <n v="1"/>
  </r>
  <r>
    <x v="248"/>
    <x v="11"/>
    <s v="Cerrito"/>
    <n v="2"/>
  </r>
  <r>
    <x v="248"/>
    <x v="11"/>
    <s v="Colonia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eneral Campos"/>
    <n v="2"/>
  </r>
  <r>
    <x v="248"/>
    <x v="12"/>
    <s v="San Salvador"/>
    <n v="15"/>
  </r>
  <r>
    <x v="248"/>
    <x v="13"/>
    <s v="Gobernador Mansilla"/>
    <n v="1"/>
  </r>
  <r>
    <x v="248"/>
    <x v="13"/>
    <s v="Maciá"/>
    <n v="18"/>
  </r>
  <r>
    <x v="248"/>
    <x v="13"/>
    <s v="Rosario del Tala"/>
    <n v="6"/>
  </r>
  <r>
    <x v="248"/>
    <x v="14"/>
    <s v="1° de Mayo"/>
    <n v="1"/>
  </r>
  <r>
    <x v="248"/>
    <x v="14"/>
    <s v="Basavilbaso"/>
    <n v="7"/>
  </r>
  <r>
    <x v="248"/>
    <x v="14"/>
    <s v="Caseros"/>
    <n v="3"/>
  </r>
  <r>
    <x v="248"/>
    <x v="14"/>
    <s v="Concepción del Uruguay"/>
    <n v="22"/>
  </r>
  <r>
    <x v="248"/>
    <x v="14"/>
    <s v="Pronunciamiento"/>
    <n v="2"/>
  </r>
  <r>
    <x v="248"/>
    <x v="14"/>
    <s v="Santa Anita"/>
    <n v="2"/>
  </r>
  <r>
    <x v="248"/>
    <x v="14"/>
    <s v="Villa San Justo"/>
    <n v="1"/>
  </r>
  <r>
    <x v="248"/>
    <x v="15"/>
    <s v="Victoria"/>
    <n v="18"/>
  </r>
  <r>
    <x v="248"/>
    <x v="16"/>
    <s v="Villa Domí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ancia Grande"/>
    <n v="1"/>
  </r>
  <r>
    <x v="249"/>
    <x v="2"/>
    <s v="Colonia Ensayo"/>
    <n v="1"/>
  </r>
  <r>
    <x v="249"/>
    <x v="2"/>
    <s v="Diamante"/>
    <n v="2"/>
  </r>
  <r>
    <x v="249"/>
    <x v="2"/>
    <s v="General Ramírez"/>
    <n v="2"/>
  </r>
  <r>
    <x v="249"/>
    <x v="3"/>
    <s v="Chajarí"/>
    <n v="30"/>
  </r>
  <r>
    <x v="249"/>
    <x v="3"/>
    <s v="Colonia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San José de Feliciano"/>
    <n v="4"/>
  </r>
  <r>
    <x v="249"/>
    <x v="6"/>
    <s v="General Galarza"/>
    <n v="2"/>
  </r>
  <r>
    <x v="249"/>
    <x v="6"/>
    <s v="Gualeguay"/>
    <n v="4"/>
  </r>
  <r>
    <x v="249"/>
    <x v="7"/>
    <s v="Aldea San Antonio"/>
    <n v="2"/>
  </r>
  <r>
    <x v="249"/>
    <x v="7"/>
    <s v="Estación Escriña"/>
    <n v="1"/>
  </r>
  <r>
    <x v="249"/>
    <x v="7"/>
    <s v="Gualeguaychú"/>
    <n v="74"/>
  </r>
  <r>
    <x v="249"/>
    <x v="7"/>
    <s v="Pueblo General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á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onia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eneral Campos"/>
    <n v="1"/>
  </r>
  <r>
    <x v="249"/>
    <x v="12"/>
    <s v="San Salvador"/>
    <n v="2"/>
  </r>
  <r>
    <x v="249"/>
    <x v="13"/>
    <s v="Rosario del Tala"/>
    <n v="3"/>
  </r>
  <r>
    <x v="249"/>
    <x v="14"/>
    <s v="1° de Mayo"/>
    <n v="2"/>
  </r>
  <r>
    <x v="249"/>
    <x v="14"/>
    <s v="Basavilbaso"/>
    <n v="1"/>
  </r>
  <r>
    <x v="249"/>
    <x v="14"/>
    <s v="Caseros"/>
    <n v="4"/>
  </r>
  <r>
    <x v="249"/>
    <x v="14"/>
    <s v="Colonia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Villa Domí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onia Ayuí"/>
    <n v="1"/>
  </r>
  <r>
    <x v="250"/>
    <x v="1"/>
    <s v="Concordia"/>
    <n v="91"/>
  </r>
  <r>
    <x v="250"/>
    <x v="1"/>
    <s v="Estancia Grande"/>
    <n v="1"/>
  </r>
  <r>
    <x v="250"/>
    <x v="1"/>
    <s v="La Criolla"/>
    <n v="1"/>
  </r>
  <r>
    <x v="250"/>
    <x v="2"/>
    <s v="Diamante"/>
    <n v="1"/>
  </r>
  <r>
    <x v="250"/>
    <x v="2"/>
    <s v="General Ramírez"/>
    <n v="3"/>
  </r>
  <r>
    <x v="250"/>
    <x v="2"/>
    <s v="Strobel"/>
    <n v="1"/>
  </r>
  <r>
    <x v="250"/>
    <x v="2"/>
    <s v="Villa Libertador San Martín"/>
    <n v="1"/>
  </r>
  <r>
    <x v="250"/>
    <x v="3"/>
    <s v="Chajarí"/>
    <n v="14"/>
  </r>
  <r>
    <x v="250"/>
    <x v="3"/>
    <s v="Colonia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San José de Feliciano"/>
    <n v="1"/>
  </r>
  <r>
    <x v="250"/>
    <x v="6"/>
    <s v="General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onia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eneral Campos"/>
    <n v="1"/>
  </r>
  <r>
    <x v="250"/>
    <x v="12"/>
    <s v="San Salvador"/>
    <n v="8"/>
  </r>
  <r>
    <x v="250"/>
    <x v="13"/>
    <s v="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onia Ayuí"/>
    <n v="2"/>
  </r>
  <r>
    <x v="251"/>
    <x v="1"/>
    <s v="Concordia"/>
    <n v="85"/>
  </r>
  <r>
    <x v="251"/>
    <x v="2"/>
    <s v="Diamante"/>
    <n v="9"/>
  </r>
  <r>
    <x v="251"/>
    <x v="2"/>
    <s v="General Ramírez"/>
    <n v="2"/>
  </r>
  <r>
    <x v="251"/>
    <x v="2"/>
    <s v="Strobel"/>
    <n v="1"/>
  </r>
  <r>
    <x v="251"/>
    <x v="2"/>
    <s v="Villa Libertador San Martín"/>
    <n v="1"/>
  </r>
  <r>
    <x v="251"/>
    <x v="3"/>
    <s v="Chajarí"/>
    <n v="44"/>
  </r>
  <r>
    <x v="251"/>
    <x v="3"/>
    <s v="Colonia Santa María y Las Margaritas"/>
    <n v="1"/>
  </r>
  <r>
    <x v="251"/>
    <x v="3"/>
    <s v="Colonia Villa Libertad"/>
    <n v="1"/>
  </r>
  <r>
    <x v="251"/>
    <x v="3"/>
    <s v="Federación"/>
    <n v="1"/>
  </r>
  <r>
    <x v="251"/>
    <x v="3"/>
    <s v="Los Conquistadores"/>
    <n v="1"/>
  </r>
  <r>
    <x v="251"/>
    <x v="4"/>
    <s v="Aldea San Isidro (El Cimarrón)"/>
    <n v="1"/>
  </r>
  <r>
    <x v="251"/>
    <x v="4"/>
    <s v="Federal"/>
    <n v="12"/>
  </r>
  <r>
    <x v="251"/>
    <x v="5"/>
    <s v="San José de Feliciano"/>
    <n v="5"/>
  </r>
  <r>
    <x v="251"/>
    <x v="6"/>
    <s v="General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General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 Urquiza"/>
    <n v="2"/>
  </r>
  <r>
    <x v="251"/>
    <x v="10"/>
    <s v="Lucas Gonzá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onia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eneral Campos"/>
    <n v="1"/>
  </r>
  <r>
    <x v="251"/>
    <x v="12"/>
    <s v="San Salvador"/>
    <n v="6"/>
  </r>
  <r>
    <x v="251"/>
    <x v="13"/>
    <s v="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ta Anita"/>
    <n v="4"/>
  </r>
  <r>
    <x v="251"/>
    <x v="14"/>
    <s v="Villa Mantero"/>
    <n v="1"/>
  </r>
  <r>
    <x v="251"/>
    <x v="14"/>
    <s v="Villa San Just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Pueblo Liebig's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ldea Brasilera"/>
    <n v="1"/>
  </r>
  <r>
    <x v="252"/>
    <x v="2"/>
    <s v="Colonia Ensayo"/>
    <n v="3"/>
  </r>
  <r>
    <x v="252"/>
    <x v="2"/>
    <s v="Diamante"/>
    <n v="2"/>
  </r>
  <r>
    <x v="252"/>
    <x v="2"/>
    <s v="General Racedo (El Carmen)"/>
    <n v="1"/>
  </r>
  <r>
    <x v="252"/>
    <x v="2"/>
    <s v="Villa Libertador San Martín"/>
    <n v="2"/>
  </r>
  <r>
    <x v="252"/>
    <x v="3"/>
    <s v="Chajarí"/>
    <n v="17"/>
  </r>
  <r>
    <x v="252"/>
    <x v="3"/>
    <s v="Federación"/>
    <n v="2"/>
  </r>
  <r>
    <x v="252"/>
    <x v="3"/>
    <s v="San Jaime de la Frontera"/>
    <n v="1"/>
  </r>
  <r>
    <x v="252"/>
    <x v="3"/>
    <s v="Villa del Rosario"/>
    <n v="1"/>
  </r>
  <r>
    <x v="252"/>
    <x v="4"/>
    <s v="Federal"/>
    <n v="8"/>
  </r>
  <r>
    <x v="252"/>
    <x v="5"/>
    <s v="San José de Feliciano"/>
    <n v="2"/>
  </r>
  <r>
    <x v="252"/>
    <x v="6"/>
    <s v="General Galarza"/>
    <n v="3"/>
  </r>
  <r>
    <x v="252"/>
    <x v="6"/>
    <s v="Gualeguay"/>
    <n v="12"/>
  </r>
  <r>
    <x v="252"/>
    <x v="7"/>
    <s v="Aldea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General Belgrano"/>
    <n v="3"/>
  </r>
  <r>
    <x v="252"/>
    <x v="7"/>
    <s v="Urdinarrain"/>
    <n v="5"/>
  </r>
  <r>
    <x v="252"/>
    <x v="8"/>
    <s v="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ldea María Luisa"/>
    <n v="1"/>
  </r>
  <r>
    <x v="252"/>
    <x v="11"/>
    <s v="Cerrito"/>
    <n v="3"/>
  </r>
  <r>
    <x v="252"/>
    <x v="11"/>
    <s v="Colonia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eneral Campos"/>
    <n v="1"/>
  </r>
  <r>
    <x v="252"/>
    <x v="12"/>
    <s v="San Salvador"/>
    <n v="2"/>
  </r>
  <r>
    <x v="252"/>
    <x v="13"/>
    <s v="Maciá"/>
    <n v="1"/>
  </r>
  <r>
    <x v="252"/>
    <x v="13"/>
    <s v="Rosario del Tala"/>
    <n v="6"/>
  </r>
  <r>
    <x v="252"/>
    <x v="14"/>
    <s v="1° de Mayo"/>
    <n v="1"/>
  </r>
  <r>
    <x v="252"/>
    <x v="14"/>
    <s v="Basavilbaso"/>
    <n v="4"/>
  </r>
  <r>
    <x v="252"/>
    <x v="14"/>
    <s v="Colonia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ertador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San José de Feliciano"/>
    <n v="2"/>
  </r>
  <r>
    <x v="253"/>
    <x v="6"/>
    <s v="General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General Belgrano"/>
    <n v="1"/>
  </r>
  <r>
    <x v="253"/>
    <x v="7"/>
    <s v="Urdinarrain"/>
    <n v="3"/>
  </r>
  <r>
    <x v="253"/>
    <x v="8"/>
    <s v="Ibicuy"/>
    <n v="3"/>
  </r>
  <r>
    <x v="253"/>
    <x v="9"/>
    <s v="La Paz"/>
    <n v="9"/>
  </r>
  <r>
    <x v="253"/>
    <x v="9"/>
    <s v="Piedras Blancas"/>
    <n v="2"/>
  </r>
  <r>
    <x v="253"/>
    <x v="10"/>
    <s v="Lucas Gonzá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eneral Campos"/>
    <n v="5"/>
  </r>
  <r>
    <x v="253"/>
    <x v="12"/>
    <s v="San Salvador"/>
    <n v="5"/>
  </r>
  <r>
    <x v="253"/>
    <x v="13"/>
    <s v="Gobernador Mansilla"/>
    <n v="2"/>
  </r>
  <r>
    <x v="253"/>
    <x v="13"/>
    <s v="Maciá"/>
    <n v="4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ta Anita"/>
    <n v="1"/>
  </r>
  <r>
    <x v="253"/>
    <x v="14"/>
    <s v="Villa Mantero"/>
    <n v="1"/>
  </r>
  <r>
    <x v="253"/>
    <x v="14"/>
    <s v="Villa San Justo"/>
    <n v="2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San José de Feliciano"/>
    <n v="0"/>
  </r>
  <r>
    <x v="254"/>
    <x v="6"/>
    <s v="Gualeguay"/>
    <n v="0"/>
  </r>
  <r>
    <x v="254"/>
    <x v="7"/>
    <s v="Gualeguaychú"/>
    <n v="0"/>
  </r>
  <r>
    <x v="254"/>
    <x v="8"/>
    <s v="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Rosario del Tala"/>
    <n v="0"/>
  </r>
  <r>
    <x v="254"/>
    <x v="14"/>
    <s v="Concepción del 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onia Ayuí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San José de Feliciano"/>
    <n v="0"/>
  </r>
  <r>
    <x v="255"/>
    <x v="6"/>
    <s v="General Galarza"/>
    <n v="1"/>
  </r>
  <r>
    <x v="255"/>
    <x v="6"/>
    <s v="Gualeguay"/>
    <n v="10"/>
  </r>
  <r>
    <x v="255"/>
    <x v="7"/>
    <s v="Aldea San Antonio"/>
    <n v="2"/>
  </r>
  <r>
    <x v="255"/>
    <x v="7"/>
    <s v="Gualeguaychú"/>
    <n v="60"/>
  </r>
  <r>
    <x v="255"/>
    <x v="7"/>
    <s v="Pueblo General Belgrano"/>
    <n v="1"/>
  </r>
  <r>
    <x v="255"/>
    <x v="7"/>
    <s v="Urdinarrain"/>
    <n v="5"/>
  </r>
  <r>
    <x v="255"/>
    <x v="8"/>
    <s v="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ldea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eneral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ancia Grande"/>
    <n v="3"/>
  </r>
  <r>
    <x v="256"/>
    <x v="1"/>
    <s v="Los Charrúas"/>
    <n v="2"/>
  </r>
  <r>
    <x v="256"/>
    <x v="2"/>
    <s v="Colonia Ensayo"/>
    <n v="1"/>
  </r>
  <r>
    <x v="256"/>
    <x v="2"/>
    <s v="Diamante"/>
    <n v="1"/>
  </r>
  <r>
    <x v="256"/>
    <x v="2"/>
    <s v="Strobel"/>
    <n v="1"/>
  </r>
  <r>
    <x v="256"/>
    <x v="2"/>
    <s v="Villa Libertador San Martín"/>
    <n v="1"/>
  </r>
  <r>
    <x v="256"/>
    <x v="3"/>
    <s v="Chajarí"/>
    <n v="23"/>
  </r>
  <r>
    <x v="256"/>
    <x v="3"/>
    <s v="Los Conquistadores"/>
    <n v="1"/>
  </r>
  <r>
    <x v="256"/>
    <x v="3"/>
    <s v="San Jaime de la Frontera"/>
    <n v="10"/>
  </r>
  <r>
    <x v="256"/>
    <x v="3"/>
    <s v="Villa del Rosario"/>
    <n v="1"/>
  </r>
  <r>
    <x v="256"/>
    <x v="4"/>
    <s v="Federal"/>
    <n v="4"/>
  </r>
  <r>
    <x v="256"/>
    <x v="5"/>
    <s v="San José de Feliciano"/>
    <n v="8"/>
  </r>
  <r>
    <x v="256"/>
    <x v="6"/>
    <s v="Gualeguay"/>
    <n v="3"/>
  </r>
  <r>
    <x v="256"/>
    <x v="7"/>
    <s v="Aldea San Antonio"/>
    <n v="1"/>
  </r>
  <r>
    <x v="256"/>
    <x v="7"/>
    <s v="Gualeguaychú"/>
    <n v="98"/>
  </r>
  <r>
    <x v="256"/>
    <x v="7"/>
    <s v="Larroque"/>
    <n v="1"/>
  </r>
  <r>
    <x v="256"/>
    <x v="7"/>
    <s v="Pueblo General Belgrano"/>
    <n v="5"/>
  </r>
  <r>
    <x v="256"/>
    <x v="7"/>
    <s v="Urdinarrain"/>
    <n v="1"/>
  </r>
  <r>
    <x v="256"/>
    <x v="8"/>
    <s v="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ldea María Luisa"/>
    <n v="1"/>
  </r>
  <r>
    <x v="256"/>
    <x v="11"/>
    <s v="Aldea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eneral Campos"/>
    <n v="5"/>
  </r>
  <r>
    <x v="256"/>
    <x v="12"/>
    <s v="San Salvador"/>
    <n v="31"/>
  </r>
  <r>
    <x v="256"/>
    <x v="13"/>
    <s v="Gobernador Echagüe"/>
    <n v="1"/>
  </r>
  <r>
    <x v="256"/>
    <x v="13"/>
    <s v="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ldea Spatzenkutter"/>
    <n v="4"/>
  </r>
  <r>
    <x v="257"/>
    <x v="2"/>
    <s v="Diamante"/>
    <n v="5"/>
  </r>
  <r>
    <x v="257"/>
    <x v="2"/>
    <s v="Villa Libertador San Martín"/>
    <n v="2"/>
  </r>
  <r>
    <x v="257"/>
    <x v="3"/>
    <s v="Chajarí"/>
    <n v="8"/>
  </r>
  <r>
    <x v="257"/>
    <x v="3"/>
    <s v="Federación"/>
    <n v="3"/>
  </r>
  <r>
    <x v="257"/>
    <x v="3"/>
    <s v="San Jaime de la Frontera"/>
    <n v="1"/>
  </r>
  <r>
    <x v="257"/>
    <x v="4"/>
    <s v="Federal"/>
    <n v="10"/>
  </r>
  <r>
    <x v="257"/>
    <x v="4"/>
    <s v="Sauce de Luna"/>
    <n v="1"/>
  </r>
  <r>
    <x v="257"/>
    <x v="5"/>
    <s v="San José de Feliciano"/>
    <n v="1"/>
  </r>
  <r>
    <x v="257"/>
    <x v="5"/>
    <s v="San José de Feliciano"/>
    <n v="1"/>
  </r>
  <r>
    <x v="257"/>
    <x v="5"/>
    <s v="San José de Feliciano"/>
    <n v="1"/>
  </r>
  <r>
    <x v="257"/>
    <x v="6"/>
    <s v="General Galarza"/>
    <n v="3"/>
  </r>
  <r>
    <x v="257"/>
    <x v="6"/>
    <s v="Gualeguay"/>
    <n v="2"/>
  </r>
  <r>
    <x v="257"/>
    <x v="7"/>
    <s v="Aldea San Antonio"/>
    <n v="1"/>
  </r>
  <r>
    <x v="257"/>
    <x v="7"/>
    <s v="Gualeguaychú"/>
    <n v="57"/>
  </r>
  <r>
    <x v="257"/>
    <x v="7"/>
    <s v="Larroque"/>
    <n v="2"/>
  </r>
  <r>
    <x v="257"/>
    <x v="7"/>
    <s v="Palavecino"/>
    <n v="1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á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onia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eneral Campos"/>
    <n v="6"/>
  </r>
  <r>
    <x v="257"/>
    <x v="12"/>
    <s v="San Salvador"/>
    <n v="13"/>
  </r>
  <r>
    <x v="257"/>
    <x v="13"/>
    <s v="Rosario del Tala"/>
    <n v="1"/>
  </r>
  <r>
    <x v="257"/>
    <x v="14"/>
    <s v="Caseros"/>
    <n v="1"/>
  </r>
  <r>
    <x v="257"/>
    <x v="14"/>
    <s v="Concepción del Uruguay"/>
    <n v="29"/>
  </r>
  <r>
    <x v="257"/>
    <x v="14"/>
    <s v="Molino"/>
    <n v="1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onia Ayuí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onia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San José de Feliciano"/>
    <n v="3"/>
  </r>
  <r>
    <x v="258"/>
    <x v="6"/>
    <s v="Gualeguay"/>
    <n v="13"/>
  </r>
  <r>
    <x v="258"/>
    <x v="7"/>
    <s v="Estación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á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eneral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Pueblo Liebig's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ertador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San José de Feliciano"/>
    <n v="0"/>
  </r>
  <r>
    <x v="259"/>
    <x v="6"/>
    <s v="Gualeguay"/>
    <n v="3"/>
  </r>
  <r>
    <x v="259"/>
    <x v="7"/>
    <s v="Aldea San Antonio"/>
    <n v="1"/>
  </r>
  <r>
    <x v="259"/>
    <x v="7"/>
    <s v="Gualeguaychú"/>
    <n v="36"/>
  </r>
  <r>
    <x v="259"/>
    <x v="7"/>
    <s v="Urdinarrain"/>
    <n v="1"/>
  </r>
  <r>
    <x v="259"/>
    <x v="8"/>
    <s v="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ález"/>
    <n v="1"/>
  </r>
  <r>
    <x v="259"/>
    <x v="10"/>
    <s v="Nogoyá"/>
    <n v="1"/>
  </r>
  <r>
    <x v="259"/>
    <x v="11"/>
    <s v="Colonia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eneral Campos"/>
    <n v="1"/>
  </r>
  <r>
    <x v="259"/>
    <x v="12"/>
    <s v="San Salvador"/>
    <n v="6"/>
  </r>
  <r>
    <x v="259"/>
    <x v="13"/>
    <s v="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eneral Ramírez"/>
    <n v="1"/>
  </r>
  <r>
    <x v="260"/>
    <x v="2"/>
    <s v="Villa Libertador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 de la Frontera"/>
    <n v="1"/>
  </r>
  <r>
    <x v="260"/>
    <x v="4"/>
    <s v="Federal"/>
    <n v="5"/>
  </r>
  <r>
    <x v="260"/>
    <x v="4"/>
    <s v="Sauce de Luna"/>
    <n v="1"/>
  </r>
  <r>
    <x v="260"/>
    <x v="5"/>
    <s v="San José de 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Ibicuy"/>
    <n v="4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9"/>
    <s v="Yeso"/>
    <n v="1"/>
  </r>
  <r>
    <x v="260"/>
    <x v="10"/>
    <s v="Aranguren"/>
    <n v="1"/>
  </r>
  <r>
    <x v="260"/>
    <x v="10"/>
    <s v="Lucas Gonzá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eneral Campos"/>
    <n v="1"/>
  </r>
  <r>
    <x v="260"/>
    <x v="13"/>
    <s v="Maciá"/>
    <n v="2"/>
  </r>
  <r>
    <x v="260"/>
    <x v="13"/>
    <s v="Rosario del Tala"/>
    <n v="1"/>
  </r>
  <r>
    <x v="260"/>
    <x v="14"/>
    <s v="1° de Mayo"/>
    <n v="1"/>
  </r>
  <r>
    <x v="260"/>
    <x v="14"/>
    <s v="Basavilbaso"/>
    <n v="7"/>
  </r>
  <r>
    <x v="260"/>
    <x v="14"/>
    <s v="Colonia Elía"/>
    <n v="1"/>
  </r>
  <r>
    <x v="260"/>
    <x v="14"/>
    <s v="Concepción del Uruguay"/>
    <n v="36"/>
  </r>
  <r>
    <x v="260"/>
    <x v="14"/>
    <s v="Herrera"/>
    <n v="1"/>
  </r>
  <r>
    <x v="260"/>
    <x v="14"/>
    <s v="Villa 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San José de Feliciano"/>
    <n v="0"/>
  </r>
  <r>
    <x v="261"/>
    <x v="6"/>
    <s v="Gualeguay"/>
    <n v="0"/>
  </r>
  <r>
    <x v="261"/>
    <x v="7"/>
    <s v="Gualeguaychú"/>
    <n v="0"/>
  </r>
  <r>
    <x v="261"/>
    <x v="8"/>
    <s v="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Rosario del Tala"/>
    <n v="0"/>
  </r>
  <r>
    <x v="261"/>
    <x v="14"/>
    <s v="Concepción del 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ertador San Martín"/>
    <n v="3"/>
  </r>
  <r>
    <x v="262"/>
    <x v="3"/>
    <s v="Chajarí"/>
    <n v="5"/>
  </r>
  <r>
    <x v="262"/>
    <x v="4"/>
    <s v="Federal"/>
    <n v="0"/>
  </r>
  <r>
    <x v="262"/>
    <x v="5"/>
    <s v="San José de Feliciano"/>
    <n v="0"/>
  </r>
  <r>
    <x v="262"/>
    <x v="6"/>
    <s v="Gualeguay"/>
    <n v="3"/>
  </r>
  <r>
    <x v="262"/>
    <x v="7"/>
    <s v="Aldea San Antonio"/>
    <n v="1"/>
  </r>
  <r>
    <x v="262"/>
    <x v="7"/>
    <s v="Gualeguaychú"/>
    <n v="16"/>
  </r>
  <r>
    <x v="262"/>
    <x v="7"/>
    <s v="Larroque"/>
    <n v="2"/>
  </r>
  <r>
    <x v="262"/>
    <x v="7"/>
    <s v="Pueblo General Belgrano"/>
    <n v="1"/>
  </r>
  <r>
    <x v="262"/>
    <x v="8"/>
    <s v="Ceibas"/>
    <n v="1"/>
  </r>
  <r>
    <x v="262"/>
    <x v="8"/>
    <s v="Ibicuy"/>
    <n v="1"/>
  </r>
  <r>
    <x v="262"/>
    <x v="9"/>
    <s v="La Paz"/>
    <n v="1"/>
  </r>
  <r>
    <x v="262"/>
    <x v="9"/>
    <s v="Piedras Blancas"/>
    <n v="2"/>
  </r>
  <r>
    <x v="262"/>
    <x v="10"/>
    <s v="Lucas González"/>
    <n v="1"/>
  </r>
  <r>
    <x v="262"/>
    <x v="10"/>
    <s v="Nogoyá"/>
    <n v="5"/>
  </r>
  <r>
    <x v="262"/>
    <x v="11"/>
    <s v="Colonia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eneral Campos"/>
    <n v="1"/>
  </r>
  <r>
    <x v="262"/>
    <x v="12"/>
    <s v="San Salvador"/>
    <n v="2"/>
  </r>
  <r>
    <x v="262"/>
    <x v="13"/>
    <s v="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eneral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San José de Feliciano"/>
    <n v="1"/>
  </r>
  <r>
    <x v="263"/>
    <x v="6"/>
    <s v="Gualeguay"/>
    <n v="1"/>
  </r>
  <r>
    <x v="263"/>
    <x v="7"/>
    <s v="Aldea San Antonio"/>
    <n v="1"/>
  </r>
  <r>
    <x v="263"/>
    <x v="7"/>
    <s v="Gualeguaychú"/>
    <n v="50"/>
  </r>
  <r>
    <x v="263"/>
    <x v="7"/>
    <s v="Pueblo General Belgrano"/>
    <n v="1"/>
  </r>
  <r>
    <x v="263"/>
    <x v="7"/>
    <s v="Urdinarrain"/>
    <n v="1"/>
  </r>
  <r>
    <x v="263"/>
    <x v="8"/>
    <s v="Ibicuy"/>
    <n v="1"/>
  </r>
  <r>
    <x v="263"/>
    <x v="9"/>
    <s v="La Paz"/>
    <n v="7"/>
  </r>
  <r>
    <x v="263"/>
    <x v="9"/>
    <s v="Piedras Blancas"/>
    <n v="1"/>
  </r>
  <r>
    <x v="263"/>
    <x v="10"/>
    <s v="Lucas Gonzá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onia General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eneral Racedo (El Carmen)"/>
    <n v="1"/>
  </r>
  <r>
    <x v="264"/>
    <x v="2"/>
    <s v="General Ramírez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San José de Feliciano"/>
    <n v="7"/>
  </r>
  <r>
    <x v="264"/>
    <x v="6"/>
    <s v="Gualeguay"/>
    <n v="3"/>
  </r>
  <r>
    <x v="264"/>
    <x v="7"/>
    <s v="Aldea San Antonio"/>
    <n v="2"/>
  </r>
  <r>
    <x v="264"/>
    <x v="7"/>
    <s v="Gualeguaychú"/>
    <n v="23"/>
  </r>
  <r>
    <x v="264"/>
    <x v="7"/>
    <s v="Larroque"/>
    <n v="1"/>
  </r>
  <r>
    <x v="264"/>
    <x v="7"/>
    <s v="Pueblo General Belgrano"/>
    <n v="2"/>
  </r>
  <r>
    <x v="264"/>
    <x v="8"/>
    <s v="Ceibas"/>
    <n v="1"/>
  </r>
  <r>
    <x v="264"/>
    <x v="8"/>
    <s v="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ález"/>
    <n v="3"/>
  </r>
  <r>
    <x v="264"/>
    <x v="10"/>
    <s v="Nogoyá"/>
    <n v="1"/>
  </r>
  <r>
    <x v="264"/>
    <x v="11"/>
    <s v="Colonia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eneral Campos"/>
    <n v="1"/>
  </r>
  <r>
    <x v="264"/>
    <x v="12"/>
    <s v="San Salvador"/>
    <n v="2"/>
  </r>
  <r>
    <x v="264"/>
    <x v="13"/>
    <s v="Rosario del Tala"/>
    <n v="0"/>
  </r>
  <r>
    <x v="264"/>
    <x v="14"/>
    <s v="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San José de Feliciano"/>
    <n v="2"/>
  </r>
  <r>
    <x v="265"/>
    <x v="6"/>
    <s v="Gualeguay"/>
    <n v="11"/>
  </r>
  <r>
    <x v="265"/>
    <x v="7"/>
    <s v="Aldea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Segundo"/>
    <n v="1"/>
  </r>
  <r>
    <x v="265"/>
    <x v="10"/>
    <s v="Lucas González"/>
    <n v="1"/>
  </r>
  <r>
    <x v="265"/>
    <x v="10"/>
    <s v="Nogoyá"/>
    <n v="2"/>
  </r>
  <r>
    <x v="265"/>
    <x v="11"/>
    <s v="Cerrito"/>
    <n v="1"/>
  </r>
  <r>
    <x v="265"/>
    <x v="11"/>
    <s v="Colonia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eneral Campos"/>
    <n v="1"/>
  </r>
  <r>
    <x v="265"/>
    <x v="13"/>
    <s v="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ldea Brasilera"/>
    <n v="1"/>
  </r>
  <r>
    <x v="266"/>
    <x v="2"/>
    <s v="Diamante"/>
    <n v="4"/>
  </r>
  <r>
    <x v="266"/>
    <x v="2"/>
    <s v="General Ramírez"/>
    <n v="2"/>
  </r>
  <r>
    <x v="266"/>
    <x v="2"/>
    <s v="Villa Libertador San Martín"/>
    <n v="1"/>
  </r>
  <r>
    <x v="266"/>
    <x v="3"/>
    <s v="Chajarí"/>
    <n v="7"/>
  </r>
  <r>
    <x v="266"/>
    <x v="3"/>
    <s v="Federación"/>
    <n v="16"/>
  </r>
  <r>
    <x v="266"/>
    <x v="3"/>
    <s v="San Jaime de la Frontera"/>
    <n v="1"/>
  </r>
  <r>
    <x v="266"/>
    <x v="4"/>
    <s v="Federal"/>
    <n v="1"/>
  </r>
  <r>
    <x v="266"/>
    <x v="5"/>
    <s v="San José de Feliciano"/>
    <n v="0"/>
  </r>
  <r>
    <x v="266"/>
    <x v="6"/>
    <s v="General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onia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Segundo"/>
    <n v="1"/>
  </r>
  <r>
    <x v="266"/>
    <x v="11"/>
    <s v="Aldea María Luisa"/>
    <n v="1"/>
  </r>
  <r>
    <x v="266"/>
    <x v="11"/>
    <s v="Cerrito"/>
    <n v="1"/>
  </r>
  <r>
    <x v="266"/>
    <x v="11"/>
    <s v="Colonia Avellaneda"/>
    <n v="4"/>
  </r>
  <r>
    <x v="266"/>
    <x v="11"/>
    <s v="Crespo"/>
    <n v="1"/>
  </r>
  <r>
    <x v="266"/>
    <x v="11"/>
    <s v="El Palenque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1"/>
    <s v="Sosa"/>
    <n v="1"/>
  </r>
  <r>
    <x v="266"/>
    <x v="12"/>
    <s v="San Salvador"/>
    <n v="0"/>
  </r>
  <r>
    <x v="266"/>
    <x v="13"/>
    <s v="Rosario del 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ancia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ertador San Martín"/>
    <n v="1"/>
  </r>
  <r>
    <x v="267"/>
    <x v="3"/>
    <s v="Chajarí"/>
    <n v="10"/>
  </r>
  <r>
    <x v="267"/>
    <x v="3"/>
    <s v="Colonia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San José de Feliciano"/>
    <n v="3"/>
  </r>
  <r>
    <x v="267"/>
    <x v="6"/>
    <s v="Gualeguay"/>
    <n v="1"/>
  </r>
  <r>
    <x v="267"/>
    <x v="7"/>
    <s v="Aldea San Antonio"/>
    <n v="3"/>
  </r>
  <r>
    <x v="267"/>
    <x v="7"/>
    <s v="Gualeguaychú"/>
    <n v="24"/>
  </r>
  <r>
    <x v="267"/>
    <x v="8"/>
    <s v="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San José de Feliciano"/>
    <n v="0"/>
  </r>
  <r>
    <x v="268"/>
    <x v="6"/>
    <s v="Gualeguay"/>
    <n v="0"/>
  </r>
  <r>
    <x v="268"/>
    <x v="7"/>
    <s v="Gualeguaychú"/>
    <n v="0"/>
  </r>
  <r>
    <x v="268"/>
    <x v="8"/>
    <s v="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Rosario del Tala"/>
    <n v="0"/>
  </r>
  <r>
    <x v="268"/>
    <x v="14"/>
    <s v="Concepción del 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ertador San Martín"/>
    <n v="1"/>
  </r>
  <r>
    <x v="269"/>
    <x v="3"/>
    <s v="Chajarí"/>
    <n v="1"/>
  </r>
  <r>
    <x v="269"/>
    <x v="4"/>
    <s v="Federal"/>
    <n v="0"/>
  </r>
  <r>
    <x v="269"/>
    <x v="5"/>
    <s v="San José de Feliciano"/>
    <n v="0"/>
  </r>
  <r>
    <x v="269"/>
    <x v="6"/>
    <s v="Gualeguay"/>
    <n v="4"/>
  </r>
  <r>
    <x v="269"/>
    <x v="7"/>
    <s v="Aldea San Antonio"/>
    <n v="1"/>
  </r>
  <r>
    <x v="269"/>
    <x v="7"/>
    <s v="Gualeguaychú"/>
    <n v="15"/>
  </r>
  <r>
    <x v="269"/>
    <x v="7"/>
    <s v="Urdinarrain"/>
    <n v="1"/>
  </r>
  <r>
    <x v="269"/>
    <x v="8"/>
    <s v="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á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Maciá"/>
    <n v="2"/>
  </r>
  <r>
    <x v="269"/>
    <x v="14"/>
    <s v="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onia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San José de Feliciano"/>
    <n v="0"/>
  </r>
  <r>
    <x v="270"/>
    <x v="6"/>
    <s v="Gualeguay"/>
    <n v="4"/>
  </r>
  <r>
    <x v="270"/>
    <x v="7"/>
    <s v="Aldea San Antonio"/>
    <n v="2"/>
  </r>
  <r>
    <x v="270"/>
    <x v="7"/>
    <s v="Gualeguaychú"/>
    <n v="20"/>
  </r>
  <r>
    <x v="270"/>
    <x v="7"/>
    <s v="Urdinarrain"/>
    <n v="1"/>
  </r>
  <r>
    <x v="270"/>
    <x v="8"/>
    <s v="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ález"/>
    <n v="1"/>
  </r>
  <r>
    <x v="270"/>
    <x v="11"/>
    <s v="Cerrito"/>
    <n v="1"/>
  </r>
  <r>
    <x v="270"/>
    <x v="11"/>
    <s v="Colonia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onia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ldea Brasilera"/>
    <n v="1"/>
  </r>
  <r>
    <x v="271"/>
    <x v="2"/>
    <s v="Aldea Spatzenkutter"/>
    <n v="1"/>
  </r>
  <r>
    <x v="271"/>
    <x v="2"/>
    <s v="General Ramírez"/>
    <n v="4"/>
  </r>
  <r>
    <x v="271"/>
    <x v="2"/>
    <s v="Villa Libertador San Martín"/>
    <n v="1"/>
  </r>
  <r>
    <x v="271"/>
    <x v="3"/>
    <s v="Chajarí"/>
    <n v="3"/>
  </r>
  <r>
    <x v="271"/>
    <x v="3"/>
    <s v="Colonia Aymán"/>
    <n v="2"/>
  </r>
  <r>
    <x v="271"/>
    <x v="3"/>
    <s v="Federación"/>
    <n v="1"/>
  </r>
  <r>
    <x v="271"/>
    <x v="3"/>
    <s v="San Jaime de la Frontera"/>
    <n v="2"/>
  </r>
  <r>
    <x v="271"/>
    <x v="3"/>
    <s v="Villa del Rosario"/>
    <n v="1"/>
  </r>
  <r>
    <x v="271"/>
    <x v="4"/>
    <s v="Federal"/>
    <n v="0"/>
  </r>
  <r>
    <x v="271"/>
    <x v="5"/>
    <s v="San José de Feliciano"/>
    <n v="1"/>
  </r>
  <r>
    <x v="271"/>
    <x v="6"/>
    <s v="Gualeguay"/>
    <n v="0"/>
  </r>
  <r>
    <x v="271"/>
    <x v="7"/>
    <s v="Gualeguaychú"/>
    <n v="12"/>
  </r>
  <r>
    <x v="271"/>
    <x v="8"/>
    <s v="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onia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1° de Mayo"/>
    <n v="1"/>
  </r>
  <r>
    <x v="271"/>
    <x v="14"/>
    <s v="Basavilbaso"/>
    <n v="3"/>
  </r>
  <r>
    <x v="271"/>
    <x v="14"/>
    <s v="Concepción del Uruguay"/>
    <n v="12"/>
  </r>
  <r>
    <x v="271"/>
    <x v="14"/>
    <s v="Pronunciamiento"/>
    <n v="1"/>
  </r>
  <r>
    <x v="271"/>
    <x v="14"/>
    <s v="Villa 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eneral Ramírez"/>
    <n v="2"/>
  </r>
  <r>
    <x v="272"/>
    <x v="3"/>
    <s v="Chajarí"/>
    <n v="9"/>
  </r>
  <r>
    <x v="272"/>
    <x v="3"/>
    <s v="Colonia Villa Libertad"/>
    <n v="1"/>
  </r>
  <r>
    <x v="272"/>
    <x v="3"/>
    <s v="Federación"/>
    <n v="2"/>
  </r>
  <r>
    <x v="272"/>
    <x v="4"/>
    <s v="Federal"/>
    <n v="12"/>
  </r>
  <r>
    <x v="272"/>
    <x v="5"/>
    <s v="San José de 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ández"/>
    <n v="1"/>
  </r>
  <r>
    <x v="272"/>
    <x v="10"/>
    <s v="Lucas González"/>
    <n v="1"/>
  </r>
  <r>
    <x v="272"/>
    <x v="10"/>
    <s v="Nogoyá"/>
    <n v="2"/>
  </r>
  <r>
    <x v="272"/>
    <x v="11"/>
    <s v="Colonia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eneral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eneral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San José de Feliciano"/>
    <n v="8"/>
  </r>
  <r>
    <x v="273"/>
    <x v="6"/>
    <s v="Gualeguay"/>
    <n v="2"/>
  </r>
  <r>
    <x v="273"/>
    <x v="7"/>
    <s v="Costa Uruguay Norte"/>
    <n v="1"/>
  </r>
  <r>
    <x v="273"/>
    <x v="7"/>
    <s v="Gualeguaychú"/>
    <n v="14"/>
  </r>
  <r>
    <x v="273"/>
    <x v="7"/>
    <s v="Urdinarrain"/>
    <n v="2"/>
  </r>
  <r>
    <x v="273"/>
    <x v="8"/>
    <s v="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1° de Mayo"/>
    <n v="1"/>
  </r>
  <r>
    <x v="273"/>
    <x v="14"/>
    <s v="Basavilbas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San José de 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Ibicuy"/>
    <n v="0"/>
  </r>
  <r>
    <x v="274"/>
    <x v="9"/>
    <s v="Bovril"/>
    <n v="2"/>
  </r>
  <r>
    <x v="274"/>
    <x v="9"/>
    <s v="La Paz"/>
    <n v="2"/>
  </r>
  <r>
    <x v="274"/>
    <x v="10"/>
    <s v="Lucas González"/>
    <n v="1"/>
  </r>
  <r>
    <x v="274"/>
    <x v="10"/>
    <s v="Nogoyá"/>
    <n v="1"/>
  </r>
  <r>
    <x v="274"/>
    <x v="11"/>
    <s v="Cerrito"/>
    <n v="4"/>
  </r>
  <r>
    <x v="274"/>
    <x v="11"/>
    <s v="Colonia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San José de Feliciano"/>
    <n v="0"/>
  </r>
  <r>
    <x v="275"/>
    <x v="6"/>
    <s v="Gualeguay"/>
    <n v="0"/>
  </r>
  <r>
    <x v="275"/>
    <x v="7"/>
    <s v="Gualeguaychú"/>
    <n v="0"/>
  </r>
  <r>
    <x v="275"/>
    <x v="8"/>
    <s v="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Rosario del Tala"/>
    <n v="0"/>
  </r>
  <r>
    <x v="275"/>
    <x v="14"/>
    <s v="Concepción del 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Pueblo Liebig's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San José de 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Ibicuy"/>
    <n v="0"/>
  </r>
  <r>
    <x v="276"/>
    <x v="9"/>
    <s v="La Paz"/>
    <n v="3"/>
  </r>
  <r>
    <x v="276"/>
    <x v="10"/>
    <s v="Nogoyá"/>
    <n v="1"/>
  </r>
  <r>
    <x v="276"/>
    <x v="11"/>
    <s v="Colonia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Villa Domí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San José de Feliciano"/>
    <n v="0"/>
  </r>
  <r>
    <x v="277"/>
    <x v="6"/>
    <s v="Gualeguay"/>
    <n v="0"/>
  </r>
  <r>
    <x v="277"/>
    <x v="7"/>
    <s v="Gualeguaychú"/>
    <n v="0"/>
  </r>
  <r>
    <x v="277"/>
    <x v="8"/>
    <s v="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Rosario del Tala"/>
    <n v="0"/>
  </r>
  <r>
    <x v="277"/>
    <x v="14"/>
    <s v="Concepción del 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ldea Spatzenkutter"/>
    <n v="1"/>
  </r>
  <r>
    <x v="278"/>
    <x v="2"/>
    <s v="Diamante"/>
    <n v="1"/>
  </r>
  <r>
    <x v="278"/>
    <x v="3"/>
    <s v="Chajarí"/>
    <n v="29"/>
  </r>
  <r>
    <x v="278"/>
    <x v="3"/>
    <s v="Colonia Oficial 16"/>
    <n v="1"/>
  </r>
  <r>
    <x v="278"/>
    <x v="3"/>
    <s v="Villa del Rosario"/>
    <n v="1"/>
  </r>
  <r>
    <x v="278"/>
    <x v="4"/>
    <s v="Federal"/>
    <n v="2"/>
  </r>
  <r>
    <x v="278"/>
    <x v="5"/>
    <s v="San José de Feliciano"/>
    <n v="0"/>
  </r>
  <r>
    <x v="278"/>
    <x v="6"/>
    <s v="Gualeguay"/>
    <n v="1"/>
  </r>
  <r>
    <x v="278"/>
    <x v="7"/>
    <s v="Gualeguaychú"/>
    <n v="12"/>
  </r>
  <r>
    <x v="278"/>
    <x v="8"/>
    <s v="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eneral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San José de Feliciano"/>
    <n v="1"/>
  </r>
  <r>
    <x v="279"/>
    <x v="6"/>
    <s v="Gualeguay"/>
    <n v="0"/>
  </r>
  <r>
    <x v="279"/>
    <x v="7"/>
    <s v="Gualeguaychú"/>
    <n v="6"/>
  </r>
  <r>
    <x v="279"/>
    <x v="8"/>
    <s v="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onia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Rosario del 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ón"/>
    <n v="7"/>
  </r>
  <r>
    <x v="280"/>
    <x v="0"/>
    <s v="Colonia Vásquez"/>
    <n v="4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onia Ensanche Sauce"/>
    <n v="1"/>
  </r>
  <r>
    <x v="280"/>
    <x v="3"/>
    <s v="Los Conquistadores"/>
    <n v="1"/>
  </r>
  <r>
    <x v="280"/>
    <x v="4"/>
    <s v="Federal"/>
    <n v="3"/>
  </r>
  <r>
    <x v="280"/>
    <x v="5"/>
    <s v="San José de Feliciano"/>
    <n v="0"/>
  </r>
  <r>
    <x v="280"/>
    <x v="6"/>
    <s v="Gualeguay"/>
    <n v="1"/>
  </r>
  <r>
    <x v="280"/>
    <x v="7"/>
    <s v="Gualeguaychú"/>
    <n v="19"/>
  </r>
  <r>
    <x v="280"/>
    <x v="7"/>
    <s v="Pueblo General Belgrano"/>
    <n v="1"/>
  </r>
  <r>
    <x v="280"/>
    <x v="7"/>
    <s v="Urdinarrain"/>
    <n v="1"/>
  </r>
  <r>
    <x v="280"/>
    <x v="8"/>
    <s v="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onia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San José de Feliciano"/>
    <n v="1"/>
  </r>
  <r>
    <x v="281"/>
    <x v="6"/>
    <s v="Gualeguay"/>
    <n v="6"/>
  </r>
  <r>
    <x v="281"/>
    <x v="7"/>
    <s v="Gualeguaychú"/>
    <n v="12"/>
  </r>
  <r>
    <x v="281"/>
    <x v="8"/>
    <s v="Ibicuy"/>
    <n v="1"/>
  </r>
  <r>
    <x v="281"/>
    <x v="9"/>
    <s v="Alcaraz"/>
    <n v="2"/>
  </r>
  <r>
    <x v="281"/>
    <x v="9"/>
    <s v="Bovril"/>
    <n v="4"/>
  </r>
  <r>
    <x v="281"/>
    <x v="9"/>
    <s v="Colonia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eneral Campos"/>
    <n v="1"/>
  </r>
  <r>
    <x v="281"/>
    <x v="12"/>
    <s v="San Salvador"/>
    <n v="1"/>
  </r>
  <r>
    <x v="281"/>
    <x v="13"/>
    <s v="Gobernador 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San José de Feliciano"/>
    <n v="0"/>
  </r>
  <r>
    <x v="282"/>
    <x v="6"/>
    <s v="Gualeguay"/>
    <n v="0"/>
  </r>
  <r>
    <x v="282"/>
    <x v="7"/>
    <s v="Gualeguaychú"/>
    <n v="0"/>
  </r>
  <r>
    <x v="282"/>
    <x v="8"/>
    <s v="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Rosario del Tala"/>
    <n v="0"/>
  </r>
  <r>
    <x v="282"/>
    <x v="14"/>
    <s v="Concepción del Uruguay"/>
    <n v="0"/>
  </r>
  <r>
    <x v="282"/>
    <x v="15"/>
    <s v="Victoria"/>
    <n v="0"/>
  </r>
  <r>
    <x v="282"/>
    <x v="16"/>
    <s v="Villaguay"/>
    <n v="0"/>
  </r>
  <r>
    <x v="283"/>
    <x v="0"/>
    <s v="Colón"/>
    <n v="27"/>
  </r>
  <r>
    <x v="283"/>
    <x v="0"/>
    <s v="Colonia San Miguel"/>
    <n v="1"/>
  </r>
  <r>
    <x v="283"/>
    <x v="0"/>
    <s v="Pueblo Liebig's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ldea Valle María"/>
    <n v="1"/>
  </r>
  <r>
    <x v="283"/>
    <x v="2"/>
    <s v="Diamante"/>
    <n v="1"/>
  </r>
  <r>
    <x v="283"/>
    <x v="2"/>
    <s v="Villa Libertador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San José de Feliciano"/>
    <n v="2"/>
  </r>
  <r>
    <x v="283"/>
    <x v="6"/>
    <s v="General Galarza"/>
    <n v="2"/>
  </r>
  <r>
    <x v="283"/>
    <x v="6"/>
    <s v="Gualeguay"/>
    <n v="7"/>
  </r>
  <r>
    <x v="283"/>
    <x v="7"/>
    <s v="Gualeguaychú"/>
    <n v="15"/>
  </r>
  <r>
    <x v="283"/>
    <x v="8"/>
    <s v="Ibicuy"/>
    <n v="1"/>
  </r>
  <r>
    <x v="283"/>
    <x v="9"/>
    <s v="La Paz"/>
    <n v="1"/>
  </r>
  <r>
    <x v="283"/>
    <x v="9"/>
    <s v="Santa Elena"/>
    <n v="1"/>
  </r>
  <r>
    <x v="283"/>
    <x v="10"/>
    <s v="Febré"/>
    <n v="1"/>
  </r>
  <r>
    <x v="283"/>
    <x v="10"/>
    <s v="Hernández"/>
    <n v="1"/>
  </r>
  <r>
    <x v="283"/>
    <x v="10"/>
    <s v="Nogoyá"/>
    <n v="1"/>
  </r>
  <r>
    <x v="283"/>
    <x v="11"/>
    <s v="Aldea Eigenfeld"/>
    <n v="1"/>
  </r>
  <r>
    <x v="283"/>
    <x v="11"/>
    <s v="Colonia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Gobernador Mansilla"/>
    <n v="4"/>
  </r>
  <r>
    <x v="283"/>
    <x v="13"/>
    <s v="Maciá"/>
    <n v="6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ta Anita"/>
    <n v="1"/>
  </r>
  <r>
    <x v="283"/>
    <x v="14"/>
    <s v="Villa Mantero"/>
    <n v="3"/>
  </r>
  <r>
    <x v="283"/>
    <x v="14"/>
    <s v="Villa San Justo"/>
    <n v="1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eneral Alvear"/>
    <n v="1"/>
  </r>
  <r>
    <x v="284"/>
    <x v="2"/>
    <s v="General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San José de Feliciano"/>
    <n v="1"/>
  </r>
  <r>
    <x v="284"/>
    <x v="6"/>
    <s v="Gualeguay"/>
    <n v="0"/>
  </r>
  <r>
    <x v="284"/>
    <x v="7"/>
    <s v="Gualeguaychú"/>
    <n v="15"/>
  </r>
  <r>
    <x v="284"/>
    <x v="7"/>
    <s v="Pehuajó Norte"/>
    <n v="1"/>
  </r>
  <r>
    <x v="284"/>
    <x v="8"/>
    <s v="Ibicuy"/>
    <n v="0"/>
  </r>
  <r>
    <x v="284"/>
    <x v="9"/>
    <s v="Piedras Blancas"/>
    <n v="3"/>
  </r>
  <r>
    <x v="284"/>
    <x v="10"/>
    <s v="Nogoyá"/>
    <n v="0"/>
  </r>
  <r>
    <x v="284"/>
    <x v="11"/>
    <s v="Colonia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eneral Campos"/>
    <n v="1"/>
  </r>
  <r>
    <x v="284"/>
    <x v="12"/>
    <s v="San Salvador"/>
    <n v="2"/>
  </r>
  <r>
    <x v="284"/>
    <x v="13"/>
    <s v="Gobernador 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onia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San José de Feliciano"/>
    <n v="2"/>
  </r>
  <r>
    <x v="285"/>
    <x v="6"/>
    <s v="General Galarza"/>
    <n v="3"/>
  </r>
  <r>
    <x v="285"/>
    <x v="6"/>
    <s v="Gualeguay"/>
    <n v="2"/>
  </r>
  <r>
    <x v="285"/>
    <x v="7"/>
    <s v="Gualeguaychú"/>
    <n v="7"/>
  </r>
  <r>
    <x v="285"/>
    <x v="8"/>
    <s v="Ibicuy"/>
    <n v="0"/>
  </r>
  <r>
    <x v="285"/>
    <x v="9"/>
    <s v="Santa Elena"/>
    <n v="1"/>
  </r>
  <r>
    <x v="285"/>
    <x v="10"/>
    <s v="Nogoyá"/>
    <n v="0"/>
  </r>
  <r>
    <x v="285"/>
    <x v="11"/>
    <s v="Colonia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Gobernador 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eneral Ramírez"/>
    <n v="2"/>
  </r>
  <r>
    <x v="286"/>
    <x v="2"/>
    <s v="Villa Libertador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San José de Feliciano"/>
    <n v="3"/>
  </r>
  <r>
    <x v="286"/>
    <x v="6"/>
    <s v="General Galarza"/>
    <n v="2"/>
  </r>
  <r>
    <x v="286"/>
    <x v="6"/>
    <s v="Gualeguay"/>
    <n v="6"/>
  </r>
  <r>
    <x v="286"/>
    <x v="7"/>
    <s v="Gualeguaychú"/>
    <n v="14"/>
  </r>
  <r>
    <x v="286"/>
    <x v="8"/>
    <s v="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onia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Gobernador Mansilla"/>
    <n v="3"/>
  </r>
  <r>
    <x v="286"/>
    <x v="13"/>
    <s v="Maciá"/>
    <n v="6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San José de Feliciano"/>
    <n v="0"/>
  </r>
  <r>
    <x v="287"/>
    <x v="6"/>
    <s v="General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Ibicuy"/>
    <n v="0"/>
  </r>
  <r>
    <x v="287"/>
    <x v="9"/>
    <s v="Piedras Blancas"/>
    <n v="1"/>
  </r>
  <r>
    <x v="287"/>
    <x v="10"/>
    <s v="Nogoyá"/>
    <n v="2"/>
  </r>
  <r>
    <x v="287"/>
    <x v="11"/>
    <s v="Aldea San Antonio"/>
    <n v="1"/>
  </r>
  <r>
    <x v="287"/>
    <x v="11"/>
    <s v="Colonia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eneral Campos"/>
    <n v="1"/>
  </r>
  <r>
    <x v="287"/>
    <x v="12"/>
    <s v="San Salvador"/>
    <n v="1"/>
  </r>
  <r>
    <x v="287"/>
    <x v="13"/>
    <s v="Gobernador 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eneral Ramírez"/>
    <n v="2"/>
  </r>
  <r>
    <x v="288"/>
    <x v="2"/>
    <s v="Villa Libertador San Martín"/>
    <n v="3"/>
  </r>
  <r>
    <x v="288"/>
    <x v="3"/>
    <s v="Federación"/>
    <n v="1"/>
  </r>
  <r>
    <x v="288"/>
    <x v="4"/>
    <s v="Federal"/>
    <n v="3"/>
  </r>
  <r>
    <x v="288"/>
    <x v="5"/>
    <s v="San José de Feliciano"/>
    <n v="0"/>
  </r>
  <r>
    <x v="288"/>
    <x v="6"/>
    <s v="General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onia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eneral Campos"/>
    <n v="1"/>
  </r>
  <r>
    <x v="288"/>
    <x v="13"/>
    <s v="Rosario del 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San José de Feliciano"/>
    <n v="0"/>
  </r>
  <r>
    <x v="289"/>
    <x v="6"/>
    <s v="Gualeguay"/>
    <n v="0"/>
  </r>
  <r>
    <x v="289"/>
    <x v="7"/>
    <s v="Gualeguaychú"/>
    <n v="0"/>
  </r>
  <r>
    <x v="289"/>
    <x v="8"/>
    <s v="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Rosario del Tala"/>
    <n v="0"/>
  </r>
  <r>
    <x v="289"/>
    <x v="14"/>
    <s v="Concepción del Uruguay"/>
    <n v="0"/>
  </r>
  <r>
    <x v="289"/>
    <x v="15"/>
    <s v="Victoria"/>
    <n v="0"/>
  </r>
  <r>
    <x v="289"/>
    <x v="16"/>
    <s v="Villaguay"/>
    <n v="0"/>
  </r>
  <r>
    <x v="290"/>
    <x v="0"/>
    <s v="Colón"/>
    <n v="7"/>
  </r>
  <r>
    <x v="290"/>
    <x v="0"/>
    <s v="Colonia Las Pepas"/>
    <n v="1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eneral Racedo (El Carmen)"/>
    <n v="1"/>
  </r>
  <r>
    <x v="290"/>
    <x v="2"/>
    <s v="General Ramírez"/>
    <n v="1"/>
  </r>
  <r>
    <x v="290"/>
    <x v="2"/>
    <s v="Villa Libertador San Martín"/>
    <n v="1"/>
  </r>
  <r>
    <x v="290"/>
    <x v="3"/>
    <s v="Chajarí"/>
    <n v="6"/>
  </r>
  <r>
    <x v="290"/>
    <x v="3"/>
    <s v="San Jaime de la Frontera"/>
    <n v="1"/>
  </r>
  <r>
    <x v="290"/>
    <x v="3"/>
    <s v="Villa del Rosario"/>
    <n v="1"/>
  </r>
  <r>
    <x v="290"/>
    <x v="4"/>
    <s v="Federal"/>
    <n v="1"/>
  </r>
  <r>
    <x v="290"/>
    <x v="5"/>
    <s v="San José de Feliciano"/>
    <n v="0"/>
  </r>
  <r>
    <x v="290"/>
    <x v="6"/>
    <s v="General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onia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Gobernador Mansilla"/>
    <n v="2"/>
  </r>
  <r>
    <x v="290"/>
    <x v="13"/>
    <s v="Maciá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Villa Mantero"/>
    <n v="1"/>
  </r>
  <r>
    <x v="290"/>
    <x v="14"/>
    <s v="Villa San Just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San José de Feliciano"/>
    <n v="1"/>
  </r>
  <r>
    <x v="291"/>
    <x v="6"/>
    <s v="Gualeguay"/>
    <n v="0"/>
  </r>
  <r>
    <x v="291"/>
    <x v="7"/>
    <s v="Gualeguaychú"/>
    <n v="4"/>
  </r>
  <r>
    <x v="291"/>
    <x v="8"/>
    <s v="Ibicuy"/>
    <n v="0"/>
  </r>
  <r>
    <x v="291"/>
    <x v="9"/>
    <s v="La Paz"/>
    <n v="0"/>
  </r>
  <r>
    <x v="291"/>
    <x v="10"/>
    <s v="Nogoyá"/>
    <n v="0"/>
  </r>
  <r>
    <x v="291"/>
    <x v="11"/>
    <s v="Colonia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Gobernador 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eneral Ramírez"/>
    <n v="1"/>
  </r>
  <r>
    <x v="292"/>
    <x v="2"/>
    <s v="Villa Libertador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San José de 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á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eneral Ramírez"/>
    <n v="2"/>
  </r>
  <r>
    <x v="293"/>
    <x v="2"/>
    <s v="Isletas"/>
    <n v="1"/>
  </r>
  <r>
    <x v="293"/>
    <x v="2"/>
    <s v="Villa Libertador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San José de 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á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eneral Campos"/>
    <n v="1"/>
  </r>
  <r>
    <x v="293"/>
    <x v="12"/>
    <s v="San Salvador"/>
    <n v="1"/>
  </r>
  <r>
    <x v="293"/>
    <x v="13"/>
    <s v="Gobernador Mansilla"/>
    <n v="8"/>
  </r>
  <r>
    <x v="293"/>
    <x v="13"/>
    <s v="Maciá"/>
    <n v="4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ldea Brasilera"/>
    <n v="1"/>
  </r>
  <r>
    <x v="294"/>
    <x v="2"/>
    <s v="Diamante"/>
    <n v="1"/>
  </r>
  <r>
    <x v="294"/>
    <x v="2"/>
    <s v="General Ramírez"/>
    <n v="3"/>
  </r>
  <r>
    <x v="294"/>
    <x v="2"/>
    <s v="Villa Libertador San Martín"/>
    <n v="2"/>
  </r>
  <r>
    <x v="294"/>
    <x v="3"/>
    <s v="Chajarí"/>
    <n v="13"/>
  </r>
  <r>
    <x v="294"/>
    <x v="3"/>
    <s v="Colonia Libertad"/>
    <n v="2"/>
  </r>
  <r>
    <x v="294"/>
    <x v="3"/>
    <s v="Federación"/>
    <n v="2"/>
  </r>
  <r>
    <x v="294"/>
    <x v="4"/>
    <s v="Federal"/>
    <n v="4"/>
  </r>
  <r>
    <x v="294"/>
    <x v="5"/>
    <s v="San José de Feliciano"/>
    <n v="3"/>
  </r>
  <r>
    <x v="294"/>
    <x v="6"/>
    <s v="General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General Belgrano"/>
    <n v="2"/>
  </r>
  <r>
    <x v="294"/>
    <x v="7"/>
    <s v="Urdinarrain"/>
    <n v="2"/>
  </r>
  <r>
    <x v="294"/>
    <x v="8"/>
    <s v="Ibicuy"/>
    <n v="0"/>
  </r>
  <r>
    <x v="294"/>
    <x v="9"/>
    <s v="Paso 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eneral Ramírez"/>
    <n v="1"/>
  </r>
  <r>
    <x v="295"/>
    <x v="2"/>
    <s v="Villa Libertador San Martín"/>
    <n v="2"/>
  </r>
  <r>
    <x v="295"/>
    <x v="3"/>
    <s v="Chajarí"/>
    <n v="2"/>
  </r>
  <r>
    <x v="295"/>
    <x v="3"/>
    <s v="Colonia Belgrano"/>
    <n v="1"/>
  </r>
  <r>
    <x v="295"/>
    <x v="4"/>
    <s v="Federal"/>
    <n v="4"/>
  </r>
  <r>
    <x v="295"/>
    <x v="5"/>
    <s v="San José de Feliciano"/>
    <n v="0"/>
  </r>
  <r>
    <x v="295"/>
    <x v="6"/>
    <s v="General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ldea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Gobernador Mansilla"/>
    <n v="5"/>
  </r>
  <r>
    <x v="295"/>
    <x v="13"/>
    <s v="Maciá"/>
    <n v="4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San José de Feliciano"/>
    <n v="0"/>
  </r>
  <r>
    <x v="296"/>
    <x v="6"/>
    <s v="Gualeguay"/>
    <n v="0"/>
  </r>
  <r>
    <x v="296"/>
    <x v="7"/>
    <s v="Gualeguaychú"/>
    <n v="0"/>
  </r>
  <r>
    <x v="296"/>
    <x v="8"/>
    <s v="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Rosario del Tala"/>
    <n v="0"/>
  </r>
  <r>
    <x v="296"/>
    <x v="14"/>
    <s v="Concepción del 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ldea Valle María"/>
    <n v="1"/>
  </r>
  <r>
    <x v="297"/>
    <x v="2"/>
    <s v="Diamante"/>
    <n v="1"/>
  </r>
  <r>
    <x v="297"/>
    <x v="2"/>
    <s v="General Ramírez"/>
    <n v="1"/>
  </r>
  <r>
    <x v="297"/>
    <x v="2"/>
    <s v="Villa Libertador San Martín"/>
    <n v="4"/>
  </r>
  <r>
    <x v="297"/>
    <x v="3"/>
    <s v="Chajarí"/>
    <n v="4"/>
  </r>
  <r>
    <x v="297"/>
    <x v="4"/>
    <s v="Federal"/>
    <n v="1"/>
  </r>
  <r>
    <x v="297"/>
    <x v="5"/>
    <s v="San José de 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eneral Campos"/>
    <n v="1"/>
  </r>
  <r>
    <x v="297"/>
    <x v="13"/>
    <s v="Gobernador Mansilla"/>
    <n v="7"/>
  </r>
  <r>
    <x v="297"/>
    <x v="13"/>
    <s v="Maciá"/>
    <n v="4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eneral Ramírez"/>
    <n v="1"/>
  </r>
  <r>
    <x v="298"/>
    <x v="2"/>
    <s v="Villa Libertador San Martín"/>
    <n v="1"/>
  </r>
  <r>
    <x v="298"/>
    <x v="3"/>
    <s v="Chajarí"/>
    <n v="2"/>
  </r>
  <r>
    <x v="298"/>
    <x v="4"/>
    <s v="Federal"/>
    <n v="2"/>
  </r>
  <r>
    <x v="298"/>
    <x v="5"/>
    <s v="San José de 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Gobernador 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ldea Brasilera"/>
    <n v="1"/>
  </r>
  <r>
    <x v="299"/>
    <x v="2"/>
    <s v="Villa Libertador San Martín"/>
    <n v="2"/>
  </r>
  <r>
    <x v="299"/>
    <x v="3"/>
    <s v="Chajarí"/>
    <n v="1"/>
  </r>
  <r>
    <x v="299"/>
    <x v="4"/>
    <s v="Federal"/>
    <n v="2"/>
  </r>
  <r>
    <x v="299"/>
    <x v="5"/>
    <s v="San José de Feliciano"/>
    <n v="4"/>
  </r>
  <r>
    <x v="299"/>
    <x v="6"/>
    <s v="Gualeguay"/>
    <n v="0"/>
  </r>
  <r>
    <x v="299"/>
    <x v="7"/>
    <s v="Gualeguaychú"/>
    <n v="25"/>
  </r>
  <r>
    <x v="299"/>
    <x v="7"/>
    <s v="Pueblo General Belgrano"/>
    <n v="1"/>
  </r>
  <r>
    <x v="299"/>
    <x v="7"/>
    <s v="Urdinarrain"/>
    <n v="3"/>
  </r>
  <r>
    <x v="299"/>
    <x v="8"/>
    <s v="Ibicuy"/>
    <n v="0"/>
  </r>
  <r>
    <x v="299"/>
    <x v="9"/>
    <s v="Santa Elena"/>
    <n v="1"/>
  </r>
  <r>
    <x v="299"/>
    <x v="10"/>
    <s v="Aranguren"/>
    <n v="1"/>
  </r>
  <r>
    <x v="299"/>
    <x v="10"/>
    <s v="Crucesitas Urquiza"/>
    <n v="1"/>
  </r>
  <r>
    <x v="299"/>
    <x v="10"/>
    <s v="Hernández"/>
    <n v="1"/>
  </r>
  <r>
    <x v="299"/>
    <x v="10"/>
    <s v="Nogoyá"/>
    <n v="1"/>
  </r>
  <r>
    <x v="299"/>
    <x v="11"/>
    <s v="Colonia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Gobernador Mansilla"/>
    <n v="1"/>
  </r>
  <r>
    <x v="299"/>
    <x v="13"/>
    <s v="Rosario del Tala"/>
    <n v="2"/>
  </r>
  <r>
    <x v="299"/>
    <x v="14"/>
    <s v="Colonia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General Racedo (El Carmen)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San José de 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 Urquiza"/>
    <n v="2"/>
  </r>
  <r>
    <x v="300"/>
    <x v="10"/>
    <s v="Don Cristóbal Segundo"/>
    <n v="1"/>
  </r>
  <r>
    <x v="300"/>
    <x v="10"/>
    <s v="Nogoyá"/>
    <n v="2"/>
  </r>
  <r>
    <x v="300"/>
    <x v="11"/>
    <s v="Colonia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Gobernador Mansilla"/>
    <n v="1"/>
  </r>
  <r>
    <x v="300"/>
    <x v="13"/>
    <s v="Maciá"/>
    <n v="4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ldea Brasilera"/>
    <n v="2"/>
  </r>
  <r>
    <x v="301"/>
    <x v="2"/>
    <s v="Aldea Spatzenkutter"/>
    <n v="1"/>
  </r>
  <r>
    <x v="301"/>
    <x v="2"/>
    <s v="Diamante"/>
    <n v="2"/>
  </r>
  <r>
    <x v="301"/>
    <x v="2"/>
    <s v="Villa Libertador San Martín"/>
    <n v="3"/>
  </r>
  <r>
    <x v="301"/>
    <x v="3"/>
    <s v="Chajarí"/>
    <n v="3"/>
  </r>
  <r>
    <x v="301"/>
    <x v="4"/>
    <s v="Federal"/>
    <n v="0"/>
  </r>
  <r>
    <x v="301"/>
    <x v="5"/>
    <s v="San José de Feliciano"/>
    <n v="4"/>
  </r>
  <r>
    <x v="301"/>
    <x v="6"/>
    <s v="General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 Urquiza"/>
    <n v="1"/>
  </r>
  <r>
    <x v="301"/>
    <x v="10"/>
    <s v="Nogoyá"/>
    <n v="1"/>
  </r>
  <r>
    <x v="301"/>
    <x v="11"/>
    <s v="Colonia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Gobernador Mansilla"/>
    <n v="7"/>
  </r>
  <r>
    <x v="301"/>
    <x v="13"/>
    <s v="Maciá"/>
    <n v="2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onia Ayuí"/>
    <n v="1"/>
  </r>
  <r>
    <x v="302"/>
    <x v="1"/>
    <s v="Concordia"/>
    <n v="16"/>
  </r>
  <r>
    <x v="302"/>
    <x v="1"/>
    <s v="La Criolla"/>
    <n v="1"/>
  </r>
  <r>
    <x v="302"/>
    <x v="2"/>
    <s v="Aldea Brasilera"/>
    <n v="1"/>
  </r>
  <r>
    <x v="302"/>
    <x v="2"/>
    <s v="Diamante"/>
    <n v="5"/>
  </r>
  <r>
    <x v="302"/>
    <x v="2"/>
    <s v="Las Cuevas"/>
    <n v="1"/>
  </r>
  <r>
    <x v="302"/>
    <x v="2"/>
    <s v="Villa Libertador San Martín"/>
    <n v="5"/>
  </r>
  <r>
    <x v="302"/>
    <x v="3"/>
    <s v="Chajarí"/>
    <n v="2"/>
  </r>
  <r>
    <x v="302"/>
    <x v="4"/>
    <s v="Federal"/>
    <n v="3"/>
  </r>
  <r>
    <x v="302"/>
    <x v="5"/>
    <s v="San José de Feliciano"/>
    <n v="5"/>
  </r>
  <r>
    <x v="302"/>
    <x v="6"/>
    <s v="General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onia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Rosario del 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San José de Feliciano"/>
    <n v="0"/>
  </r>
  <r>
    <x v="303"/>
    <x v="6"/>
    <s v="Gualeguay"/>
    <n v="0"/>
  </r>
  <r>
    <x v="303"/>
    <x v="7"/>
    <s v="Gualeguaychú"/>
    <n v="0"/>
  </r>
  <r>
    <x v="303"/>
    <x v="8"/>
    <s v="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Rosario del Tala"/>
    <n v="0"/>
  </r>
  <r>
    <x v="303"/>
    <x v="14"/>
    <s v="Concepción del 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ldea Brasilera"/>
    <n v="1"/>
  </r>
  <r>
    <x v="304"/>
    <x v="2"/>
    <s v="Diamante"/>
    <n v="3"/>
  </r>
  <r>
    <x v="304"/>
    <x v="2"/>
    <s v="Villa Libertador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San José de Feliciano"/>
    <n v="2"/>
  </r>
  <r>
    <x v="304"/>
    <x v="6"/>
    <s v="General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ldea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Gobernador 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ldea Brasilera"/>
    <n v="1"/>
  </r>
  <r>
    <x v="305"/>
    <x v="2"/>
    <s v="Diamante"/>
    <n v="3"/>
  </r>
  <r>
    <x v="305"/>
    <x v="2"/>
    <s v="General Ramírez"/>
    <n v="1"/>
  </r>
  <r>
    <x v="305"/>
    <x v="2"/>
    <s v="Villa Libertador San Martín"/>
    <n v="1"/>
  </r>
  <r>
    <x v="305"/>
    <x v="3"/>
    <s v="Chajarí"/>
    <n v="8"/>
  </r>
  <r>
    <x v="305"/>
    <x v="4"/>
    <s v="Federal"/>
    <n v="0"/>
  </r>
  <r>
    <x v="305"/>
    <x v="5"/>
    <s v="San José de 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Ibicuy"/>
    <n v="0"/>
  </r>
  <r>
    <x v="305"/>
    <x v="9"/>
    <s v="La Paz"/>
    <n v="0"/>
  </r>
  <r>
    <x v="305"/>
    <x v="10"/>
    <s v="Nogoyá"/>
    <n v="0"/>
  </r>
  <r>
    <x v="305"/>
    <x v="11"/>
    <s v="Aldea María Luisa"/>
    <n v="1"/>
  </r>
  <r>
    <x v="305"/>
    <x v="11"/>
    <s v="Colonia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ldea Brasilera"/>
    <n v="1"/>
  </r>
  <r>
    <x v="306"/>
    <x v="2"/>
    <s v="Colonia Ensayo"/>
    <n v="1"/>
  </r>
  <r>
    <x v="306"/>
    <x v="2"/>
    <s v="Diamante"/>
    <n v="1"/>
  </r>
  <r>
    <x v="306"/>
    <x v="2"/>
    <s v="General Ramírez"/>
    <n v="2"/>
  </r>
  <r>
    <x v="306"/>
    <x v="2"/>
    <s v="Villa Libertador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San José de Feliciano"/>
    <n v="3"/>
  </r>
  <r>
    <x v="306"/>
    <x v="6"/>
    <s v="General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Ibicuy"/>
    <n v="0"/>
  </r>
  <r>
    <x v="306"/>
    <x v="9"/>
    <s v="La Paz"/>
    <n v="3"/>
  </r>
  <r>
    <x v="306"/>
    <x v="9"/>
    <s v="Santa Elena"/>
    <n v="1"/>
  </r>
  <r>
    <x v="306"/>
    <x v="10"/>
    <s v="Colonia La Llave"/>
    <n v="1"/>
  </r>
  <r>
    <x v="306"/>
    <x v="10"/>
    <s v="Sauce"/>
    <n v="1"/>
  </r>
  <r>
    <x v="306"/>
    <x v="11"/>
    <s v="Aldea María Luisa"/>
    <n v="5"/>
  </r>
  <r>
    <x v="306"/>
    <x v="11"/>
    <s v="Cerrito"/>
    <n v="1"/>
  </r>
  <r>
    <x v="306"/>
    <x v="11"/>
    <s v="Colonia Avellaneda"/>
    <n v="3"/>
  </r>
  <r>
    <x v="306"/>
    <x v="11"/>
    <s v="Crespo"/>
    <n v="7"/>
  </r>
  <r>
    <x v="306"/>
    <x v="11"/>
    <s v="Espinillo Norte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onia Ensayo"/>
    <n v="1"/>
  </r>
  <r>
    <x v="307"/>
    <x v="2"/>
    <s v="Diamante"/>
    <n v="5"/>
  </r>
  <r>
    <x v="307"/>
    <x v="2"/>
    <s v="General Ramírez"/>
    <n v="1"/>
  </r>
  <r>
    <x v="307"/>
    <x v="2"/>
    <s v="Villa Libertador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San José de Feliciano"/>
    <n v="5"/>
  </r>
  <r>
    <x v="307"/>
    <x v="6"/>
    <s v="General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General Belgrano"/>
    <n v="1"/>
  </r>
  <r>
    <x v="307"/>
    <x v="7"/>
    <s v="Urdinarrain"/>
    <n v="12"/>
  </r>
  <r>
    <x v="307"/>
    <x v="8"/>
    <s v="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Gobernador Mansilla"/>
    <n v="1"/>
  </r>
  <r>
    <x v="307"/>
    <x v="13"/>
    <s v="Maciá"/>
    <n v="2"/>
  </r>
  <r>
    <x v="307"/>
    <x v="13"/>
    <s v="Rosario del Tala"/>
    <n v="1"/>
  </r>
  <r>
    <x v="307"/>
    <x v="14"/>
    <s v="Colonia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ertador San Martín"/>
    <n v="4"/>
  </r>
  <r>
    <x v="308"/>
    <x v="3"/>
    <s v="Chajarí"/>
    <n v="3"/>
  </r>
  <r>
    <x v="308"/>
    <x v="4"/>
    <s v="Federal"/>
    <n v="1"/>
  </r>
  <r>
    <x v="308"/>
    <x v="5"/>
    <s v="San José de Feliciano"/>
    <n v="1"/>
  </r>
  <r>
    <x v="308"/>
    <x v="6"/>
    <s v="General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onia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eneral Campos"/>
    <n v="1"/>
  </r>
  <r>
    <x v="308"/>
    <x v="13"/>
    <s v="Gobernador 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ldea Brasilera"/>
    <n v="1"/>
  </r>
  <r>
    <x v="309"/>
    <x v="2"/>
    <s v="Diamante"/>
    <n v="1"/>
  </r>
  <r>
    <x v="309"/>
    <x v="2"/>
    <s v="Villa Libertador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San José de 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Ibicuy"/>
    <n v="0"/>
  </r>
  <r>
    <x v="309"/>
    <x v="9"/>
    <s v="La Paz"/>
    <n v="2"/>
  </r>
  <r>
    <x v="309"/>
    <x v="10"/>
    <s v="Nogoyá"/>
    <n v="0"/>
  </r>
  <r>
    <x v="309"/>
    <x v="11"/>
    <s v="Colonia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Gobernador Mansilla"/>
    <n v="2"/>
  </r>
  <r>
    <x v="309"/>
    <x v="13"/>
    <s v="Maciá"/>
    <n v="3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geniero Miguel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San José de Feliciano"/>
    <n v="0"/>
  </r>
  <r>
    <x v="310"/>
    <x v="6"/>
    <s v="Gualeguay"/>
    <n v="0"/>
  </r>
  <r>
    <x v="310"/>
    <x v="7"/>
    <s v="Gualeguaychú"/>
    <n v="0"/>
  </r>
  <r>
    <x v="310"/>
    <x v="8"/>
    <s v="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Rosario del Tala"/>
    <n v="0"/>
  </r>
  <r>
    <x v="310"/>
    <x v="14"/>
    <s v="Concepción del 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ón"/>
    <n v="23"/>
  </r>
  <r>
    <x v="311"/>
    <x v="0"/>
    <s v="Colonia Vásquez"/>
    <n v="1"/>
  </r>
  <r>
    <x v="311"/>
    <x v="0"/>
    <s v="Pueblo Liebig's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eneral Ramírez"/>
    <n v="2"/>
  </r>
  <r>
    <x v="311"/>
    <x v="2"/>
    <s v="Villa Libertador San Martín"/>
    <n v="7"/>
  </r>
  <r>
    <x v="311"/>
    <x v="3"/>
    <s v="Chajarí"/>
    <n v="4"/>
  </r>
  <r>
    <x v="311"/>
    <x v="3"/>
    <s v="Federación"/>
    <n v="2"/>
  </r>
  <r>
    <x v="311"/>
    <x v="4"/>
    <s v="Aldea San Isidro (El Cimarrón)"/>
    <n v="1"/>
  </r>
  <r>
    <x v="311"/>
    <x v="4"/>
    <s v="Federal"/>
    <n v="6"/>
  </r>
  <r>
    <x v="311"/>
    <x v="4"/>
    <s v="Nueva Vizcaya"/>
    <n v="1"/>
  </r>
  <r>
    <x v="311"/>
    <x v="5"/>
    <s v="San José de Feliciano"/>
    <n v="0"/>
  </r>
  <r>
    <x v="311"/>
    <x v="6"/>
    <s v="General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Gobernador Mansilla"/>
    <n v="1"/>
  </r>
  <r>
    <x v="311"/>
    <x v="13"/>
    <s v="Maciá"/>
    <n v="4"/>
  </r>
  <r>
    <x v="311"/>
    <x v="13"/>
    <s v="Rosario del Tala"/>
    <n v="1"/>
  </r>
  <r>
    <x v="311"/>
    <x v="14"/>
    <s v="Basavilbaso"/>
    <n v="1"/>
  </r>
  <r>
    <x v="311"/>
    <x v="14"/>
    <s v="Colonia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eneral Ramírez"/>
    <n v="2"/>
  </r>
  <r>
    <x v="312"/>
    <x v="2"/>
    <s v="Villa Libertador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San José de 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ertador San Martín"/>
    <n v="3"/>
  </r>
  <r>
    <x v="313"/>
    <x v="3"/>
    <s v="Chajarí"/>
    <n v="2"/>
  </r>
  <r>
    <x v="313"/>
    <x v="4"/>
    <s v="Federal"/>
    <n v="5"/>
  </r>
  <r>
    <x v="313"/>
    <x v="5"/>
    <s v="San José de Feliciano"/>
    <n v="1"/>
  </r>
  <r>
    <x v="313"/>
    <x v="6"/>
    <s v="General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General Belgrano"/>
    <n v="1"/>
  </r>
  <r>
    <x v="313"/>
    <x v="7"/>
    <s v="Urdinarrain"/>
    <n v="1"/>
  </r>
  <r>
    <x v="313"/>
    <x v="8"/>
    <s v="Ceibas"/>
    <n v="1"/>
  </r>
  <r>
    <x v="313"/>
    <x v="8"/>
    <s v="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Estación Arroyo Clé"/>
    <n v="1"/>
  </r>
  <r>
    <x v="313"/>
    <x v="13"/>
    <s v="Gobernador 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eneral Ramírez"/>
    <n v="4"/>
  </r>
  <r>
    <x v="314"/>
    <x v="2"/>
    <s v="Villa Libertador San Martín"/>
    <n v="2"/>
  </r>
  <r>
    <x v="314"/>
    <x v="3"/>
    <s v="Chajarí"/>
    <n v="1"/>
  </r>
  <r>
    <x v="314"/>
    <x v="3"/>
    <s v="San Jaime de la Frontera"/>
    <n v="1"/>
  </r>
  <r>
    <x v="314"/>
    <x v="3"/>
    <s v="San Pedro"/>
    <n v="1"/>
  </r>
  <r>
    <x v="314"/>
    <x v="4"/>
    <s v="Federal"/>
    <n v="1"/>
  </r>
  <r>
    <x v="314"/>
    <x v="5"/>
    <s v="San José de Feliciano"/>
    <n v="1"/>
  </r>
  <r>
    <x v="314"/>
    <x v="6"/>
    <s v="General Galarza"/>
    <n v="4"/>
  </r>
  <r>
    <x v="314"/>
    <x v="6"/>
    <s v="Gualeguay"/>
    <n v="4"/>
  </r>
  <r>
    <x v="314"/>
    <x v="7"/>
    <s v="Gualeguaychú"/>
    <n v="6"/>
  </r>
  <r>
    <x v="314"/>
    <x v="8"/>
    <s v="Ibicuy"/>
    <n v="0"/>
  </r>
  <r>
    <x v="314"/>
    <x v="9"/>
    <s v="La Paz"/>
    <n v="0"/>
  </r>
  <r>
    <x v="314"/>
    <x v="10"/>
    <s v="Lucas Gonzá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Gobernador Mansilla"/>
    <n v="5"/>
  </r>
  <r>
    <x v="314"/>
    <x v="13"/>
    <s v="Maciá"/>
    <n v="5"/>
  </r>
  <r>
    <x v="314"/>
    <x v="14"/>
    <s v="Concepción del Uruguay"/>
    <n v="12"/>
  </r>
  <r>
    <x v="314"/>
    <x v="15"/>
    <s v="Victoria"/>
    <n v="1"/>
  </r>
  <r>
    <x v="314"/>
    <x v="16"/>
    <s v="Ingeniero Miguel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ertador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San José de Feliciano"/>
    <n v="0"/>
  </r>
  <r>
    <x v="315"/>
    <x v="6"/>
    <s v="General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ález"/>
    <n v="1"/>
  </r>
  <r>
    <x v="315"/>
    <x v="10"/>
    <s v="Nogoyá"/>
    <n v="5"/>
  </r>
  <r>
    <x v="315"/>
    <x v="11"/>
    <s v="Colonia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eneral Ramírez"/>
    <n v="2"/>
  </r>
  <r>
    <x v="316"/>
    <x v="2"/>
    <s v="Villa Libertador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San José de 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ldea María Luisa"/>
    <n v="2"/>
  </r>
  <r>
    <x v="316"/>
    <x v="11"/>
    <s v="Cerrito"/>
    <n v="1"/>
  </r>
  <r>
    <x v="316"/>
    <x v="11"/>
    <s v="Colonia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Gobernador Mansilla"/>
    <n v="1"/>
  </r>
  <r>
    <x v="316"/>
    <x v="13"/>
    <s v="Maciá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San José de Feliciano"/>
    <n v="0"/>
  </r>
  <r>
    <x v="317"/>
    <x v="6"/>
    <s v="Gualeguay"/>
    <n v="0"/>
  </r>
  <r>
    <x v="317"/>
    <x v="7"/>
    <s v="Gualeguaychú"/>
    <n v="0"/>
  </r>
  <r>
    <x v="317"/>
    <x v="8"/>
    <s v="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Rosario del Tala"/>
    <n v="0"/>
  </r>
  <r>
    <x v="317"/>
    <x v="14"/>
    <s v="Concepción del 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onia Ayuí"/>
    <n v="1"/>
  </r>
  <r>
    <x v="318"/>
    <x v="1"/>
    <s v="Concordia"/>
    <n v="16"/>
  </r>
  <r>
    <x v="318"/>
    <x v="2"/>
    <s v="Colonia Ensayo"/>
    <n v="1"/>
  </r>
  <r>
    <x v="318"/>
    <x v="2"/>
    <s v="Diamante"/>
    <n v="1"/>
  </r>
  <r>
    <x v="318"/>
    <x v="2"/>
    <s v="Villa Libertador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San José de Feliciano"/>
    <n v="0"/>
  </r>
  <r>
    <x v="318"/>
    <x v="6"/>
    <s v="General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ález"/>
    <n v="2"/>
  </r>
  <r>
    <x v="318"/>
    <x v="11"/>
    <s v="Aldea María Luisa"/>
    <n v="1"/>
  </r>
  <r>
    <x v="318"/>
    <x v="11"/>
    <s v="Aldea Santa María"/>
    <n v="1"/>
  </r>
  <r>
    <x v="318"/>
    <x v="11"/>
    <s v="Cerrito"/>
    <n v="5"/>
  </r>
  <r>
    <x v="318"/>
    <x v="11"/>
    <s v="Colonia Avellaneda"/>
    <n v="1"/>
  </r>
  <r>
    <x v="318"/>
    <x v="11"/>
    <s v="Crespo"/>
    <n v="2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Sosa"/>
    <n v="1"/>
  </r>
  <r>
    <x v="318"/>
    <x v="11"/>
    <s v="Viale"/>
    <n v="3"/>
  </r>
  <r>
    <x v="318"/>
    <x v="12"/>
    <s v="General Campos"/>
    <n v="3"/>
  </r>
  <r>
    <x v="318"/>
    <x v="13"/>
    <s v="Gobernador Echagüe"/>
    <n v="2"/>
  </r>
  <r>
    <x v="318"/>
    <x v="13"/>
    <s v="Gobernador Mansilla"/>
    <n v="2"/>
  </r>
  <r>
    <x v="318"/>
    <x v="13"/>
    <s v="Maciá"/>
    <n v="1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eneral Ramírez"/>
    <n v="3"/>
  </r>
  <r>
    <x v="319"/>
    <x v="2"/>
    <s v="Villa Libertador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San José de Feliciano"/>
    <n v="1"/>
  </r>
  <r>
    <x v="319"/>
    <x v="6"/>
    <s v="General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eneral Campos"/>
    <n v="1"/>
  </r>
  <r>
    <x v="319"/>
    <x v="13"/>
    <s v="Gobernador Mansilla"/>
    <n v="3"/>
  </r>
  <r>
    <x v="319"/>
    <x v="13"/>
    <s v="Maciá"/>
    <n v="2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Villa 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ertador San Martín"/>
    <n v="18"/>
  </r>
  <r>
    <x v="320"/>
    <x v="3"/>
    <s v="Chajarí"/>
    <n v="2"/>
  </r>
  <r>
    <x v="320"/>
    <x v="4"/>
    <s v="Federal"/>
    <n v="4"/>
  </r>
  <r>
    <x v="320"/>
    <x v="5"/>
    <s v="San José de Feliciano"/>
    <n v="0"/>
  </r>
  <r>
    <x v="320"/>
    <x v="6"/>
    <s v="General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ldea María Luisa"/>
    <n v="1"/>
  </r>
  <r>
    <x v="320"/>
    <x v="11"/>
    <s v="Cerrito"/>
    <n v="1"/>
  </r>
  <r>
    <x v="320"/>
    <x v="11"/>
    <s v="Colonia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Gobernador Mansilla"/>
    <n v="2"/>
  </r>
  <r>
    <x v="320"/>
    <x v="14"/>
    <s v="Concepción del Uruguay"/>
    <n v="19"/>
  </r>
  <r>
    <x v="320"/>
    <x v="14"/>
    <s v="Pronunciamiento"/>
    <n v="1"/>
  </r>
  <r>
    <x v="320"/>
    <x v="14"/>
    <s v="Villa 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eneral Ramírez"/>
    <n v="1"/>
  </r>
  <r>
    <x v="321"/>
    <x v="2"/>
    <s v="Villa Libertador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San José de Feliciano"/>
    <n v="5"/>
  </r>
  <r>
    <x v="321"/>
    <x v="6"/>
    <s v="General Galarza"/>
    <n v="7"/>
  </r>
  <r>
    <x v="321"/>
    <x v="6"/>
    <s v="Gualeguay"/>
    <n v="16"/>
  </r>
  <r>
    <x v="321"/>
    <x v="7"/>
    <s v="Enrique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onia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eneral Campos"/>
    <n v="1"/>
  </r>
  <r>
    <x v="321"/>
    <x v="13"/>
    <s v="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San José de Feliciano"/>
    <n v="0"/>
  </r>
  <r>
    <x v="322"/>
    <x v="6"/>
    <s v="Gualeguay"/>
    <n v="0"/>
  </r>
  <r>
    <x v="322"/>
    <x v="7"/>
    <s v="Gualeguaychú"/>
    <n v="0"/>
  </r>
  <r>
    <x v="322"/>
    <x v="8"/>
    <s v="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Rosario del Tala"/>
    <n v="0"/>
  </r>
  <r>
    <x v="322"/>
    <x v="14"/>
    <s v="Concepción del Uruguay"/>
    <n v="0"/>
  </r>
  <r>
    <x v="322"/>
    <x v="15"/>
    <s v="Victoria"/>
    <n v="0"/>
  </r>
  <r>
    <x v="322"/>
    <x v="16"/>
    <s v="Villaguay"/>
    <n v="0"/>
  </r>
  <r>
    <x v="323"/>
    <x v="0"/>
    <s v="Colón"/>
    <n v="30"/>
  </r>
  <r>
    <x v="323"/>
    <x v="0"/>
    <s v="Colonia San Anselmo"/>
    <n v="1"/>
  </r>
  <r>
    <x v="323"/>
    <x v="0"/>
    <s v="Pueblo Liebig's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ldea Brasilera"/>
    <n v="1"/>
  </r>
  <r>
    <x v="323"/>
    <x v="2"/>
    <s v="Diamante"/>
    <n v="2"/>
  </r>
  <r>
    <x v="323"/>
    <x v="2"/>
    <s v="General Ramírez"/>
    <n v="1"/>
  </r>
  <r>
    <x v="323"/>
    <x v="2"/>
    <s v="Villa Libertador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San José de Feliciano"/>
    <n v="0"/>
  </r>
  <r>
    <x v="323"/>
    <x v="6"/>
    <s v="General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General Belgrano"/>
    <n v="2"/>
  </r>
  <r>
    <x v="323"/>
    <x v="7"/>
    <s v="Urdinarrain"/>
    <n v="1"/>
  </r>
  <r>
    <x v="323"/>
    <x v="8"/>
    <s v="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onia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eneral Campos"/>
    <n v="1"/>
  </r>
  <r>
    <x v="323"/>
    <x v="12"/>
    <s v="San Salvador"/>
    <n v="1"/>
  </r>
  <r>
    <x v="323"/>
    <x v="13"/>
    <s v="Estación Arroyo Clé"/>
    <n v="4"/>
  </r>
  <r>
    <x v="323"/>
    <x v="13"/>
    <s v="Gobernador Mansilla"/>
    <n v="2"/>
  </r>
  <r>
    <x v="323"/>
    <x v="13"/>
    <s v="Maciá"/>
    <n v="1"/>
  </r>
  <r>
    <x v="323"/>
    <x v="13"/>
    <s v="Rosario del Tala"/>
    <n v="2"/>
  </r>
  <r>
    <x v="323"/>
    <x v="14"/>
    <s v="Concepción del Uruguay"/>
    <n v="46"/>
  </r>
  <r>
    <x v="323"/>
    <x v="14"/>
    <s v="Villa 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San José de Feliciano"/>
    <n v="0"/>
  </r>
  <r>
    <x v="324"/>
    <x v="6"/>
    <s v="Gualeguay"/>
    <n v="0"/>
  </r>
  <r>
    <x v="324"/>
    <x v="7"/>
    <s v="Gualeguaychú"/>
    <n v="0"/>
  </r>
  <r>
    <x v="324"/>
    <x v="8"/>
    <s v="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Rosario del Tala"/>
    <n v="0"/>
  </r>
  <r>
    <x v="324"/>
    <x v="14"/>
    <s v="Concepción del 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ertador San Martín"/>
    <n v="19"/>
  </r>
  <r>
    <x v="325"/>
    <x v="3"/>
    <s v="Federación"/>
    <n v="1"/>
  </r>
  <r>
    <x v="325"/>
    <x v="4"/>
    <s v="Federal"/>
    <n v="1"/>
  </r>
  <r>
    <x v="325"/>
    <x v="5"/>
    <s v="San José de Feliciano"/>
    <n v="0"/>
  </r>
  <r>
    <x v="325"/>
    <x v="6"/>
    <s v="General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General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onia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eneral Campos"/>
    <n v="1"/>
  </r>
  <r>
    <x v="325"/>
    <x v="12"/>
    <s v="San Salvador"/>
    <n v="4"/>
  </r>
  <r>
    <x v="325"/>
    <x v="13"/>
    <s v="Gobernador Echagüe"/>
    <n v="1"/>
  </r>
  <r>
    <x v="325"/>
    <x v="13"/>
    <s v="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ldea Grapschental"/>
    <n v="1"/>
  </r>
  <r>
    <x v="326"/>
    <x v="2"/>
    <s v="Aldea Spatzenkutter"/>
    <n v="1"/>
  </r>
  <r>
    <x v="326"/>
    <x v="2"/>
    <s v="General Ramírez"/>
    <n v="2"/>
  </r>
  <r>
    <x v="326"/>
    <x v="3"/>
    <s v="Federación"/>
    <n v="1"/>
  </r>
  <r>
    <x v="326"/>
    <x v="4"/>
    <s v="Federal"/>
    <n v="3"/>
  </r>
  <r>
    <x v="326"/>
    <x v="5"/>
    <s v="San José de Feliciano"/>
    <n v="0"/>
  </r>
  <r>
    <x v="326"/>
    <x v="6"/>
    <s v="General Galarza"/>
    <n v="1"/>
  </r>
  <r>
    <x v="326"/>
    <x v="6"/>
    <s v="Gualeguay"/>
    <n v="4"/>
  </r>
  <r>
    <x v="326"/>
    <x v="7"/>
    <s v="Aldea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Rosario del 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ldea Protestante"/>
    <n v="2"/>
  </r>
  <r>
    <x v="327"/>
    <x v="2"/>
    <s v="Diamante"/>
    <n v="1"/>
  </r>
  <r>
    <x v="327"/>
    <x v="2"/>
    <s v="Estación Camps"/>
    <n v="1"/>
  </r>
  <r>
    <x v="327"/>
    <x v="2"/>
    <s v="General Ramírez"/>
    <n v="2"/>
  </r>
  <r>
    <x v="327"/>
    <x v="2"/>
    <s v="Villa Libertador San Martín"/>
    <n v="21"/>
  </r>
  <r>
    <x v="327"/>
    <x v="3"/>
    <s v="Chajarí"/>
    <n v="2"/>
  </r>
  <r>
    <x v="327"/>
    <x v="3"/>
    <s v="Colonia Oficial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San José de Feliciano"/>
    <n v="3"/>
  </r>
  <r>
    <x v="327"/>
    <x v="6"/>
    <s v="General Galarza"/>
    <n v="10"/>
  </r>
  <r>
    <x v="327"/>
    <x v="6"/>
    <s v="Gualeguay"/>
    <n v="12"/>
  </r>
  <r>
    <x v="327"/>
    <x v="7"/>
    <s v="Estación Escriña"/>
    <n v="2"/>
  </r>
  <r>
    <x v="327"/>
    <x v="7"/>
    <s v="Gualeguaychú"/>
    <n v="30"/>
  </r>
  <r>
    <x v="327"/>
    <x v="7"/>
    <s v="Larroque"/>
    <n v="1"/>
  </r>
  <r>
    <x v="327"/>
    <x v="7"/>
    <s v="Pueblo General Belgrano"/>
    <n v="4"/>
  </r>
  <r>
    <x v="327"/>
    <x v="7"/>
    <s v="Urdinarrain"/>
    <n v="4"/>
  </r>
  <r>
    <x v="327"/>
    <x v="8"/>
    <s v="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ldea María Luisa"/>
    <n v="3"/>
  </r>
  <r>
    <x v="327"/>
    <x v="11"/>
    <s v="Cerrito"/>
    <n v="1"/>
  </r>
  <r>
    <x v="327"/>
    <x v="11"/>
    <s v="Colonia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eneral Campos"/>
    <n v="1"/>
  </r>
  <r>
    <x v="327"/>
    <x v="12"/>
    <s v="San Salvador"/>
    <n v="3"/>
  </r>
  <r>
    <x v="327"/>
    <x v="13"/>
    <s v="Estación Arroyo Clé"/>
    <n v="1"/>
  </r>
  <r>
    <x v="327"/>
    <x v="13"/>
    <s v="Gobernador Solá"/>
    <n v="1"/>
  </r>
  <r>
    <x v="327"/>
    <x v="13"/>
    <s v="Maci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Villa Mantero"/>
    <n v="1"/>
  </r>
  <r>
    <x v="327"/>
    <x v="14"/>
    <s v="Villa San Justo"/>
    <n v="1"/>
  </r>
  <r>
    <x v="327"/>
    <x v="15"/>
    <s v="Victoria"/>
    <n v="2"/>
  </r>
  <r>
    <x v="327"/>
    <x v="16"/>
    <s v="Lucas Norte"/>
    <n v="1"/>
  </r>
  <r>
    <x v="327"/>
    <x v="16"/>
    <s v="Villa Domínguez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ldea Valle María"/>
    <n v="1"/>
  </r>
  <r>
    <x v="328"/>
    <x v="2"/>
    <s v="Diamante"/>
    <n v="4"/>
  </r>
  <r>
    <x v="328"/>
    <x v="2"/>
    <s v="Villa Libertador San Martín"/>
    <n v="4"/>
  </r>
  <r>
    <x v="328"/>
    <x v="3"/>
    <s v="Chajarí"/>
    <n v="2"/>
  </r>
  <r>
    <x v="328"/>
    <x v="3"/>
    <s v="Federación"/>
    <n v="6"/>
  </r>
  <r>
    <x v="328"/>
    <x v="3"/>
    <s v="San Jaime de la Frontera"/>
    <n v="2"/>
  </r>
  <r>
    <x v="328"/>
    <x v="4"/>
    <s v="Federal"/>
    <n v="3"/>
  </r>
  <r>
    <x v="328"/>
    <x v="5"/>
    <s v="San José de Feliciano"/>
    <n v="1"/>
  </r>
  <r>
    <x v="328"/>
    <x v="6"/>
    <s v="General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General Belgrano"/>
    <n v="1"/>
  </r>
  <r>
    <x v="328"/>
    <x v="7"/>
    <s v="Urdinarrain"/>
    <n v="2"/>
  </r>
  <r>
    <x v="328"/>
    <x v="8"/>
    <s v="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onia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1° de Mayo"/>
    <n v="4"/>
  </r>
  <r>
    <x v="328"/>
    <x v="14"/>
    <s v="Caseros"/>
    <n v="1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ldea Spatzenkutter"/>
    <n v="2"/>
  </r>
  <r>
    <x v="329"/>
    <x v="2"/>
    <s v="Colonia Ensayo"/>
    <n v="1"/>
  </r>
  <r>
    <x v="329"/>
    <x v="2"/>
    <s v="Diamante"/>
    <n v="5"/>
  </r>
  <r>
    <x v="329"/>
    <x v="2"/>
    <s v="Estación Camps"/>
    <n v="2"/>
  </r>
  <r>
    <x v="329"/>
    <x v="2"/>
    <s v="General Ramírez"/>
    <n v="2"/>
  </r>
  <r>
    <x v="329"/>
    <x v="2"/>
    <s v="Villa Libertador San Martín"/>
    <n v="25"/>
  </r>
  <r>
    <x v="329"/>
    <x v="3"/>
    <s v="Chajarí"/>
    <n v="4"/>
  </r>
  <r>
    <x v="329"/>
    <x v="3"/>
    <s v="Federación"/>
    <n v="4"/>
  </r>
  <r>
    <x v="329"/>
    <x v="3"/>
    <s v="San Jaime de la Frontera"/>
    <n v="1"/>
  </r>
  <r>
    <x v="329"/>
    <x v="4"/>
    <s v="Federal"/>
    <n v="0"/>
  </r>
  <r>
    <x v="329"/>
    <x v="5"/>
    <s v="San José de Feliciano"/>
    <n v="1"/>
  </r>
  <r>
    <x v="329"/>
    <x v="6"/>
    <s v="General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General Belgrano"/>
    <n v="6"/>
  </r>
  <r>
    <x v="329"/>
    <x v="7"/>
    <s v="Urdinarrain"/>
    <n v="7"/>
  </r>
  <r>
    <x v="329"/>
    <x v="8"/>
    <s v="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ldea María Luisa"/>
    <n v="1"/>
  </r>
  <r>
    <x v="329"/>
    <x v="11"/>
    <s v="Cerrito"/>
    <n v="2"/>
  </r>
  <r>
    <x v="329"/>
    <x v="11"/>
    <s v="Colonia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Villa 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ldea Brasilera"/>
    <n v="1"/>
  </r>
  <r>
    <x v="330"/>
    <x v="2"/>
    <s v="Aldea Grapschental"/>
    <n v="2"/>
  </r>
  <r>
    <x v="330"/>
    <x v="2"/>
    <s v="Diamante"/>
    <n v="11"/>
  </r>
  <r>
    <x v="330"/>
    <x v="2"/>
    <s v="General Ramírez"/>
    <n v="2"/>
  </r>
  <r>
    <x v="330"/>
    <x v="2"/>
    <s v="Villa Libertador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San José de Feliciano"/>
    <n v="3"/>
  </r>
  <r>
    <x v="330"/>
    <x v="6"/>
    <s v="General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General Belgrano"/>
    <n v="1"/>
  </r>
  <r>
    <x v="330"/>
    <x v="7"/>
    <s v="Urdinarrain"/>
    <n v="6"/>
  </r>
  <r>
    <x v="330"/>
    <x v="8"/>
    <s v="Ceibas"/>
    <n v="1"/>
  </r>
  <r>
    <x v="330"/>
    <x v="8"/>
    <s v="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á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Concepción del Uruguay"/>
    <n v="44"/>
  </r>
  <r>
    <x v="330"/>
    <x v="14"/>
    <s v="Pronunciamiento"/>
    <n v="4"/>
  </r>
  <r>
    <x v="330"/>
    <x v="14"/>
    <s v="Santa Anita"/>
    <n v="1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San José de Feliciano"/>
    <n v="0"/>
  </r>
  <r>
    <x v="331"/>
    <x v="6"/>
    <s v="Gualeguay"/>
    <n v="0"/>
  </r>
  <r>
    <x v="331"/>
    <x v="7"/>
    <s v="Gualeguaychú"/>
    <n v="0"/>
  </r>
  <r>
    <x v="331"/>
    <x v="8"/>
    <s v="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Rosario del Tala"/>
    <n v="0"/>
  </r>
  <r>
    <x v="331"/>
    <x v="14"/>
    <s v="Concepción del 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ación Camps"/>
    <n v="2"/>
  </r>
  <r>
    <x v="332"/>
    <x v="2"/>
    <s v="General Ramírez"/>
    <n v="8"/>
  </r>
  <r>
    <x v="332"/>
    <x v="2"/>
    <s v="Villa Libertador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San José de Feliciano"/>
    <n v="2"/>
  </r>
  <r>
    <x v="332"/>
    <x v="6"/>
    <s v="General Galarza"/>
    <n v="5"/>
  </r>
  <r>
    <x v="332"/>
    <x v="6"/>
    <s v="Gualeguay"/>
    <n v="22"/>
  </r>
  <r>
    <x v="332"/>
    <x v="7"/>
    <s v="Aldea San Antonio"/>
    <n v="5"/>
  </r>
  <r>
    <x v="332"/>
    <x v="7"/>
    <s v="Costa Uruguay Norte"/>
    <n v="1"/>
  </r>
  <r>
    <x v="332"/>
    <x v="7"/>
    <s v="Gualeguaychú"/>
    <n v="63"/>
  </r>
  <r>
    <x v="332"/>
    <x v="7"/>
    <s v="Larroque"/>
    <n v="3"/>
  </r>
  <r>
    <x v="332"/>
    <x v="7"/>
    <s v="Pueblo General Belgrano"/>
    <n v="1"/>
  </r>
  <r>
    <x v="332"/>
    <x v="7"/>
    <s v="Urdinarrain"/>
    <n v="11"/>
  </r>
  <r>
    <x v="332"/>
    <x v="8"/>
    <s v="Ceibas"/>
    <n v="1"/>
  </r>
  <r>
    <x v="332"/>
    <x v="8"/>
    <s v="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onia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eneral Campos"/>
    <n v="1"/>
  </r>
  <r>
    <x v="332"/>
    <x v="12"/>
    <s v="San Salvador"/>
    <n v="2"/>
  </r>
  <r>
    <x v="332"/>
    <x v="13"/>
    <s v="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onia Elía"/>
    <n v="1"/>
  </r>
  <r>
    <x v="332"/>
    <x v="14"/>
    <s v="Colonia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Villa Domí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ldea Valle María"/>
    <n v="1"/>
  </r>
  <r>
    <x v="333"/>
    <x v="2"/>
    <s v="Diamante"/>
    <n v="1"/>
  </r>
  <r>
    <x v="333"/>
    <x v="2"/>
    <s v="General Ramírez"/>
    <n v="1"/>
  </r>
  <r>
    <x v="333"/>
    <x v="2"/>
    <s v="Villa Libertador San Martín"/>
    <n v="4"/>
  </r>
  <r>
    <x v="333"/>
    <x v="3"/>
    <s v="Chajarí"/>
    <n v="2"/>
  </r>
  <r>
    <x v="333"/>
    <x v="3"/>
    <s v="Federación"/>
    <n v="4"/>
  </r>
  <r>
    <x v="333"/>
    <x v="3"/>
    <s v="San Jaime de la Frontera"/>
    <n v="1"/>
  </r>
  <r>
    <x v="333"/>
    <x v="4"/>
    <s v="Federal"/>
    <n v="1"/>
  </r>
  <r>
    <x v="333"/>
    <x v="5"/>
    <s v="San José de Feliciano"/>
    <n v="0"/>
  </r>
  <r>
    <x v="333"/>
    <x v="6"/>
    <s v="General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onia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ernador Echagüe"/>
    <n v="1"/>
  </r>
  <r>
    <x v="333"/>
    <x v="13"/>
    <s v="Maciá"/>
    <n v="2"/>
  </r>
  <r>
    <x v="333"/>
    <x v="13"/>
    <s v="Rosario del Tala"/>
    <n v="7"/>
  </r>
  <r>
    <x v="333"/>
    <x v="14"/>
    <s v="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Pueblo Liebig's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eneral Ramírez"/>
    <n v="5"/>
  </r>
  <r>
    <x v="334"/>
    <x v="2"/>
    <s v="Villa Libertador San Martín"/>
    <n v="10"/>
  </r>
  <r>
    <x v="334"/>
    <x v="3"/>
    <s v="Chajarí"/>
    <n v="1"/>
  </r>
  <r>
    <x v="334"/>
    <x v="3"/>
    <s v="Federación"/>
    <n v="3"/>
  </r>
  <r>
    <x v="334"/>
    <x v="3"/>
    <s v="San Jaime de la Frontera"/>
    <n v="1"/>
  </r>
  <r>
    <x v="334"/>
    <x v="4"/>
    <s v="Federal"/>
    <n v="7"/>
  </r>
  <r>
    <x v="334"/>
    <x v="5"/>
    <s v="San José de Feliciano"/>
    <n v="2"/>
  </r>
  <r>
    <x v="334"/>
    <x v="6"/>
    <s v="Gualeguay"/>
    <n v="12"/>
  </r>
  <r>
    <x v="334"/>
    <x v="7"/>
    <s v="Aldea San Antonio"/>
    <n v="1"/>
  </r>
  <r>
    <x v="334"/>
    <x v="7"/>
    <s v="Aldea San Juan"/>
    <n v="1"/>
  </r>
  <r>
    <x v="334"/>
    <x v="7"/>
    <s v="Gualeguaychú"/>
    <n v="40"/>
  </r>
  <r>
    <x v="334"/>
    <x v="7"/>
    <s v="Larroque"/>
    <n v="2"/>
  </r>
  <r>
    <x v="334"/>
    <x v="7"/>
    <s v="Pueblo General Belgrano"/>
    <n v="1"/>
  </r>
  <r>
    <x v="334"/>
    <x v="7"/>
    <s v="Urdinarrain"/>
    <n v="14"/>
  </r>
  <r>
    <x v="334"/>
    <x v="8"/>
    <s v="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ldea María Luisa"/>
    <n v="2"/>
  </r>
  <r>
    <x v="334"/>
    <x v="11"/>
    <s v="Cerrito"/>
    <n v="5"/>
  </r>
  <r>
    <x v="334"/>
    <x v="11"/>
    <s v="Colonia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eneral Campos"/>
    <n v="2"/>
  </r>
  <r>
    <x v="334"/>
    <x v="12"/>
    <s v="San Salvador"/>
    <n v="5"/>
  </r>
  <r>
    <x v="334"/>
    <x v="13"/>
    <s v="Altamirano Sur"/>
    <n v="1"/>
  </r>
  <r>
    <x v="334"/>
    <x v="13"/>
    <s v="Estación Arroyo Clé"/>
    <n v="2"/>
  </r>
  <r>
    <x v="334"/>
    <x v="13"/>
    <s v="Maciá"/>
    <n v="2"/>
  </r>
  <r>
    <x v="334"/>
    <x v="13"/>
    <s v="Rosario del Tala"/>
    <n v="12"/>
  </r>
  <r>
    <x v="334"/>
    <x v="14"/>
    <s v="Caseros"/>
    <n v="1"/>
  </r>
  <r>
    <x v="334"/>
    <x v="14"/>
    <s v="Colonia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ación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eneral Ramírez"/>
    <n v="3"/>
  </r>
  <r>
    <x v="335"/>
    <x v="2"/>
    <s v="Villa Libertador San Martín"/>
    <n v="3"/>
  </r>
  <r>
    <x v="335"/>
    <x v="3"/>
    <s v="Chajarí"/>
    <n v="3"/>
  </r>
  <r>
    <x v="335"/>
    <x v="3"/>
    <s v="Federación"/>
    <n v="11"/>
  </r>
  <r>
    <x v="335"/>
    <x v="3"/>
    <s v="San Jaime de la Frontera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San José de Feliciano"/>
    <n v="1"/>
  </r>
  <r>
    <x v="335"/>
    <x v="6"/>
    <s v="General Galarza"/>
    <n v="6"/>
  </r>
  <r>
    <x v="335"/>
    <x v="6"/>
    <s v="Gualeguay"/>
    <n v="20"/>
  </r>
  <r>
    <x v="335"/>
    <x v="7"/>
    <s v="Aldea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General Belgrano"/>
    <n v="2"/>
  </r>
  <r>
    <x v="335"/>
    <x v="7"/>
    <s v="Urdinarrain"/>
    <n v="8"/>
  </r>
  <r>
    <x v="335"/>
    <x v="8"/>
    <s v="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onia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onia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ancia Grande"/>
    <n v="1"/>
  </r>
  <r>
    <x v="336"/>
    <x v="1"/>
    <s v="Los Charrúas"/>
    <n v="1"/>
  </r>
  <r>
    <x v="336"/>
    <x v="2"/>
    <s v="Colonia Ensayo"/>
    <n v="1"/>
  </r>
  <r>
    <x v="336"/>
    <x v="2"/>
    <s v="Diamante"/>
    <n v="5"/>
  </r>
  <r>
    <x v="336"/>
    <x v="2"/>
    <s v="General Ramírez"/>
    <n v="7"/>
  </r>
  <r>
    <x v="336"/>
    <x v="2"/>
    <s v="Las Cuevas"/>
    <n v="1"/>
  </r>
  <r>
    <x v="336"/>
    <x v="2"/>
    <s v="Villa Libertador San Martín"/>
    <n v="13"/>
  </r>
  <r>
    <x v="336"/>
    <x v="3"/>
    <s v="Chajarí"/>
    <n v="6"/>
  </r>
  <r>
    <x v="336"/>
    <x v="3"/>
    <s v="Federación"/>
    <n v="3"/>
  </r>
  <r>
    <x v="336"/>
    <x v="3"/>
    <s v="San Jaime de la Frontera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San José de Feliciano"/>
    <n v="0"/>
  </r>
  <r>
    <x v="336"/>
    <x v="6"/>
    <s v="Estación Lazo"/>
    <n v="1"/>
  </r>
  <r>
    <x v="336"/>
    <x v="6"/>
    <s v="Gualeguay"/>
    <n v="16"/>
  </r>
  <r>
    <x v="336"/>
    <x v="7"/>
    <s v="Aldea San Antonio"/>
    <n v="1"/>
  </r>
  <r>
    <x v="336"/>
    <x v="7"/>
    <s v="Gualeguaychú"/>
    <n v="45"/>
  </r>
  <r>
    <x v="336"/>
    <x v="7"/>
    <s v="Larroque"/>
    <n v="1"/>
  </r>
  <r>
    <x v="336"/>
    <x v="7"/>
    <s v="Pueblo General Belgrano"/>
    <n v="2"/>
  </r>
  <r>
    <x v="336"/>
    <x v="7"/>
    <s v="Urdinarrain"/>
    <n v="2"/>
  </r>
  <r>
    <x v="336"/>
    <x v="8"/>
    <s v="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égraf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onia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Las Guachas"/>
    <n v="1"/>
  </r>
  <r>
    <x v="336"/>
    <x v="13"/>
    <s v="Maciá"/>
    <n v="1"/>
  </r>
  <r>
    <x v="336"/>
    <x v="13"/>
    <s v="Rosario del Tala"/>
    <n v="6"/>
  </r>
  <r>
    <x v="336"/>
    <x v="14"/>
    <s v="1° de Mayo"/>
    <n v="1"/>
  </r>
  <r>
    <x v="336"/>
    <x v="14"/>
    <s v="Caseros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onia Ayuí"/>
    <n v="1"/>
  </r>
  <r>
    <x v="337"/>
    <x v="1"/>
    <s v="Concordia"/>
    <n v="35"/>
  </r>
  <r>
    <x v="337"/>
    <x v="1"/>
    <s v="Los Charrúas"/>
    <n v="1"/>
  </r>
  <r>
    <x v="337"/>
    <x v="2"/>
    <s v="Aldea Valle María"/>
    <n v="1"/>
  </r>
  <r>
    <x v="337"/>
    <x v="2"/>
    <s v="Colonia Ensayo"/>
    <n v="3"/>
  </r>
  <r>
    <x v="337"/>
    <x v="2"/>
    <s v="Diamante"/>
    <n v="8"/>
  </r>
  <r>
    <x v="337"/>
    <x v="2"/>
    <s v="General Ramírez"/>
    <n v="6"/>
  </r>
  <r>
    <x v="337"/>
    <x v="2"/>
    <s v="Villa Libertador San Martín"/>
    <n v="4"/>
  </r>
  <r>
    <x v="337"/>
    <x v="3"/>
    <s v="Chajarí"/>
    <n v="5"/>
  </r>
  <r>
    <x v="337"/>
    <x v="3"/>
    <s v="Federación"/>
    <n v="10"/>
  </r>
  <r>
    <x v="337"/>
    <x v="3"/>
    <s v="San Jaime de la Frontera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San José de Feliciano"/>
    <n v="0"/>
  </r>
  <r>
    <x v="337"/>
    <x v="6"/>
    <s v="General Galarza"/>
    <n v="6"/>
  </r>
  <r>
    <x v="337"/>
    <x v="6"/>
    <s v="Gualeguay"/>
    <n v="16"/>
  </r>
  <r>
    <x v="337"/>
    <x v="7"/>
    <s v="Aldea San Antonio"/>
    <n v="1"/>
  </r>
  <r>
    <x v="337"/>
    <x v="7"/>
    <s v="Gualeguaychú"/>
    <n v="75"/>
  </r>
  <r>
    <x v="337"/>
    <x v="7"/>
    <s v="Larroque"/>
    <n v="1"/>
  </r>
  <r>
    <x v="337"/>
    <x v="7"/>
    <s v="Pueblo General Belgrano"/>
    <n v="1"/>
  </r>
  <r>
    <x v="337"/>
    <x v="7"/>
    <s v="Urdinarrain"/>
    <n v="8"/>
  </r>
  <r>
    <x v="337"/>
    <x v="8"/>
    <s v="Brazo Largo"/>
    <n v="1"/>
  </r>
  <r>
    <x v="337"/>
    <x v="8"/>
    <s v="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é"/>
    <n v="1"/>
  </r>
  <r>
    <x v="337"/>
    <x v="10"/>
    <s v="Hernández"/>
    <n v="2"/>
  </r>
  <r>
    <x v="337"/>
    <x v="10"/>
    <s v="Lucas González"/>
    <n v="2"/>
  </r>
  <r>
    <x v="337"/>
    <x v="10"/>
    <s v="Nogoyá"/>
    <n v="4"/>
  </r>
  <r>
    <x v="337"/>
    <x v="11"/>
    <s v="Aldea María Luisa"/>
    <n v="2"/>
  </r>
  <r>
    <x v="337"/>
    <x v="11"/>
    <s v="Cerrito"/>
    <n v="4"/>
  </r>
  <r>
    <x v="337"/>
    <x v="11"/>
    <s v="Colonia Nueva"/>
    <n v="1"/>
  </r>
  <r>
    <x v="337"/>
    <x v="11"/>
    <s v="Colonia Avellaned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ernador Echagüe"/>
    <n v="1"/>
  </r>
  <r>
    <x v="337"/>
    <x v="13"/>
    <s v="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onia La Matilde"/>
    <n v="1"/>
  </r>
  <r>
    <x v="338"/>
    <x v="0"/>
    <s v="Colón"/>
    <n v="55"/>
  </r>
  <r>
    <x v="338"/>
    <x v="0"/>
    <s v="Colonia San Miguel"/>
    <n v="1"/>
  </r>
  <r>
    <x v="338"/>
    <x v="0"/>
    <s v="Pueblo Liebig's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onia Ayuí"/>
    <n v="1"/>
  </r>
  <r>
    <x v="338"/>
    <x v="1"/>
    <s v="Concordia"/>
    <n v="29"/>
  </r>
  <r>
    <x v="338"/>
    <x v="2"/>
    <s v="Colonia Ensayo"/>
    <n v="1"/>
  </r>
  <r>
    <x v="338"/>
    <x v="2"/>
    <s v="Diamante"/>
    <n v="6"/>
  </r>
  <r>
    <x v="338"/>
    <x v="2"/>
    <s v="General Ramírez"/>
    <n v="8"/>
  </r>
  <r>
    <x v="338"/>
    <x v="2"/>
    <s v="Villa Libertador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San José de Feliciano"/>
    <n v="1"/>
  </r>
  <r>
    <x v="338"/>
    <x v="5"/>
    <s v="San José de Feliciano"/>
    <n v="2"/>
  </r>
  <r>
    <x v="338"/>
    <x v="6"/>
    <s v="General Galarza"/>
    <n v="2"/>
  </r>
  <r>
    <x v="338"/>
    <x v="6"/>
    <s v="Gualeguay"/>
    <n v="19"/>
  </r>
  <r>
    <x v="338"/>
    <x v="7"/>
    <s v="Aldea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é"/>
    <n v="2"/>
  </r>
  <r>
    <x v="338"/>
    <x v="10"/>
    <s v="Hernández"/>
    <n v="2"/>
  </r>
  <r>
    <x v="338"/>
    <x v="10"/>
    <s v="Nogoyá"/>
    <n v="10"/>
  </r>
  <r>
    <x v="338"/>
    <x v="11"/>
    <s v="Cerrito"/>
    <n v="1"/>
  </r>
  <r>
    <x v="338"/>
    <x v="11"/>
    <s v="Colonia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eneral Campos"/>
    <n v="2"/>
  </r>
  <r>
    <x v="338"/>
    <x v="12"/>
    <s v="San Salvador"/>
    <n v="3"/>
  </r>
  <r>
    <x v="338"/>
    <x v="13"/>
    <s v="Rosario del 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Villa Domínguez"/>
    <n v="1"/>
  </r>
  <r>
    <x v="338"/>
    <x v="16"/>
    <s v="Villaguay"/>
    <n v="27"/>
  </r>
  <r>
    <x v="339"/>
    <x v="0"/>
    <s v="Colón"/>
    <n v="13"/>
  </r>
  <r>
    <x v="339"/>
    <x v="0"/>
    <s v="Pueblo Liebig's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onia Ensayo"/>
    <n v="1"/>
  </r>
  <r>
    <x v="339"/>
    <x v="2"/>
    <s v="Diamante"/>
    <n v="1"/>
  </r>
  <r>
    <x v="339"/>
    <x v="2"/>
    <s v="General Ramírez"/>
    <n v="4"/>
  </r>
  <r>
    <x v="339"/>
    <x v="2"/>
    <s v="Villa Libertador San Martín"/>
    <n v="6"/>
  </r>
  <r>
    <x v="339"/>
    <x v="3"/>
    <s v="Chajarí"/>
    <n v="2"/>
  </r>
  <r>
    <x v="339"/>
    <x v="4"/>
    <s v="Federal"/>
    <n v="0"/>
  </r>
  <r>
    <x v="339"/>
    <x v="5"/>
    <s v="San José de 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 Urquiza"/>
    <n v="1"/>
  </r>
  <r>
    <x v="339"/>
    <x v="10"/>
    <s v="Lucas González"/>
    <n v="1"/>
  </r>
  <r>
    <x v="339"/>
    <x v="10"/>
    <s v="Nogoyá"/>
    <n v="1"/>
  </r>
  <r>
    <x v="339"/>
    <x v="11"/>
    <s v="Colonia Avellaneda"/>
    <n v="2"/>
  </r>
  <r>
    <x v="339"/>
    <x v="11"/>
    <s v="Crespo"/>
    <n v="4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1"/>
    <s v="Villa Gdor. Luis F. Etchevehere"/>
    <n v="1"/>
  </r>
  <r>
    <x v="339"/>
    <x v="12"/>
    <s v="General Campos"/>
    <n v="1"/>
  </r>
  <r>
    <x v="339"/>
    <x v="13"/>
    <s v="Rosario del Tala"/>
    <n v="0"/>
  </r>
  <r>
    <x v="339"/>
    <x v="14"/>
    <s v="Caseros"/>
    <n v="2"/>
  </r>
  <r>
    <x v="339"/>
    <x v="14"/>
    <s v="Concepción del Uruguay"/>
    <n v="22"/>
  </r>
  <r>
    <x v="339"/>
    <x v="14"/>
    <s v="Villa San Justo"/>
    <n v="1"/>
  </r>
  <r>
    <x v="339"/>
    <x v="15"/>
    <s v="Victoria"/>
    <n v="3"/>
  </r>
  <r>
    <x v="339"/>
    <x v="16"/>
    <s v="Villaguay"/>
    <n v="7"/>
  </r>
  <r>
    <x v="340"/>
    <x v="0"/>
    <s v="Colón"/>
    <n v="8"/>
  </r>
  <r>
    <x v="340"/>
    <x v="0"/>
    <s v="Pueblo Liebig's"/>
    <n v="1"/>
  </r>
  <r>
    <x v="340"/>
    <x v="0"/>
    <s v="San José"/>
    <n v="6"/>
  </r>
  <r>
    <x v="340"/>
    <x v="0"/>
    <s v="Villa Elisa"/>
    <n v="6"/>
  </r>
  <r>
    <x v="340"/>
    <x v="1"/>
    <s v="Colonia Ayuí"/>
    <n v="2"/>
  </r>
  <r>
    <x v="340"/>
    <x v="1"/>
    <s v="Concordia"/>
    <n v="18"/>
  </r>
  <r>
    <x v="340"/>
    <x v="1"/>
    <s v="Estancia Grande"/>
    <n v="1"/>
  </r>
  <r>
    <x v="340"/>
    <x v="2"/>
    <s v="Colonia Ensayo"/>
    <n v="1"/>
  </r>
  <r>
    <x v="340"/>
    <x v="2"/>
    <s v="Diamante"/>
    <n v="1"/>
  </r>
  <r>
    <x v="340"/>
    <x v="2"/>
    <s v="General Ramírez"/>
    <n v="2"/>
  </r>
  <r>
    <x v="340"/>
    <x v="2"/>
    <s v="Villa Libertador San Martín"/>
    <n v="2"/>
  </r>
  <r>
    <x v="340"/>
    <x v="3"/>
    <s v="Chajarí"/>
    <n v="6"/>
  </r>
  <r>
    <x v="340"/>
    <x v="3"/>
    <s v="Federación"/>
    <n v="4"/>
  </r>
  <r>
    <x v="340"/>
    <x v="3"/>
    <s v="San Jaime de la Frontera"/>
    <n v="1"/>
  </r>
  <r>
    <x v="340"/>
    <x v="4"/>
    <s v="Federal"/>
    <n v="2"/>
  </r>
  <r>
    <x v="340"/>
    <x v="5"/>
    <s v="San José de Feliciano"/>
    <n v="0"/>
  </r>
  <r>
    <x v="340"/>
    <x v="6"/>
    <s v="General Galarza"/>
    <n v="3"/>
  </r>
  <r>
    <x v="340"/>
    <x v="6"/>
    <s v="Gualeguay"/>
    <n v="4"/>
  </r>
  <r>
    <x v="340"/>
    <x v="7"/>
    <s v="Aldea San Antonio"/>
    <n v="1"/>
  </r>
  <r>
    <x v="340"/>
    <x v="7"/>
    <s v="Gualeguaychú"/>
    <n v="14"/>
  </r>
  <r>
    <x v="340"/>
    <x v="7"/>
    <s v="Larroque"/>
    <n v="3"/>
  </r>
  <r>
    <x v="340"/>
    <x v="7"/>
    <s v="Pueblo General Belgrano"/>
    <n v="4"/>
  </r>
  <r>
    <x v="340"/>
    <x v="7"/>
    <s v="Urdinarrain"/>
    <n v="1"/>
  </r>
  <r>
    <x v="340"/>
    <x v="8"/>
    <s v="Ceibas"/>
    <n v="2"/>
  </r>
  <r>
    <x v="340"/>
    <x v="8"/>
    <s v="Ibicuy"/>
    <n v="8"/>
  </r>
  <r>
    <x v="340"/>
    <x v="8"/>
    <s v="Villa Paranacito"/>
    <n v="1"/>
  </r>
  <r>
    <x v="340"/>
    <x v="9"/>
    <s v="La Paz"/>
    <n v="28"/>
  </r>
  <r>
    <x v="340"/>
    <x v="9"/>
    <s v="San Gustavo"/>
    <n v="3"/>
  </r>
  <r>
    <x v="340"/>
    <x v="9"/>
    <s v="Santa Elena"/>
    <n v="1"/>
  </r>
  <r>
    <x v="340"/>
    <x v="10"/>
    <s v="Algarrobito 1ro."/>
    <n v="1"/>
  </r>
  <r>
    <x v="340"/>
    <x v="10"/>
    <s v="Aranguren"/>
    <n v="1"/>
  </r>
  <r>
    <x v="340"/>
    <x v="11"/>
    <s v="Aldea María Luisa"/>
    <n v="2"/>
  </r>
  <r>
    <x v="340"/>
    <x v="11"/>
    <s v="Cerrito"/>
    <n v="6"/>
  </r>
  <r>
    <x v="340"/>
    <x v="11"/>
    <s v="Colonia Avellaneda"/>
    <n v="4"/>
  </r>
  <r>
    <x v="340"/>
    <x v="11"/>
    <s v="Crespo"/>
    <n v="3"/>
  </r>
  <r>
    <x v="340"/>
    <x v="11"/>
    <s v="María Grande"/>
    <n v="1"/>
  </r>
  <r>
    <x v="340"/>
    <x v="11"/>
    <s v="Oro Verde"/>
    <n v="2"/>
  </r>
  <r>
    <x v="340"/>
    <x v="11"/>
    <s v="Paraná"/>
    <n v="28"/>
  </r>
  <r>
    <x v="340"/>
    <x v="11"/>
    <s v="San Benito"/>
    <n v="3"/>
  </r>
  <r>
    <x v="340"/>
    <x v="11"/>
    <s v="Viale"/>
    <n v="1"/>
  </r>
  <r>
    <x v="340"/>
    <x v="12"/>
    <s v="San Salvador"/>
    <n v="1"/>
  </r>
  <r>
    <x v="340"/>
    <x v="13"/>
    <s v="Maciá"/>
    <n v="3"/>
  </r>
  <r>
    <x v="340"/>
    <x v="13"/>
    <s v="Rosario del Tala"/>
    <n v="5"/>
  </r>
  <r>
    <x v="340"/>
    <x v="14"/>
    <s v="Concepción del Uruguay"/>
    <n v="2"/>
  </r>
  <r>
    <x v="340"/>
    <x v="15"/>
    <s v="Victoria"/>
    <n v="6"/>
  </r>
  <r>
    <x v="340"/>
    <x v="16"/>
    <s v="Villaguay"/>
    <n v="3"/>
  </r>
  <r>
    <x v="341"/>
    <x v="0"/>
    <s v="Colón"/>
    <n v="34"/>
  </r>
  <r>
    <x v="341"/>
    <x v="0"/>
    <s v="Pueblo Liebig's"/>
    <n v="1"/>
  </r>
  <r>
    <x v="341"/>
    <x v="0"/>
    <s v="San José"/>
    <n v="69"/>
  </r>
  <r>
    <x v="341"/>
    <x v="0"/>
    <s v="Ubajay"/>
    <n v="4"/>
  </r>
  <r>
    <x v="341"/>
    <x v="0"/>
    <s v="Villa Elisa"/>
    <n v="11"/>
  </r>
  <r>
    <x v="341"/>
    <x v="1"/>
    <s v="Colonia Ayuí"/>
    <n v="2"/>
  </r>
  <r>
    <x v="341"/>
    <x v="1"/>
    <s v="Concordia"/>
    <n v="59"/>
  </r>
  <r>
    <x v="341"/>
    <x v="1"/>
    <s v="La Criolla"/>
    <n v="1"/>
  </r>
  <r>
    <x v="341"/>
    <x v="2"/>
    <s v="Aldea Brasilera"/>
    <n v="1"/>
  </r>
  <r>
    <x v="341"/>
    <x v="2"/>
    <s v="Colonia Ensayo"/>
    <n v="4"/>
  </r>
  <r>
    <x v="341"/>
    <x v="2"/>
    <s v="Diamante"/>
    <n v="8"/>
  </r>
  <r>
    <x v="341"/>
    <x v="2"/>
    <s v="General Ramírez"/>
    <n v="10"/>
  </r>
  <r>
    <x v="341"/>
    <x v="2"/>
    <s v="Villa Libertador San Martín"/>
    <n v="8"/>
  </r>
  <r>
    <x v="341"/>
    <x v="3"/>
    <s v="Chajarí"/>
    <n v="5"/>
  </r>
  <r>
    <x v="341"/>
    <x v="3"/>
    <s v="San Jaime de la Frontera"/>
    <n v="4"/>
  </r>
  <r>
    <x v="341"/>
    <x v="3"/>
    <s v="Villa del Rosario"/>
    <n v="2"/>
  </r>
  <r>
    <x v="341"/>
    <x v="4"/>
    <s v="Conscripto Bernardi"/>
    <n v="1"/>
  </r>
  <r>
    <x v="341"/>
    <x v="4"/>
    <s v="Federal"/>
    <n v="9"/>
  </r>
  <r>
    <x v="341"/>
    <x v="4"/>
    <s v="Sauce de Luna"/>
    <n v="7"/>
  </r>
  <r>
    <x v="341"/>
    <x v="5"/>
    <s v="San José de Feliciano"/>
    <n v="0"/>
  </r>
  <r>
    <x v="341"/>
    <x v="6"/>
    <s v="General Galarza"/>
    <n v="2"/>
  </r>
  <r>
    <x v="341"/>
    <x v="6"/>
    <s v="Gualeguay"/>
    <n v="17"/>
  </r>
  <r>
    <x v="341"/>
    <x v="7"/>
    <s v="Aldea San Antonio"/>
    <n v="1"/>
  </r>
  <r>
    <x v="341"/>
    <x v="7"/>
    <s v="Estación Escriña"/>
    <n v="1"/>
  </r>
  <r>
    <x v="341"/>
    <x v="7"/>
    <s v="Gualeguaychú"/>
    <n v="46"/>
  </r>
  <r>
    <x v="341"/>
    <x v="7"/>
    <s v="Larroque"/>
    <n v="1"/>
  </r>
  <r>
    <x v="341"/>
    <x v="7"/>
    <s v="Perdices"/>
    <n v="1"/>
  </r>
  <r>
    <x v="341"/>
    <x v="7"/>
    <s v="Pueblo General Belgrano"/>
    <n v="4"/>
  </r>
  <r>
    <x v="341"/>
    <x v="7"/>
    <s v="Urdinarrain"/>
    <n v="19"/>
  </r>
  <r>
    <x v="341"/>
    <x v="8"/>
    <s v="Ibicuy"/>
    <n v="0"/>
  </r>
  <r>
    <x v="341"/>
    <x v="9"/>
    <s v="Alcaraz Segundo"/>
    <n v="1"/>
  </r>
  <r>
    <x v="341"/>
    <x v="9"/>
    <s v="Bovril"/>
    <n v="3"/>
  </r>
  <r>
    <x v="341"/>
    <x v="9"/>
    <s v="La Paz"/>
    <n v="51"/>
  </r>
  <r>
    <x v="341"/>
    <x v="9"/>
    <s v="Santa Elena"/>
    <n v="1"/>
  </r>
  <r>
    <x v="341"/>
    <x v="10"/>
    <s v="Nogoyá"/>
    <n v="20"/>
  </r>
  <r>
    <x v="341"/>
    <x v="11"/>
    <s v="Aldea María Luisa"/>
    <n v="3"/>
  </r>
  <r>
    <x v="341"/>
    <x v="11"/>
    <s v="Cerrito"/>
    <n v="4"/>
  </r>
  <r>
    <x v="341"/>
    <x v="11"/>
    <s v="Colonia Nueva"/>
    <n v="1"/>
  </r>
  <r>
    <x v="341"/>
    <x v="11"/>
    <s v="Crespo"/>
    <n v="5"/>
  </r>
  <r>
    <x v="341"/>
    <x v="11"/>
    <s v="Hasenkamp"/>
    <n v="1"/>
  </r>
  <r>
    <x v="341"/>
    <x v="11"/>
    <s v="María Grande"/>
    <n v="1"/>
  </r>
  <r>
    <x v="341"/>
    <x v="11"/>
    <s v="Paraná"/>
    <n v="86"/>
  </r>
  <r>
    <x v="341"/>
    <x v="11"/>
    <s v="San Benito"/>
    <n v="7"/>
  </r>
  <r>
    <x v="341"/>
    <x v="11"/>
    <s v="Viale"/>
    <n v="1"/>
  </r>
  <r>
    <x v="341"/>
    <x v="12"/>
    <s v="San Salvador"/>
    <n v="0"/>
  </r>
  <r>
    <x v="341"/>
    <x v="13"/>
    <s v="Gobernador Echagüe"/>
    <n v="1"/>
  </r>
  <r>
    <x v="341"/>
    <x v="13"/>
    <s v="Gobernador Mansilla"/>
    <n v="1"/>
  </r>
  <r>
    <x v="341"/>
    <x v="13"/>
    <s v="Maciá"/>
    <n v="12"/>
  </r>
  <r>
    <x v="341"/>
    <x v="13"/>
    <s v="Rosario del Tala"/>
    <n v="8"/>
  </r>
  <r>
    <x v="341"/>
    <x v="14"/>
    <s v="Basavilbaso"/>
    <n v="1"/>
  </r>
  <r>
    <x v="341"/>
    <x v="14"/>
    <s v="Colonia Elía"/>
    <n v="1"/>
  </r>
  <r>
    <x v="341"/>
    <x v="14"/>
    <s v="Concepción del Uruguay"/>
    <n v="42"/>
  </r>
  <r>
    <x v="341"/>
    <x v="14"/>
    <s v="Pronunciamiento"/>
    <n v="3"/>
  </r>
  <r>
    <x v="341"/>
    <x v="14"/>
    <s v="San Cipriano"/>
    <n v="1"/>
  </r>
  <r>
    <x v="341"/>
    <x v="15"/>
    <s v="Victoria"/>
    <n v="6"/>
  </r>
  <r>
    <x v="341"/>
    <x v="16"/>
    <s v="Raíces Oeste"/>
    <n v="1"/>
  </r>
  <r>
    <x v="341"/>
    <x v="16"/>
    <s v="Villaguay"/>
    <n v="8"/>
  </r>
  <r>
    <x v="342"/>
    <x v="0"/>
    <s v="Arroyo Barú"/>
    <n v="2"/>
  </r>
  <r>
    <x v="342"/>
    <x v="0"/>
    <s v="Colón"/>
    <n v="28"/>
  </r>
  <r>
    <x v="342"/>
    <x v="0"/>
    <s v="La Clarita"/>
    <n v="2"/>
  </r>
  <r>
    <x v="342"/>
    <x v="0"/>
    <s v="San José"/>
    <n v="19"/>
  </r>
  <r>
    <x v="342"/>
    <x v="0"/>
    <s v="Ubajay"/>
    <n v="1"/>
  </r>
  <r>
    <x v="342"/>
    <x v="0"/>
    <s v="Villa Elisa"/>
    <n v="31"/>
  </r>
  <r>
    <x v="342"/>
    <x v="1"/>
    <s v="Concordia"/>
    <n v="30"/>
  </r>
  <r>
    <x v="342"/>
    <x v="1"/>
    <s v="Estancia Grande"/>
    <n v="1"/>
  </r>
  <r>
    <x v="342"/>
    <x v="1"/>
    <s v="Los Charrúas"/>
    <n v="1"/>
  </r>
  <r>
    <x v="342"/>
    <x v="2"/>
    <s v="Aldea Valle María"/>
    <n v="1"/>
  </r>
  <r>
    <x v="342"/>
    <x v="2"/>
    <s v="Colonia Ensayo"/>
    <n v="1"/>
  </r>
  <r>
    <x v="342"/>
    <x v="2"/>
    <s v="Diamante"/>
    <n v="6"/>
  </r>
  <r>
    <x v="342"/>
    <x v="2"/>
    <s v="General Ramírez"/>
    <n v="11"/>
  </r>
  <r>
    <x v="342"/>
    <x v="2"/>
    <s v="Villa Libertador San Martín"/>
    <n v="2"/>
  </r>
  <r>
    <x v="342"/>
    <x v="3"/>
    <s v="Chajarí"/>
    <n v="7"/>
  </r>
  <r>
    <x v="342"/>
    <x v="3"/>
    <s v="Federación"/>
    <n v="3"/>
  </r>
  <r>
    <x v="342"/>
    <x v="3"/>
    <s v="San Jaime de la Frontera"/>
    <n v="2"/>
  </r>
  <r>
    <x v="342"/>
    <x v="3"/>
    <s v="Santa Ana"/>
    <n v="1"/>
  </r>
  <r>
    <x v="342"/>
    <x v="4"/>
    <s v="Conscripto Bernardi"/>
    <n v="1"/>
  </r>
  <r>
    <x v="342"/>
    <x v="4"/>
    <s v="Federal"/>
    <n v="8"/>
  </r>
  <r>
    <x v="342"/>
    <x v="4"/>
    <s v="Sauce de Luna"/>
    <n v="1"/>
  </r>
  <r>
    <x v="342"/>
    <x v="5"/>
    <s v="San José de Feliciano"/>
    <n v="2"/>
  </r>
  <r>
    <x v="342"/>
    <x v="6"/>
    <s v="General Galarza"/>
    <n v="2"/>
  </r>
  <r>
    <x v="342"/>
    <x v="6"/>
    <s v="Gualeguay"/>
    <n v="27"/>
  </r>
  <r>
    <x v="342"/>
    <x v="7"/>
    <s v="Alarcón"/>
    <n v="1"/>
  </r>
  <r>
    <x v="342"/>
    <x v="7"/>
    <s v="Enrique Carbó"/>
    <n v="1"/>
  </r>
  <r>
    <x v="342"/>
    <x v="7"/>
    <s v="Gualeguaychú"/>
    <n v="46"/>
  </r>
  <r>
    <x v="342"/>
    <x v="7"/>
    <s v="Larroque"/>
    <n v="2"/>
  </r>
  <r>
    <x v="342"/>
    <x v="7"/>
    <s v="Perdices"/>
    <n v="1"/>
  </r>
  <r>
    <x v="342"/>
    <x v="7"/>
    <s v="Pueblo General Belgrano"/>
    <n v="1"/>
  </r>
  <r>
    <x v="342"/>
    <x v="7"/>
    <s v="Urdinarrain"/>
    <n v="15"/>
  </r>
  <r>
    <x v="342"/>
    <x v="8"/>
    <s v="Brazo Largo"/>
    <n v="1"/>
  </r>
  <r>
    <x v="342"/>
    <x v="8"/>
    <s v="Ibicuy"/>
    <n v="7"/>
  </r>
  <r>
    <x v="342"/>
    <x v="8"/>
    <s v="Villa Paranacito"/>
    <n v="2"/>
  </r>
  <r>
    <x v="342"/>
    <x v="9"/>
    <s v="Alcaraz Segundo"/>
    <n v="1"/>
  </r>
  <r>
    <x v="342"/>
    <x v="9"/>
    <s v="Bovril"/>
    <n v="8"/>
  </r>
  <r>
    <x v="342"/>
    <x v="9"/>
    <s v="El Solar"/>
    <n v="1"/>
  </r>
  <r>
    <x v="342"/>
    <x v="9"/>
    <s v="La Paz"/>
    <n v="33"/>
  </r>
  <r>
    <x v="342"/>
    <x v="9"/>
    <s v="Piedras Blancas"/>
    <n v="2"/>
  </r>
  <r>
    <x v="342"/>
    <x v="9"/>
    <s v="San Gustavo"/>
    <n v="1"/>
  </r>
  <r>
    <x v="342"/>
    <x v="9"/>
    <s v="Santa Elena"/>
    <n v="1"/>
  </r>
  <r>
    <x v="342"/>
    <x v="10"/>
    <s v="Aranguren"/>
    <n v="1"/>
  </r>
  <r>
    <x v="342"/>
    <x v="10"/>
    <s v="Nogoyá"/>
    <n v="4"/>
  </r>
  <r>
    <x v="342"/>
    <x v="11"/>
    <s v="Aldea María Luisa"/>
    <n v="3"/>
  </r>
  <r>
    <x v="342"/>
    <x v="11"/>
    <s v="Aldea Santa María"/>
    <n v="1"/>
  </r>
  <r>
    <x v="342"/>
    <x v="11"/>
    <s v="Cerrito"/>
    <n v="2"/>
  </r>
  <r>
    <x v="342"/>
    <x v="11"/>
    <s v="Colonia Avellaneda"/>
    <n v="4"/>
  </r>
  <r>
    <x v="342"/>
    <x v="11"/>
    <s v="Crespo"/>
    <n v="8"/>
  </r>
  <r>
    <x v="342"/>
    <x v="11"/>
    <s v="Hernandarias"/>
    <n v="1"/>
  </r>
  <r>
    <x v="342"/>
    <x v="11"/>
    <s v="María Grande"/>
    <n v="4"/>
  </r>
  <r>
    <x v="342"/>
    <x v="11"/>
    <s v="Oro Verde"/>
    <n v="2"/>
  </r>
  <r>
    <x v="342"/>
    <x v="11"/>
    <s v="Paraná"/>
    <n v="121"/>
  </r>
  <r>
    <x v="342"/>
    <x v="11"/>
    <s v="San Benito"/>
    <n v="10"/>
  </r>
  <r>
    <x v="342"/>
    <x v="11"/>
    <s v="Seguí"/>
    <n v="1"/>
  </r>
  <r>
    <x v="342"/>
    <x v="11"/>
    <s v="Viale"/>
    <n v="13"/>
  </r>
  <r>
    <x v="342"/>
    <x v="12"/>
    <s v="San Salvador"/>
    <n v="16"/>
  </r>
  <r>
    <x v="342"/>
    <x v="13"/>
    <s v="Maciá"/>
    <n v="5"/>
  </r>
  <r>
    <x v="342"/>
    <x v="13"/>
    <s v="Rosario del Tala"/>
    <n v="14"/>
  </r>
  <r>
    <x v="342"/>
    <x v="14"/>
    <s v="Basavilbaso"/>
    <n v="11"/>
  </r>
  <r>
    <x v="342"/>
    <x v="14"/>
    <s v="Concepción del Uruguay"/>
    <n v="37"/>
  </r>
  <r>
    <x v="342"/>
    <x v="14"/>
    <s v="Pronunciamiento"/>
    <n v="3"/>
  </r>
  <r>
    <x v="342"/>
    <x v="14"/>
    <s v="Santa Anita"/>
    <n v="2"/>
  </r>
  <r>
    <x v="342"/>
    <x v="14"/>
    <s v="Villa Mantero"/>
    <n v="3"/>
  </r>
  <r>
    <x v="342"/>
    <x v="15"/>
    <s v="Victoria"/>
    <n v="4"/>
  </r>
  <r>
    <x v="342"/>
    <x v="16"/>
    <s v="Mojones Norte"/>
    <n v="1"/>
  </r>
  <r>
    <x v="342"/>
    <x v="16"/>
    <s v="Villaguay"/>
    <n v="22"/>
  </r>
  <r>
    <x v="343"/>
    <x v="0"/>
    <s v="Colón"/>
    <n v="33"/>
  </r>
  <r>
    <x v="343"/>
    <x v="0"/>
    <s v="Pueblo Liebig's"/>
    <n v="2"/>
  </r>
  <r>
    <x v="343"/>
    <x v="0"/>
    <s v="San José"/>
    <n v="23"/>
  </r>
  <r>
    <x v="343"/>
    <x v="0"/>
    <s v="Ubajay"/>
    <n v="6"/>
  </r>
  <r>
    <x v="343"/>
    <x v="0"/>
    <s v="Villa Elisa"/>
    <n v="16"/>
  </r>
  <r>
    <x v="343"/>
    <x v="1"/>
    <s v="Concordia"/>
    <n v="43"/>
  </r>
  <r>
    <x v="343"/>
    <x v="1"/>
    <s v="Estación Yuquerí"/>
    <n v="1"/>
  </r>
  <r>
    <x v="343"/>
    <x v="1"/>
    <s v="La Criolla"/>
    <n v="1"/>
  </r>
  <r>
    <x v="343"/>
    <x v="1"/>
    <s v="Nueva Escocia"/>
    <n v="1"/>
  </r>
  <r>
    <x v="343"/>
    <x v="1"/>
    <s v="Puerto Yeruá"/>
    <n v="1"/>
  </r>
  <r>
    <x v="343"/>
    <x v="2"/>
    <s v="Aldea Spatzenkutter"/>
    <n v="1"/>
  </r>
  <r>
    <x v="343"/>
    <x v="2"/>
    <s v="Colonia Ensayo"/>
    <n v="3"/>
  </r>
  <r>
    <x v="343"/>
    <x v="2"/>
    <s v="Diamante"/>
    <n v="11"/>
  </r>
  <r>
    <x v="343"/>
    <x v="2"/>
    <s v="General Ramírez"/>
    <n v="5"/>
  </r>
  <r>
    <x v="343"/>
    <x v="2"/>
    <s v="Las Cuevas"/>
    <n v="1"/>
  </r>
  <r>
    <x v="343"/>
    <x v="2"/>
    <s v="Villa Libertador San Martín"/>
    <n v="6"/>
  </r>
  <r>
    <x v="343"/>
    <x v="3"/>
    <s v="Chajarí"/>
    <n v="16"/>
  </r>
  <r>
    <x v="343"/>
    <x v="3"/>
    <s v="Federación"/>
    <n v="4"/>
  </r>
  <r>
    <x v="343"/>
    <x v="3"/>
    <s v="Santa Ana"/>
    <n v="1"/>
  </r>
  <r>
    <x v="343"/>
    <x v="4"/>
    <s v="Conscripto Bernardi"/>
    <n v="3"/>
  </r>
  <r>
    <x v="343"/>
    <x v="4"/>
    <s v="Federal"/>
    <n v="14"/>
  </r>
  <r>
    <x v="343"/>
    <x v="4"/>
    <s v="Sauce de Luna"/>
    <n v="5"/>
  </r>
  <r>
    <x v="343"/>
    <x v="5"/>
    <s v="San José de Feliciano"/>
    <n v="2"/>
  </r>
  <r>
    <x v="343"/>
    <x v="6"/>
    <s v="General Galarza"/>
    <n v="2"/>
  </r>
  <r>
    <x v="343"/>
    <x v="6"/>
    <s v="Gualeguay"/>
    <n v="20"/>
  </r>
  <r>
    <x v="343"/>
    <x v="7"/>
    <s v="Costa Uruguay Norte"/>
    <n v="1"/>
  </r>
  <r>
    <x v="343"/>
    <x v="7"/>
    <s v="Enrique Carbó"/>
    <n v="1"/>
  </r>
  <r>
    <x v="343"/>
    <x v="7"/>
    <s v="Gualeguaychú"/>
    <n v="43"/>
  </r>
  <r>
    <x v="343"/>
    <x v="7"/>
    <s v="Irazusta"/>
    <n v="1"/>
  </r>
  <r>
    <x v="343"/>
    <x v="7"/>
    <s v="Larroque"/>
    <n v="4"/>
  </r>
  <r>
    <x v="343"/>
    <x v="7"/>
    <s v="Pueblo General Belgrano"/>
    <n v="1"/>
  </r>
  <r>
    <x v="343"/>
    <x v="7"/>
    <s v="Urdinarrain"/>
    <n v="2"/>
  </r>
  <r>
    <x v="343"/>
    <x v="8"/>
    <s v="Ibicuy"/>
    <n v="2"/>
  </r>
  <r>
    <x v="343"/>
    <x v="9"/>
    <s v="Bovril"/>
    <n v="6"/>
  </r>
  <r>
    <x v="343"/>
    <x v="9"/>
    <s v="Colonia Avigdor"/>
    <n v="1"/>
  </r>
  <r>
    <x v="343"/>
    <x v="9"/>
    <s v="La Paz"/>
    <n v="39"/>
  </r>
  <r>
    <x v="343"/>
    <x v="9"/>
    <s v="Piedras Blancas"/>
    <n v="1"/>
  </r>
  <r>
    <x v="343"/>
    <x v="9"/>
    <s v="San Gustavo"/>
    <n v="2"/>
  </r>
  <r>
    <x v="343"/>
    <x v="9"/>
    <s v="Santa Elena"/>
    <n v="8"/>
  </r>
  <r>
    <x v="343"/>
    <x v="9"/>
    <s v="Yeso"/>
    <n v="1"/>
  </r>
  <r>
    <x v="343"/>
    <x v="10"/>
    <s v="Aranguren"/>
    <n v="3"/>
  </r>
  <r>
    <x v="343"/>
    <x v="10"/>
    <s v="Hernández"/>
    <n v="6"/>
  </r>
  <r>
    <x v="343"/>
    <x v="10"/>
    <s v="Lucas González"/>
    <n v="1"/>
  </r>
  <r>
    <x v="343"/>
    <x v="10"/>
    <s v="Nogoyá"/>
    <n v="13"/>
  </r>
  <r>
    <x v="343"/>
    <x v="11"/>
    <s v="Cerrito"/>
    <n v="4"/>
  </r>
  <r>
    <x v="343"/>
    <x v="11"/>
    <s v="Colonia Avellaneda"/>
    <n v="7"/>
  </r>
  <r>
    <x v="343"/>
    <x v="11"/>
    <s v="Crespo"/>
    <n v="7"/>
  </r>
  <r>
    <x v="343"/>
    <x v="11"/>
    <s v="Hasenkamp"/>
    <n v="2"/>
  </r>
  <r>
    <x v="343"/>
    <x v="11"/>
    <s v="Hernandarias"/>
    <n v="1"/>
  </r>
  <r>
    <x v="343"/>
    <x v="11"/>
    <s v="María Grande"/>
    <n v="1"/>
  </r>
  <r>
    <x v="343"/>
    <x v="11"/>
    <s v="Oro Verde"/>
    <n v="4"/>
  </r>
  <r>
    <x v="343"/>
    <x v="11"/>
    <s v="Paraná"/>
    <n v="70"/>
  </r>
  <r>
    <x v="343"/>
    <x v="11"/>
    <s v="San Benito"/>
    <n v="17"/>
  </r>
  <r>
    <x v="343"/>
    <x v="11"/>
    <s v="Sauce Montrull"/>
    <n v="2"/>
  </r>
  <r>
    <x v="343"/>
    <x v="11"/>
    <s v="Seguí"/>
    <n v="1"/>
  </r>
  <r>
    <x v="343"/>
    <x v="11"/>
    <s v="Sosa"/>
    <n v="1"/>
  </r>
  <r>
    <x v="343"/>
    <x v="11"/>
    <s v="Tabossi"/>
    <n v="4"/>
  </r>
  <r>
    <x v="343"/>
    <x v="11"/>
    <s v="Viale"/>
    <n v="15"/>
  </r>
  <r>
    <x v="343"/>
    <x v="12"/>
    <s v="General Campos"/>
    <n v="6"/>
  </r>
  <r>
    <x v="343"/>
    <x v="12"/>
    <s v="San Salvador"/>
    <n v="10"/>
  </r>
  <r>
    <x v="343"/>
    <x v="13"/>
    <s v="Gobernador Mansilla"/>
    <n v="2"/>
  </r>
  <r>
    <x v="343"/>
    <x v="13"/>
    <s v="Rosario del Tala"/>
    <n v="12"/>
  </r>
  <r>
    <x v="343"/>
    <x v="14"/>
    <s v="Basavilbaso"/>
    <n v="5"/>
  </r>
  <r>
    <x v="343"/>
    <x v="14"/>
    <s v="Caseros"/>
    <n v="1"/>
  </r>
  <r>
    <x v="343"/>
    <x v="14"/>
    <s v="Colonia Elía"/>
    <n v="2"/>
  </r>
  <r>
    <x v="343"/>
    <x v="14"/>
    <s v="Concepción del Uruguay"/>
    <n v="43"/>
  </r>
  <r>
    <x v="343"/>
    <x v="14"/>
    <s v="Herrera"/>
    <n v="2"/>
  </r>
  <r>
    <x v="343"/>
    <x v="14"/>
    <s v="Pronunciamiento"/>
    <n v="1"/>
  </r>
  <r>
    <x v="343"/>
    <x v="14"/>
    <s v="Santa Anita"/>
    <n v="4"/>
  </r>
  <r>
    <x v="343"/>
    <x v="15"/>
    <s v="Victoria"/>
    <n v="17"/>
  </r>
  <r>
    <x v="343"/>
    <x v="16"/>
    <s v="Ingeniero Miguel Sajaroff"/>
    <n v="2"/>
  </r>
  <r>
    <x v="343"/>
    <x v="16"/>
    <s v="Raíces Oeste"/>
    <n v="1"/>
  </r>
  <r>
    <x v="343"/>
    <x v="16"/>
    <s v="Rincón Lucas Sur"/>
    <n v="1"/>
  </r>
  <r>
    <x v="343"/>
    <x v="16"/>
    <s v="Villaguay"/>
    <n v="38"/>
  </r>
  <r>
    <x v="344"/>
    <x v="0"/>
    <s v="Colón"/>
    <n v="27"/>
  </r>
  <r>
    <x v="344"/>
    <x v="0"/>
    <s v="Pueblo Liebig's"/>
    <n v="1"/>
  </r>
  <r>
    <x v="344"/>
    <x v="0"/>
    <s v="San José"/>
    <n v="24"/>
  </r>
  <r>
    <x v="344"/>
    <x v="0"/>
    <s v="Ubajay"/>
    <n v="4"/>
  </r>
  <r>
    <x v="344"/>
    <x v="0"/>
    <s v="Villa Elisa"/>
    <n v="2"/>
  </r>
  <r>
    <x v="344"/>
    <x v="1"/>
    <s v="Colonia Ayuí"/>
    <n v="1"/>
  </r>
  <r>
    <x v="344"/>
    <x v="1"/>
    <s v="Concordia"/>
    <n v="35"/>
  </r>
  <r>
    <x v="344"/>
    <x v="2"/>
    <s v="Colonia Ensayo"/>
    <n v="1"/>
  </r>
  <r>
    <x v="344"/>
    <x v="2"/>
    <s v="Diamante"/>
    <n v="6"/>
  </r>
  <r>
    <x v="344"/>
    <x v="2"/>
    <s v="General Ramírez"/>
    <n v="1"/>
  </r>
  <r>
    <x v="344"/>
    <x v="2"/>
    <s v="La Juanita"/>
    <n v="1"/>
  </r>
  <r>
    <x v="344"/>
    <x v="2"/>
    <s v="Villa Libertador San Martín"/>
    <n v="1"/>
  </r>
  <r>
    <x v="344"/>
    <x v="3"/>
    <s v="Chajarí"/>
    <n v="1"/>
  </r>
  <r>
    <x v="344"/>
    <x v="3"/>
    <s v="Federación"/>
    <n v="3"/>
  </r>
  <r>
    <x v="344"/>
    <x v="3"/>
    <s v="Gualeguaycito"/>
    <n v="1"/>
  </r>
  <r>
    <x v="344"/>
    <x v="4"/>
    <s v="Federal"/>
    <n v="1"/>
  </r>
  <r>
    <x v="344"/>
    <x v="5"/>
    <s v="San José de Feliciano"/>
    <n v="1"/>
  </r>
  <r>
    <x v="344"/>
    <x v="6"/>
    <s v="General Galarza"/>
    <n v="1"/>
  </r>
  <r>
    <x v="344"/>
    <x v="6"/>
    <s v="Gualeguay"/>
    <n v="15"/>
  </r>
  <r>
    <x v="344"/>
    <x v="7"/>
    <s v="Aldea San Antonio"/>
    <n v="2"/>
  </r>
  <r>
    <x v="344"/>
    <x v="7"/>
    <s v="Gualeguaychú"/>
    <n v="142"/>
  </r>
  <r>
    <x v="344"/>
    <x v="7"/>
    <s v="Larroque"/>
    <n v="7"/>
  </r>
  <r>
    <x v="344"/>
    <x v="7"/>
    <s v="Pueblo General Belgrano"/>
    <n v="4"/>
  </r>
  <r>
    <x v="344"/>
    <x v="7"/>
    <s v="Urdinarrain"/>
    <n v="21"/>
  </r>
  <r>
    <x v="344"/>
    <x v="8"/>
    <s v="Ceibas"/>
    <n v="2"/>
  </r>
  <r>
    <x v="344"/>
    <x v="8"/>
    <s v="Ibicuy"/>
    <n v="5"/>
  </r>
  <r>
    <x v="344"/>
    <x v="8"/>
    <s v="Villa Paranacito"/>
    <n v="4"/>
  </r>
  <r>
    <x v="344"/>
    <x v="9"/>
    <s v="Alcaraz"/>
    <n v="1"/>
  </r>
  <r>
    <x v="344"/>
    <x v="9"/>
    <s v="Alcaraz Segundo"/>
    <n v="3"/>
  </r>
  <r>
    <x v="344"/>
    <x v="9"/>
    <s v="Bovril"/>
    <n v="2"/>
  </r>
  <r>
    <x v="344"/>
    <x v="9"/>
    <s v="La Paz"/>
    <n v="47"/>
  </r>
  <r>
    <x v="344"/>
    <x v="9"/>
    <s v="Piedras Blancas"/>
    <n v="1"/>
  </r>
  <r>
    <x v="344"/>
    <x v="9"/>
    <s v="San Gustavo"/>
    <n v="1"/>
  </r>
  <r>
    <x v="344"/>
    <x v="9"/>
    <s v="Santa Elena"/>
    <n v="3"/>
  </r>
  <r>
    <x v="344"/>
    <x v="10"/>
    <s v="Lucas González"/>
    <n v="2"/>
  </r>
  <r>
    <x v="344"/>
    <x v="10"/>
    <s v="Nogoyá"/>
    <n v="7"/>
  </r>
  <r>
    <x v="344"/>
    <x v="11"/>
    <s v="Colonia Avellaneda"/>
    <n v="4"/>
  </r>
  <r>
    <x v="344"/>
    <x v="11"/>
    <s v="Crespo"/>
    <n v="7"/>
  </r>
  <r>
    <x v="344"/>
    <x v="11"/>
    <s v="Hasenkamp"/>
    <n v="2"/>
  </r>
  <r>
    <x v="344"/>
    <x v="11"/>
    <s v="María Grande"/>
    <n v="5"/>
  </r>
  <r>
    <x v="344"/>
    <x v="11"/>
    <s v="Oro Verde"/>
    <n v="3"/>
  </r>
  <r>
    <x v="344"/>
    <x v="11"/>
    <s v="Paraná"/>
    <n v="210"/>
  </r>
  <r>
    <x v="344"/>
    <x v="11"/>
    <s v="San Benito"/>
    <n v="7"/>
  </r>
  <r>
    <x v="344"/>
    <x v="11"/>
    <s v="Viale"/>
    <n v="2"/>
  </r>
  <r>
    <x v="344"/>
    <x v="12"/>
    <s v="San Salvador"/>
    <n v="1"/>
  </r>
  <r>
    <x v="344"/>
    <x v="13"/>
    <s v="Maciá"/>
    <n v="3"/>
  </r>
  <r>
    <x v="344"/>
    <x v="13"/>
    <s v="Rosario del Tala"/>
    <n v="3"/>
  </r>
  <r>
    <x v="344"/>
    <x v="14"/>
    <s v="Basavilbaso"/>
    <n v="2"/>
  </r>
  <r>
    <x v="344"/>
    <x v="14"/>
    <s v="Concepción del Uruguay"/>
    <n v="22"/>
  </r>
  <r>
    <x v="344"/>
    <x v="14"/>
    <s v="Villa Mantero"/>
    <n v="1"/>
  </r>
  <r>
    <x v="344"/>
    <x v="15"/>
    <s v="Antelo"/>
    <n v="2"/>
  </r>
  <r>
    <x v="344"/>
    <x v="15"/>
    <s v="Victoria"/>
    <n v="8"/>
  </r>
  <r>
    <x v="344"/>
    <x v="16"/>
    <s v="Mojones Norte"/>
    <n v="1"/>
  </r>
  <r>
    <x v="344"/>
    <x v="16"/>
    <s v="Villa Domínguez"/>
    <n v="1"/>
  </r>
  <r>
    <x v="344"/>
    <x v="16"/>
    <s v="Villaguay"/>
    <n v="6"/>
  </r>
  <r>
    <x v="345"/>
    <x v="0"/>
    <s v="Colón"/>
    <n v="23"/>
  </r>
  <r>
    <x v="345"/>
    <x v="0"/>
    <s v="Colonia San Huberto"/>
    <n v="1"/>
  </r>
  <r>
    <x v="345"/>
    <x v="0"/>
    <s v="Hambis"/>
    <n v="2"/>
  </r>
  <r>
    <x v="345"/>
    <x v="0"/>
    <s v="Pueblo Cazes"/>
    <n v="1"/>
  </r>
  <r>
    <x v="345"/>
    <x v="0"/>
    <s v="Pueblo Liebig's"/>
    <n v="2"/>
  </r>
  <r>
    <x v="345"/>
    <x v="0"/>
    <s v="San José"/>
    <n v="45"/>
  </r>
  <r>
    <x v="345"/>
    <x v="0"/>
    <s v="Ubajay"/>
    <n v="2"/>
  </r>
  <r>
    <x v="345"/>
    <x v="0"/>
    <s v="Villa Elisa"/>
    <n v="17"/>
  </r>
  <r>
    <x v="345"/>
    <x v="1"/>
    <s v="Concordia"/>
    <n v="68"/>
  </r>
  <r>
    <x v="345"/>
    <x v="1"/>
    <s v="Los Charrúas"/>
    <n v="1"/>
  </r>
  <r>
    <x v="345"/>
    <x v="2"/>
    <s v="Aldea Brasilera"/>
    <n v="2"/>
  </r>
  <r>
    <x v="345"/>
    <x v="2"/>
    <s v="Diamante"/>
    <n v="7"/>
  </r>
  <r>
    <x v="345"/>
    <x v="2"/>
    <s v="General Ramírez"/>
    <n v="4"/>
  </r>
  <r>
    <x v="345"/>
    <x v="2"/>
    <s v="Isletas"/>
    <n v="1"/>
  </r>
  <r>
    <x v="345"/>
    <x v="2"/>
    <s v="Villa Libertador San Martín"/>
    <n v="4"/>
  </r>
  <r>
    <x v="345"/>
    <x v="3"/>
    <s v="Chajarí"/>
    <n v="2"/>
  </r>
  <r>
    <x v="345"/>
    <x v="3"/>
    <s v="Federación"/>
    <n v="10"/>
  </r>
  <r>
    <x v="345"/>
    <x v="3"/>
    <s v="Villa del Rosario"/>
    <n v="1"/>
  </r>
  <r>
    <x v="345"/>
    <x v="4"/>
    <s v="Federal"/>
    <n v="0"/>
  </r>
  <r>
    <x v="345"/>
    <x v="5"/>
    <s v="San José de Feliciano"/>
    <n v="1"/>
  </r>
  <r>
    <x v="345"/>
    <x v="6"/>
    <s v="General Galarza"/>
    <n v="1"/>
  </r>
  <r>
    <x v="345"/>
    <x v="6"/>
    <s v="Gualeguay"/>
    <n v="24"/>
  </r>
  <r>
    <x v="345"/>
    <x v="7"/>
    <s v="Aldea San Antonio"/>
    <n v="1"/>
  </r>
  <r>
    <x v="345"/>
    <x v="7"/>
    <s v="Enrique Carbó"/>
    <n v="1"/>
  </r>
  <r>
    <x v="345"/>
    <x v="7"/>
    <s v="Gualeguaychú"/>
    <n v="17"/>
  </r>
  <r>
    <x v="345"/>
    <x v="7"/>
    <s v="Pueblo General Belgrano"/>
    <n v="1"/>
  </r>
  <r>
    <x v="345"/>
    <x v="7"/>
    <s v="Urdinarrain"/>
    <n v="3"/>
  </r>
  <r>
    <x v="345"/>
    <x v="8"/>
    <s v="Ibicuy"/>
    <n v="3"/>
  </r>
  <r>
    <x v="345"/>
    <x v="9"/>
    <s v="Bovril"/>
    <n v="3"/>
  </r>
  <r>
    <x v="345"/>
    <x v="9"/>
    <s v="La Paz"/>
    <n v="21"/>
  </r>
  <r>
    <x v="345"/>
    <x v="9"/>
    <s v="San Gustavo"/>
    <n v="1"/>
  </r>
  <r>
    <x v="345"/>
    <x v="9"/>
    <s v="Santa Elena"/>
    <n v="2"/>
  </r>
  <r>
    <x v="345"/>
    <x v="9"/>
    <s v="Tacuaras"/>
    <n v="1"/>
  </r>
  <r>
    <x v="345"/>
    <x v="10"/>
    <s v="Hernández"/>
    <n v="1"/>
  </r>
  <r>
    <x v="345"/>
    <x v="10"/>
    <s v="Nogoyá"/>
    <n v="26"/>
  </r>
  <r>
    <x v="345"/>
    <x v="11"/>
    <s v="Cerrito"/>
    <n v="3"/>
  </r>
  <r>
    <x v="345"/>
    <x v="11"/>
    <s v="Colonia Avellaneda"/>
    <n v="1"/>
  </r>
  <r>
    <x v="345"/>
    <x v="11"/>
    <s v="Crespo"/>
    <n v="10"/>
  </r>
  <r>
    <x v="345"/>
    <x v="11"/>
    <s v="El Palenque"/>
    <n v="1"/>
  </r>
  <r>
    <x v="345"/>
    <x v="11"/>
    <s v="Hasenkamp"/>
    <n v="2"/>
  </r>
  <r>
    <x v="345"/>
    <x v="11"/>
    <s v="Hernandarias"/>
    <n v="4"/>
  </r>
  <r>
    <x v="345"/>
    <x v="11"/>
    <s v="María Grande"/>
    <n v="1"/>
  </r>
  <r>
    <x v="345"/>
    <x v="11"/>
    <s v="Oro Verde"/>
    <n v="2"/>
  </r>
  <r>
    <x v="345"/>
    <x v="11"/>
    <s v="Paraná"/>
    <n v="112"/>
  </r>
  <r>
    <x v="345"/>
    <x v="11"/>
    <s v="San Benito"/>
    <n v="4"/>
  </r>
  <r>
    <x v="345"/>
    <x v="11"/>
    <s v="Sauce Montrull"/>
    <n v="1"/>
  </r>
  <r>
    <x v="345"/>
    <x v="11"/>
    <s v="Viale"/>
    <n v="4"/>
  </r>
  <r>
    <x v="345"/>
    <x v="12"/>
    <s v="General Campos"/>
    <n v="2"/>
  </r>
  <r>
    <x v="345"/>
    <x v="12"/>
    <s v="San Salvador"/>
    <n v="9"/>
  </r>
  <r>
    <x v="345"/>
    <x v="13"/>
    <s v="Durazno"/>
    <n v="1"/>
  </r>
  <r>
    <x v="345"/>
    <x v="13"/>
    <s v="Gobernador Mansilla"/>
    <n v="2"/>
  </r>
  <r>
    <x v="345"/>
    <x v="13"/>
    <s v="Las Guachas"/>
    <n v="1"/>
  </r>
  <r>
    <x v="345"/>
    <x v="13"/>
    <s v="Maciá"/>
    <n v="4"/>
  </r>
  <r>
    <x v="345"/>
    <x v="13"/>
    <s v="Rosario del Tala"/>
    <n v="19"/>
  </r>
  <r>
    <x v="345"/>
    <x v="14"/>
    <s v="Basavilbaso"/>
    <n v="17"/>
  </r>
  <r>
    <x v="345"/>
    <x v="14"/>
    <s v="Caseros"/>
    <n v="2"/>
  </r>
  <r>
    <x v="345"/>
    <x v="14"/>
    <s v="Colonia Elía"/>
    <n v="1"/>
  </r>
  <r>
    <x v="345"/>
    <x v="14"/>
    <s v="Concepción del Uruguay"/>
    <n v="35"/>
  </r>
  <r>
    <x v="345"/>
    <x v="14"/>
    <s v="Rocamora"/>
    <n v="1"/>
  </r>
  <r>
    <x v="345"/>
    <x v="14"/>
    <s v="Villa Mantero"/>
    <n v="1"/>
  </r>
  <r>
    <x v="345"/>
    <x v="15"/>
    <s v="Victoria"/>
    <n v="3"/>
  </r>
  <r>
    <x v="345"/>
    <x v="16"/>
    <s v="Villaguay"/>
    <n v="26"/>
  </r>
  <r>
    <x v="346"/>
    <x v="0"/>
    <s v="Colón"/>
    <n v="31"/>
  </r>
  <r>
    <x v="346"/>
    <x v="0"/>
    <s v="Pueblo Liebig's"/>
    <n v="1"/>
  </r>
  <r>
    <x v="346"/>
    <x v="0"/>
    <s v="San José"/>
    <n v="6"/>
  </r>
  <r>
    <x v="346"/>
    <x v="1"/>
    <s v="Concordia"/>
    <n v="12"/>
  </r>
  <r>
    <x v="346"/>
    <x v="2"/>
    <s v="Diamante"/>
    <n v="2"/>
  </r>
  <r>
    <x v="346"/>
    <x v="2"/>
    <s v="General Ramírez"/>
    <n v="9"/>
  </r>
  <r>
    <x v="346"/>
    <x v="2"/>
    <s v="Las Cuevas"/>
    <n v="1"/>
  </r>
  <r>
    <x v="346"/>
    <x v="2"/>
    <s v="Villa Libertador San Martín"/>
    <n v="5"/>
  </r>
  <r>
    <x v="346"/>
    <x v="3"/>
    <s v="Chajarí"/>
    <n v="4"/>
  </r>
  <r>
    <x v="346"/>
    <x v="3"/>
    <s v="Santa Ana"/>
    <n v="1"/>
  </r>
  <r>
    <x v="346"/>
    <x v="4"/>
    <s v="Federal"/>
    <n v="1"/>
  </r>
  <r>
    <x v="346"/>
    <x v="4"/>
    <s v="Nueva Vizcaya"/>
    <n v="1"/>
  </r>
  <r>
    <x v="346"/>
    <x v="4"/>
    <s v="Sauce de Luna"/>
    <n v="5"/>
  </r>
  <r>
    <x v="346"/>
    <x v="5"/>
    <s v="San José de Feliciano"/>
    <n v="0"/>
  </r>
  <r>
    <x v="346"/>
    <x v="6"/>
    <s v="General Galarza"/>
    <n v="3"/>
  </r>
  <r>
    <x v="346"/>
    <x v="6"/>
    <s v="Gualeguay"/>
    <n v="16"/>
  </r>
  <r>
    <x v="346"/>
    <x v="7"/>
    <s v="Enrique Carbó"/>
    <n v="1"/>
  </r>
  <r>
    <x v="346"/>
    <x v="7"/>
    <s v="Gualeguaychú"/>
    <n v="9"/>
  </r>
  <r>
    <x v="346"/>
    <x v="7"/>
    <s v="Pueblo General Belgrano"/>
    <n v="1"/>
  </r>
  <r>
    <x v="346"/>
    <x v="8"/>
    <s v="Ibicuy"/>
    <n v="0"/>
  </r>
  <r>
    <x v="346"/>
    <x v="9"/>
    <s v="La Paz"/>
    <n v="2"/>
  </r>
  <r>
    <x v="346"/>
    <x v="9"/>
    <s v="Santa Elena"/>
    <n v="2"/>
  </r>
  <r>
    <x v="346"/>
    <x v="10"/>
    <s v="Nogoyá"/>
    <n v="1"/>
  </r>
  <r>
    <x v="346"/>
    <x v="11"/>
    <s v="Cerrito"/>
    <n v="2"/>
  </r>
  <r>
    <x v="346"/>
    <x v="11"/>
    <s v="Crespo"/>
    <n v="2"/>
  </r>
  <r>
    <x v="346"/>
    <x v="11"/>
    <s v="El Pingo"/>
    <n v="1"/>
  </r>
  <r>
    <x v="346"/>
    <x v="11"/>
    <s v="María Grande"/>
    <n v="3"/>
  </r>
  <r>
    <x v="346"/>
    <x v="11"/>
    <s v="Oro Verde"/>
    <n v="2"/>
  </r>
  <r>
    <x v="346"/>
    <x v="11"/>
    <s v="Paraná"/>
    <n v="56"/>
  </r>
  <r>
    <x v="346"/>
    <x v="11"/>
    <s v="San Benito"/>
    <n v="1"/>
  </r>
  <r>
    <x v="346"/>
    <x v="11"/>
    <s v="Tabossi"/>
    <n v="1"/>
  </r>
  <r>
    <x v="346"/>
    <x v="11"/>
    <s v="Viale"/>
    <n v="6"/>
  </r>
  <r>
    <x v="346"/>
    <x v="12"/>
    <s v="San Salvador"/>
    <n v="3"/>
  </r>
  <r>
    <x v="346"/>
    <x v="13"/>
    <s v="Rosario del Tala"/>
    <n v="0"/>
  </r>
  <r>
    <x v="346"/>
    <x v="14"/>
    <s v="Caseros"/>
    <n v="1"/>
  </r>
  <r>
    <x v="346"/>
    <x v="14"/>
    <s v="Concepción del Uruguay"/>
    <n v="5"/>
  </r>
  <r>
    <x v="346"/>
    <x v="15"/>
    <s v="Victoria"/>
    <n v="4"/>
  </r>
  <r>
    <x v="346"/>
    <x v="16"/>
    <s v="Ingeniero Miguel Sajaroff"/>
    <n v="2"/>
  </r>
  <r>
    <x v="346"/>
    <x v="16"/>
    <s v="Villa Clara"/>
    <n v="2"/>
  </r>
  <r>
    <x v="346"/>
    <x v="16"/>
    <s v="Villaguay"/>
    <n v="15"/>
  </r>
  <r>
    <x v="347"/>
    <x v="0"/>
    <s v="Colón"/>
    <n v="28"/>
  </r>
  <r>
    <x v="347"/>
    <x v="0"/>
    <s v="Colonia El Carmen"/>
    <n v="1"/>
  </r>
  <r>
    <x v="347"/>
    <x v="0"/>
    <s v="San José"/>
    <n v="15"/>
  </r>
  <r>
    <x v="347"/>
    <x v="0"/>
    <s v="Villa Elisa"/>
    <n v="5"/>
  </r>
  <r>
    <x v="347"/>
    <x v="1"/>
    <s v="Concordia"/>
    <n v="7"/>
  </r>
  <r>
    <x v="347"/>
    <x v="1"/>
    <s v="Puerto Yeruá"/>
    <n v="1"/>
  </r>
  <r>
    <x v="347"/>
    <x v="2"/>
    <s v="Aldea Brasilera"/>
    <n v="1"/>
  </r>
  <r>
    <x v="347"/>
    <x v="2"/>
    <s v="Aldea Valle María"/>
    <n v="1"/>
  </r>
  <r>
    <x v="347"/>
    <x v="2"/>
    <s v="Diamante"/>
    <n v="2"/>
  </r>
  <r>
    <x v="347"/>
    <x v="2"/>
    <s v="General Ramírez"/>
    <n v="3"/>
  </r>
  <r>
    <x v="347"/>
    <x v="3"/>
    <s v="Chajarí"/>
    <n v="4"/>
  </r>
  <r>
    <x v="347"/>
    <x v="3"/>
    <s v="Federación"/>
    <n v="4"/>
  </r>
  <r>
    <x v="347"/>
    <x v="3"/>
    <s v="Villa del Rosario"/>
    <n v="1"/>
  </r>
  <r>
    <x v="347"/>
    <x v="4"/>
    <s v="Federal"/>
    <n v="1"/>
  </r>
  <r>
    <x v="347"/>
    <x v="5"/>
    <s v="San José de Feliciano"/>
    <n v="1"/>
  </r>
  <r>
    <x v="347"/>
    <x v="6"/>
    <s v="General Galarza"/>
    <n v="9"/>
  </r>
  <r>
    <x v="347"/>
    <x v="6"/>
    <s v="Gualeguay"/>
    <n v="17"/>
  </r>
  <r>
    <x v="347"/>
    <x v="7"/>
    <s v="Gualeguaychú"/>
    <n v="36"/>
  </r>
  <r>
    <x v="347"/>
    <x v="7"/>
    <s v="Larroque"/>
    <n v="10"/>
  </r>
  <r>
    <x v="347"/>
    <x v="7"/>
    <s v="Pastor Britos"/>
    <n v="1"/>
  </r>
  <r>
    <x v="347"/>
    <x v="7"/>
    <s v="Pueblo General Belgrano"/>
    <n v="3"/>
  </r>
  <r>
    <x v="347"/>
    <x v="7"/>
    <s v="Urdinarrain"/>
    <n v="12"/>
  </r>
  <r>
    <x v="347"/>
    <x v="8"/>
    <s v="Ibicuy"/>
    <n v="12"/>
  </r>
  <r>
    <x v="347"/>
    <x v="9"/>
    <s v="La Paz"/>
    <n v="25"/>
  </r>
  <r>
    <x v="347"/>
    <x v="10"/>
    <s v="Nogoyá"/>
    <n v="0"/>
  </r>
  <r>
    <x v="347"/>
    <x v="11"/>
    <s v="Cerrito"/>
    <n v="3"/>
  </r>
  <r>
    <x v="347"/>
    <x v="11"/>
    <s v="Colonia Avellaneda"/>
    <n v="2"/>
  </r>
  <r>
    <x v="347"/>
    <x v="11"/>
    <s v="Crespo"/>
    <n v="6"/>
  </r>
  <r>
    <x v="347"/>
    <x v="11"/>
    <s v="El Palenque"/>
    <n v="1"/>
  </r>
  <r>
    <x v="347"/>
    <x v="11"/>
    <s v="Hasenkamp"/>
    <n v="3"/>
  </r>
  <r>
    <x v="347"/>
    <x v="11"/>
    <s v="María Grande"/>
    <n v="3"/>
  </r>
  <r>
    <x v="347"/>
    <x v="11"/>
    <s v="Oro Verde"/>
    <n v="1"/>
  </r>
  <r>
    <x v="347"/>
    <x v="11"/>
    <s v="Paraná"/>
    <n v="42"/>
  </r>
  <r>
    <x v="347"/>
    <x v="11"/>
    <s v="San Benito"/>
    <n v="1"/>
  </r>
  <r>
    <x v="347"/>
    <x v="11"/>
    <s v="Viale"/>
    <n v="1"/>
  </r>
  <r>
    <x v="347"/>
    <x v="12"/>
    <s v="San Salvador"/>
    <n v="0"/>
  </r>
  <r>
    <x v="347"/>
    <x v="13"/>
    <s v="Gobernador Mansilla"/>
    <n v="2"/>
  </r>
  <r>
    <x v="347"/>
    <x v="13"/>
    <s v="Maciá"/>
    <n v="2"/>
  </r>
  <r>
    <x v="347"/>
    <x v="13"/>
    <s v="Rosario del Tala"/>
    <n v="8"/>
  </r>
  <r>
    <x v="347"/>
    <x v="14"/>
    <s v="Basavilbaso"/>
    <n v="14"/>
  </r>
  <r>
    <x v="347"/>
    <x v="14"/>
    <s v="Caseros"/>
    <n v="2"/>
  </r>
  <r>
    <x v="347"/>
    <x v="14"/>
    <s v="Concepción del Uruguay"/>
    <n v="26"/>
  </r>
  <r>
    <x v="347"/>
    <x v="14"/>
    <s v="Herrera"/>
    <n v="1"/>
  </r>
  <r>
    <x v="347"/>
    <x v="14"/>
    <s v="Pronunciamiento"/>
    <n v="2"/>
  </r>
  <r>
    <x v="347"/>
    <x v="15"/>
    <s v="Victoria"/>
    <n v="1"/>
  </r>
  <r>
    <x v="347"/>
    <x v="16"/>
    <s v="Ingeniero Miguel Sajaroff"/>
    <n v="2"/>
  </r>
  <r>
    <x v="347"/>
    <x v="16"/>
    <s v="Villaguay"/>
    <n v="41"/>
  </r>
  <r>
    <x v="348"/>
    <x v="0"/>
    <s v="Colón"/>
    <n v="61"/>
  </r>
  <r>
    <x v="348"/>
    <x v="0"/>
    <s v="La Clarita"/>
    <n v="2"/>
  </r>
  <r>
    <x v="348"/>
    <x v="0"/>
    <s v="Pueblo Liebig's"/>
    <n v="2"/>
  </r>
  <r>
    <x v="348"/>
    <x v="0"/>
    <s v="San José"/>
    <n v="71"/>
  </r>
  <r>
    <x v="348"/>
    <x v="0"/>
    <s v="Ubajay"/>
    <n v="6"/>
  </r>
  <r>
    <x v="348"/>
    <x v="0"/>
    <s v="Villa Elisa"/>
    <n v="14"/>
  </r>
  <r>
    <x v="348"/>
    <x v="1"/>
    <s v="Concordia"/>
    <n v="94"/>
  </r>
  <r>
    <x v="348"/>
    <x v="1"/>
    <s v="La Criolla"/>
    <n v="2"/>
  </r>
  <r>
    <x v="348"/>
    <x v="1"/>
    <s v="Puerto Yeruá"/>
    <n v="1"/>
  </r>
  <r>
    <x v="348"/>
    <x v="2"/>
    <s v="Colonia Ensayo"/>
    <n v="1"/>
  </r>
  <r>
    <x v="348"/>
    <x v="2"/>
    <s v="Diamante"/>
    <n v="2"/>
  </r>
  <r>
    <x v="348"/>
    <x v="2"/>
    <s v="General Ramírez"/>
    <n v="13"/>
  </r>
  <r>
    <x v="348"/>
    <x v="2"/>
    <s v="Villa Libertador San Martín"/>
    <n v="3"/>
  </r>
  <r>
    <x v="348"/>
    <x v="3"/>
    <s v="Chajarí"/>
    <n v="5"/>
  </r>
  <r>
    <x v="348"/>
    <x v="3"/>
    <s v="Federación"/>
    <n v="2"/>
  </r>
  <r>
    <x v="348"/>
    <x v="4"/>
    <s v="Federal"/>
    <n v="2"/>
  </r>
  <r>
    <x v="348"/>
    <x v="4"/>
    <s v="Sauce de Luna"/>
    <n v="1"/>
  </r>
  <r>
    <x v="348"/>
    <x v="5"/>
    <s v="San José de Feliciano"/>
    <n v="5"/>
  </r>
  <r>
    <x v="348"/>
    <x v="6"/>
    <s v="General Galarza"/>
    <n v="1"/>
  </r>
  <r>
    <x v="348"/>
    <x v="6"/>
    <s v="Gualeguay"/>
    <n v="13"/>
  </r>
  <r>
    <x v="348"/>
    <x v="7"/>
    <s v="Aldea San Antonio"/>
    <n v="1"/>
  </r>
  <r>
    <x v="348"/>
    <x v="7"/>
    <s v="Gualeguaychú"/>
    <n v="53"/>
  </r>
  <r>
    <x v="348"/>
    <x v="7"/>
    <s v="Larroque"/>
    <n v="8"/>
  </r>
  <r>
    <x v="348"/>
    <x v="7"/>
    <s v="Pueblo General Belgrano"/>
    <n v="2"/>
  </r>
  <r>
    <x v="348"/>
    <x v="7"/>
    <s v="Urdinarrain"/>
    <n v="7"/>
  </r>
  <r>
    <x v="348"/>
    <x v="8"/>
    <s v="Brazo Largo"/>
    <n v="1"/>
  </r>
  <r>
    <x v="348"/>
    <x v="8"/>
    <s v="Ibicuy"/>
    <n v="1"/>
  </r>
  <r>
    <x v="348"/>
    <x v="9"/>
    <s v="Alcaraz Segundo"/>
    <n v="2"/>
  </r>
  <r>
    <x v="348"/>
    <x v="9"/>
    <s v="Bovril"/>
    <n v="6"/>
  </r>
  <r>
    <x v="348"/>
    <x v="9"/>
    <s v="El Ombú Centenario"/>
    <n v="3"/>
  </r>
  <r>
    <x v="348"/>
    <x v="9"/>
    <s v="La Paz"/>
    <n v="19"/>
  </r>
  <r>
    <x v="348"/>
    <x v="9"/>
    <s v="San Ramírez"/>
    <n v="1"/>
  </r>
  <r>
    <x v="348"/>
    <x v="9"/>
    <s v="Santa Elena"/>
    <n v="1"/>
  </r>
  <r>
    <x v="348"/>
    <x v="10"/>
    <s v="Aranguren"/>
    <n v="3"/>
  </r>
  <r>
    <x v="348"/>
    <x v="10"/>
    <s v="Hernández"/>
    <n v="1"/>
  </r>
  <r>
    <x v="348"/>
    <x v="10"/>
    <s v="Nogoyá"/>
    <n v="4"/>
  </r>
  <r>
    <x v="348"/>
    <x v="11"/>
    <s v="Cerrito"/>
    <n v="1"/>
  </r>
  <r>
    <x v="348"/>
    <x v="11"/>
    <s v="Colonia Avellaneda"/>
    <n v="2"/>
  </r>
  <r>
    <x v="348"/>
    <x v="11"/>
    <s v="Crespo"/>
    <n v="9"/>
  </r>
  <r>
    <x v="348"/>
    <x v="11"/>
    <s v="Hasenkamp"/>
    <n v="2"/>
  </r>
  <r>
    <x v="348"/>
    <x v="11"/>
    <s v="Hernandarias"/>
    <n v="3"/>
  </r>
  <r>
    <x v="348"/>
    <x v="11"/>
    <s v="María Grande"/>
    <n v="1"/>
  </r>
  <r>
    <x v="348"/>
    <x v="11"/>
    <s v="Oro Verde"/>
    <n v="2"/>
  </r>
  <r>
    <x v="348"/>
    <x v="11"/>
    <s v="Paraná"/>
    <n v="98"/>
  </r>
  <r>
    <x v="348"/>
    <x v="11"/>
    <s v="San Benito"/>
    <n v="9"/>
  </r>
  <r>
    <x v="348"/>
    <x v="11"/>
    <s v="Sauce Montrull"/>
    <n v="1"/>
  </r>
  <r>
    <x v="348"/>
    <x v="11"/>
    <s v="Viale"/>
    <n v="4"/>
  </r>
  <r>
    <x v="348"/>
    <x v="12"/>
    <s v="General Campos"/>
    <n v="1"/>
  </r>
  <r>
    <x v="348"/>
    <x v="12"/>
    <s v="San Salvador"/>
    <n v="3"/>
  </r>
  <r>
    <x v="348"/>
    <x v="13"/>
    <s v="Gobernador Mansilla"/>
    <n v="1"/>
  </r>
  <r>
    <x v="348"/>
    <x v="13"/>
    <s v="Maciá"/>
    <n v="1"/>
  </r>
  <r>
    <x v="348"/>
    <x v="13"/>
    <s v="Rosario del Tala"/>
    <n v="28"/>
  </r>
  <r>
    <x v="348"/>
    <x v="14"/>
    <s v="Basavilbaso"/>
    <n v="2"/>
  </r>
  <r>
    <x v="348"/>
    <x v="14"/>
    <s v="Caseros"/>
    <n v="3"/>
  </r>
  <r>
    <x v="348"/>
    <x v="14"/>
    <s v="Colonia Elía"/>
    <n v="1"/>
  </r>
  <r>
    <x v="348"/>
    <x v="14"/>
    <s v="Concepción del Uruguay"/>
    <n v="40"/>
  </r>
  <r>
    <x v="348"/>
    <x v="14"/>
    <s v="Herrera"/>
    <n v="1"/>
  </r>
  <r>
    <x v="348"/>
    <x v="14"/>
    <s v="Pronunciamiento"/>
    <n v="3"/>
  </r>
  <r>
    <x v="348"/>
    <x v="14"/>
    <s v="Villa Mantero"/>
    <n v="1"/>
  </r>
  <r>
    <x v="348"/>
    <x v="15"/>
    <s v="Victoria"/>
    <n v="2"/>
  </r>
  <r>
    <x v="348"/>
    <x v="16"/>
    <s v="Villaguay"/>
    <n v="20"/>
  </r>
  <r>
    <x v="349"/>
    <x v="0"/>
    <s v="Arroyo Barú"/>
    <n v="1"/>
  </r>
  <r>
    <x v="349"/>
    <x v="0"/>
    <s v="Colón"/>
    <n v="19"/>
  </r>
  <r>
    <x v="349"/>
    <x v="0"/>
    <s v="San José"/>
    <n v="8"/>
  </r>
  <r>
    <x v="349"/>
    <x v="0"/>
    <s v="Ubajay"/>
    <n v="5"/>
  </r>
  <r>
    <x v="349"/>
    <x v="0"/>
    <s v="Villa Elisa"/>
    <n v="20"/>
  </r>
  <r>
    <x v="349"/>
    <x v="1"/>
    <s v="Colonia Ayuí"/>
    <n v="1"/>
  </r>
  <r>
    <x v="349"/>
    <x v="1"/>
    <s v="Concordia"/>
    <n v="53"/>
  </r>
  <r>
    <x v="349"/>
    <x v="1"/>
    <s v="Nueva Escocia"/>
    <n v="1"/>
  </r>
  <r>
    <x v="349"/>
    <x v="2"/>
    <s v="Aldea Valle María"/>
    <n v="1"/>
  </r>
  <r>
    <x v="349"/>
    <x v="2"/>
    <s v="Colonia Ensayo"/>
    <n v="2"/>
  </r>
  <r>
    <x v="349"/>
    <x v="2"/>
    <s v="Diamante"/>
    <n v="6"/>
  </r>
  <r>
    <x v="349"/>
    <x v="2"/>
    <s v="General Ramírez"/>
    <n v="14"/>
  </r>
  <r>
    <x v="349"/>
    <x v="2"/>
    <s v="Villa Libertador San Martín"/>
    <n v="11"/>
  </r>
  <r>
    <x v="349"/>
    <x v="3"/>
    <s v="Chajarí"/>
    <n v="3"/>
  </r>
  <r>
    <x v="349"/>
    <x v="3"/>
    <s v="Federación"/>
    <n v="3"/>
  </r>
  <r>
    <x v="349"/>
    <x v="3"/>
    <s v="Santa Ana"/>
    <n v="1"/>
  </r>
  <r>
    <x v="349"/>
    <x v="3"/>
    <s v="Villa del Rosario"/>
    <n v="2"/>
  </r>
  <r>
    <x v="349"/>
    <x v="4"/>
    <s v="Federal"/>
    <n v="7"/>
  </r>
  <r>
    <x v="349"/>
    <x v="4"/>
    <s v="Sauce de Luna"/>
    <n v="2"/>
  </r>
  <r>
    <x v="349"/>
    <x v="5"/>
    <s v="San José de Feliciano"/>
    <n v="2"/>
  </r>
  <r>
    <x v="349"/>
    <x v="6"/>
    <s v="General Galarza"/>
    <n v="2"/>
  </r>
  <r>
    <x v="349"/>
    <x v="6"/>
    <s v="Gualeguay"/>
    <n v="27"/>
  </r>
  <r>
    <x v="349"/>
    <x v="7"/>
    <s v="Enrique Carbó"/>
    <n v="1"/>
  </r>
  <r>
    <x v="349"/>
    <x v="7"/>
    <s v="Gualeguaychú"/>
    <n v="61"/>
  </r>
  <r>
    <x v="349"/>
    <x v="7"/>
    <s v="Larroque"/>
    <n v="1"/>
  </r>
  <r>
    <x v="349"/>
    <x v="7"/>
    <s v="Pueblo General Belgrano"/>
    <n v="1"/>
  </r>
  <r>
    <x v="349"/>
    <x v="7"/>
    <s v="Urdinarrain"/>
    <n v="9"/>
  </r>
  <r>
    <x v="349"/>
    <x v="8"/>
    <s v="Ceibas"/>
    <n v="3"/>
  </r>
  <r>
    <x v="349"/>
    <x v="8"/>
    <s v="Ibicuy"/>
    <n v="2"/>
  </r>
  <r>
    <x v="349"/>
    <x v="8"/>
    <s v="Villa Paranacito"/>
    <n v="1"/>
  </r>
  <r>
    <x v="349"/>
    <x v="9"/>
    <s v="Alcaraz"/>
    <n v="5"/>
  </r>
  <r>
    <x v="349"/>
    <x v="9"/>
    <s v="Bovril"/>
    <n v="5"/>
  </r>
  <r>
    <x v="349"/>
    <x v="9"/>
    <s v="Colonia Avigdor"/>
    <n v="1"/>
  </r>
  <r>
    <x v="349"/>
    <x v="9"/>
    <s v="La Paz"/>
    <n v="18"/>
  </r>
  <r>
    <x v="349"/>
    <x v="9"/>
    <s v="San Gustavo"/>
    <n v="2"/>
  </r>
  <r>
    <x v="349"/>
    <x v="9"/>
    <s v="Santa Elena"/>
    <n v="7"/>
  </r>
  <r>
    <x v="349"/>
    <x v="10"/>
    <s v="Febré"/>
    <n v="1"/>
  </r>
  <r>
    <x v="349"/>
    <x v="10"/>
    <s v="Lucas González"/>
    <n v="1"/>
  </r>
  <r>
    <x v="349"/>
    <x v="10"/>
    <s v="Nogoyá"/>
    <n v="22"/>
  </r>
  <r>
    <x v="349"/>
    <x v="11"/>
    <s v="Aldea San Rafael"/>
    <n v="1"/>
  </r>
  <r>
    <x v="349"/>
    <x v="11"/>
    <s v="Aldea Santa María"/>
    <n v="1"/>
  </r>
  <r>
    <x v="349"/>
    <x v="11"/>
    <s v="Colonia Avellaneda"/>
    <n v="3"/>
  </r>
  <r>
    <x v="349"/>
    <x v="11"/>
    <s v="Crespo"/>
    <n v="7"/>
  </r>
  <r>
    <x v="349"/>
    <x v="11"/>
    <s v="Hasenkamp"/>
    <n v="1"/>
  </r>
  <r>
    <x v="349"/>
    <x v="11"/>
    <s v="María Grande"/>
    <n v="5"/>
  </r>
  <r>
    <x v="349"/>
    <x v="11"/>
    <s v="Oro Verde"/>
    <n v="8"/>
  </r>
  <r>
    <x v="349"/>
    <x v="11"/>
    <s v="Paraná"/>
    <n v="102"/>
  </r>
  <r>
    <x v="349"/>
    <x v="11"/>
    <s v="Pueblo Brugo"/>
    <n v="1"/>
  </r>
  <r>
    <x v="349"/>
    <x v="11"/>
    <s v="San Benito"/>
    <n v="2"/>
  </r>
  <r>
    <x v="349"/>
    <x v="11"/>
    <s v="Seguí"/>
    <n v="2"/>
  </r>
  <r>
    <x v="349"/>
    <x v="11"/>
    <s v="Viale"/>
    <n v="7"/>
  </r>
  <r>
    <x v="349"/>
    <x v="12"/>
    <s v="General Campos"/>
    <n v="5"/>
  </r>
  <r>
    <x v="349"/>
    <x v="12"/>
    <s v="San Salvador"/>
    <n v="20"/>
  </r>
  <r>
    <x v="349"/>
    <x v="13"/>
    <s v="Durazno"/>
    <n v="1"/>
  </r>
  <r>
    <x v="349"/>
    <x v="13"/>
    <s v="Gobernador Solá"/>
    <n v="1"/>
  </r>
  <r>
    <x v="349"/>
    <x v="13"/>
    <s v="Las Guachas"/>
    <n v="1"/>
  </r>
  <r>
    <x v="349"/>
    <x v="13"/>
    <s v="Maciá"/>
    <n v="4"/>
  </r>
  <r>
    <x v="349"/>
    <x v="13"/>
    <s v="Rosario del Tala"/>
    <n v="2"/>
  </r>
  <r>
    <x v="349"/>
    <x v="14"/>
    <s v="Basavilbaso"/>
    <n v="18"/>
  </r>
  <r>
    <x v="349"/>
    <x v="14"/>
    <s v="Caseros"/>
    <n v="2"/>
  </r>
  <r>
    <x v="349"/>
    <x v="14"/>
    <s v="Colonia Elía"/>
    <n v="1"/>
  </r>
  <r>
    <x v="349"/>
    <x v="14"/>
    <s v="Concepción del Uruguay"/>
    <n v="51"/>
  </r>
  <r>
    <x v="349"/>
    <x v="14"/>
    <s v="Pronunciamiento"/>
    <n v="2"/>
  </r>
  <r>
    <x v="349"/>
    <x v="14"/>
    <s v="Santa Anita"/>
    <n v="1"/>
  </r>
  <r>
    <x v="349"/>
    <x v="14"/>
    <s v="Villa Mantero"/>
    <n v="1"/>
  </r>
  <r>
    <x v="349"/>
    <x v="15"/>
    <s v="Victoria"/>
    <n v="16"/>
  </r>
  <r>
    <x v="349"/>
    <x v="16"/>
    <s v="Jubileo"/>
    <n v="3"/>
  </r>
  <r>
    <x v="349"/>
    <x v="16"/>
    <s v="Villaguay"/>
    <n v="34"/>
  </r>
  <r>
    <x v="350"/>
    <x v="0"/>
    <s v="Arroyo Barú"/>
    <n v="1"/>
  </r>
  <r>
    <x v="350"/>
    <x v="0"/>
    <s v="Colón"/>
    <n v="58"/>
  </r>
  <r>
    <x v="350"/>
    <x v="0"/>
    <s v="San José"/>
    <n v="53"/>
  </r>
  <r>
    <x v="350"/>
    <x v="0"/>
    <s v="Villa Elisa"/>
    <n v="8"/>
  </r>
  <r>
    <x v="350"/>
    <x v="1"/>
    <s v="Colonia Ayuí"/>
    <n v="3"/>
  </r>
  <r>
    <x v="350"/>
    <x v="1"/>
    <s v="Concordia"/>
    <n v="91"/>
  </r>
  <r>
    <x v="350"/>
    <x v="1"/>
    <s v="La Criolla"/>
    <n v="3"/>
  </r>
  <r>
    <x v="350"/>
    <x v="2"/>
    <s v="Aldea Brasilera"/>
    <n v="1"/>
  </r>
  <r>
    <x v="350"/>
    <x v="2"/>
    <s v="Colonia Ensayo"/>
    <n v="2"/>
  </r>
  <r>
    <x v="350"/>
    <x v="2"/>
    <s v="Diamante"/>
    <n v="9"/>
  </r>
  <r>
    <x v="350"/>
    <x v="2"/>
    <s v="General Ramírez"/>
    <n v="4"/>
  </r>
  <r>
    <x v="350"/>
    <x v="2"/>
    <s v="Villa Libertador San Martín"/>
    <n v="4"/>
  </r>
  <r>
    <x v="350"/>
    <x v="3"/>
    <s v="Chajarí"/>
    <n v="12"/>
  </r>
  <r>
    <x v="350"/>
    <x v="3"/>
    <s v="Colonia Alemana"/>
    <n v="2"/>
  </r>
  <r>
    <x v="350"/>
    <x v="3"/>
    <s v="Colonia Ensanche Sauce"/>
    <n v="1"/>
  </r>
  <r>
    <x v="350"/>
    <x v="3"/>
    <s v="Federación"/>
    <n v="2"/>
  </r>
  <r>
    <x v="350"/>
    <x v="3"/>
    <s v="Villa del Rosario"/>
    <n v="1"/>
  </r>
  <r>
    <x v="350"/>
    <x v="4"/>
    <s v="Conscripto Bernardi"/>
    <n v="2"/>
  </r>
  <r>
    <x v="350"/>
    <x v="4"/>
    <s v="Federal"/>
    <n v="5"/>
  </r>
  <r>
    <x v="350"/>
    <x v="4"/>
    <s v="Sauce de Luna"/>
    <n v="2"/>
  </r>
  <r>
    <x v="350"/>
    <x v="5"/>
    <s v="San José de Feliciano"/>
    <n v="2"/>
  </r>
  <r>
    <x v="350"/>
    <x v="6"/>
    <s v="General Galarza"/>
    <n v="2"/>
  </r>
  <r>
    <x v="350"/>
    <x v="6"/>
    <s v="Gualeguay"/>
    <n v="25"/>
  </r>
  <r>
    <x v="350"/>
    <x v="7"/>
    <s v="Aldea San Antonio"/>
    <n v="2"/>
  </r>
  <r>
    <x v="350"/>
    <x v="7"/>
    <s v="Gualeguaychú"/>
    <n v="89"/>
  </r>
  <r>
    <x v="350"/>
    <x v="7"/>
    <s v="Larroque"/>
    <n v="13"/>
  </r>
  <r>
    <x v="350"/>
    <x v="7"/>
    <s v="Pueblo General Belgrano"/>
    <n v="2"/>
  </r>
  <r>
    <x v="350"/>
    <x v="7"/>
    <s v="Urdinarrain"/>
    <n v="13"/>
  </r>
  <r>
    <x v="350"/>
    <x v="8"/>
    <s v="Ibicuy"/>
    <n v="2"/>
  </r>
  <r>
    <x v="350"/>
    <x v="8"/>
    <s v="Villa Paranacito"/>
    <n v="2"/>
  </r>
  <r>
    <x v="350"/>
    <x v="9"/>
    <s v="Alcaraz Segundo"/>
    <n v="1"/>
  </r>
  <r>
    <x v="350"/>
    <x v="9"/>
    <s v="Bovril"/>
    <n v="3"/>
  </r>
  <r>
    <x v="350"/>
    <x v="9"/>
    <s v="El Solar"/>
    <n v="1"/>
  </r>
  <r>
    <x v="350"/>
    <x v="9"/>
    <s v="La Paz"/>
    <n v="31"/>
  </r>
  <r>
    <x v="350"/>
    <x v="9"/>
    <s v="San Gustavo"/>
    <n v="2"/>
  </r>
  <r>
    <x v="350"/>
    <x v="9"/>
    <s v="San Ramírez"/>
    <n v="4"/>
  </r>
  <r>
    <x v="350"/>
    <x v="10"/>
    <s v="Nogoyá"/>
    <n v="4"/>
  </r>
  <r>
    <x v="350"/>
    <x v="10"/>
    <s v="Sauce"/>
    <n v="1"/>
  </r>
  <r>
    <x v="350"/>
    <x v="11"/>
    <s v="Aldea María Luisa"/>
    <n v="2"/>
  </r>
  <r>
    <x v="350"/>
    <x v="11"/>
    <s v="Aldea Santa María"/>
    <n v="2"/>
  </r>
  <r>
    <x v="350"/>
    <x v="11"/>
    <s v="Crespo"/>
    <n v="5"/>
  </r>
  <r>
    <x v="350"/>
    <x v="11"/>
    <s v="Hasenkamp"/>
    <n v="1"/>
  </r>
  <r>
    <x v="350"/>
    <x v="11"/>
    <s v="Hernandarias"/>
    <n v="4"/>
  </r>
  <r>
    <x v="350"/>
    <x v="11"/>
    <s v="Oro Verde"/>
    <n v="1"/>
  </r>
  <r>
    <x v="350"/>
    <x v="11"/>
    <s v="Paraná"/>
    <n v="110"/>
  </r>
  <r>
    <x v="350"/>
    <x v="11"/>
    <s v="Pueblo Brugo"/>
    <n v="1"/>
  </r>
  <r>
    <x v="350"/>
    <x v="11"/>
    <s v="San Benito"/>
    <n v="4"/>
  </r>
  <r>
    <x v="350"/>
    <x v="11"/>
    <s v="Sauce Pinto"/>
    <n v="2"/>
  </r>
  <r>
    <x v="350"/>
    <x v="11"/>
    <s v="Seguí"/>
    <n v="1"/>
  </r>
  <r>
    <x v="350"/>
    <x v="11"/>
    <s v="Tabossi"/>
    <n v="1"/>
  </r>
  <r>
    <x v="350"/>
    <x v="11"/>
    <s v="Viale"/>
    <n v="9"/>
  </r>
  <r>
    <x v="350"/>
    <x v="12"/>
    <s v="San Salvador"/>
    <n v="14"/>
  </r>
  <r>
    <x v="350"/>
    <x v="13"/>
    <s v="Gobernador Mansilla"/>
    <n v="1"/>
  </r>
  <r>
    <x v="350"/>
    <x v="13"/>
    <s v="Las Guachas"/>
    <n v="1"/>
  </r>
  <r>
    <x v="350"/>
    <x v="13"/>
    <s v="Rosario del Tala"/>
    <n v="18"/>
  </r>
  <r>
    <x v="350"/>
    <x v="14"/>
    <s v="Basavilbaso"/>
    <n v="10"/>
  </r>
  <r>
    <x v="350"/>
    <x v="14"/>
    <s v="Caseros"/>
    <n v="2"/>
  </r>
  <r>
    <x v="350"/>
    <x v="14"/>
    <s v="Colonia Elía"/>
    <n v="2"/>
  </r>
  <r>
    <x v="350"/>
    <x v="14"/>
    <s v="Concepción del Uruguay"/>
    <n v="65"/>
  </r>
  <r>
    <x v="350"/>
    <x v="14"/>
    <s v="Villa San Justo"/>
    <n v="2"/>
  </r>
  <r>
    <x v="350"/>
    <x v="15"/>
    <s v="Victoria"/>
    <n v="19"/>
  </r>
  <r>
    <x v="350"/>
    <x v="16"/>
    <s v="Jubileo"/>
    <n v="1"/>
  </r>
  <r>
    <x v="350"/>
    <x v="16"/>
    <s v="Villaguay"/>
    <n v="22"/>
  </r>
  <r>
    <x v="351"/>
    <x v="0"/>
    <s v="Colón"/>
    <n v="16"/>
  </r>
  <r>
    <x v="351"/>
    <x v="0"/>
    <s v="San José"/>
    <n v="38"/>
  </r>
  <r>
    <x v="351"/>
    <x v="0"/>
    <s v="Ubajay"/>
    <n v="7"/>
  </r>
  <r>
    <x v="351"/>
    <x v="0"/>
    <s v="Villa Elisa"/>
    <n v="3"/>
  </r>
  <r>
    <x v="351"/>
    <x v="1"/>
    <s v="Colonia Ayuí"/>
    <n v="4"/>
  </r>
  <r>
    <x v="351"/>
    <x v="1"/>
    <s v="Concordia"/>
    <n v="49"/>
  </r>
  <r>
    <x v="351"/>
    <x v="1"/>
    <s v="Puerto Yeruá"/>
    <n v="1"/>
  </r>
  <r>
    <x v="351"/>
    <x v="2"/>
    <s v="Aldea Brasilera"/>
    <n v="4"/>
  </r>
  <r>
    <x v="351"/>
    <x v="2"/>
    <s v="Colonia Ensayo"/>
    <n v="1"/>
  </r>
  <r>
    <x v="351"/>
    <x v="2"/>
    <s v="Diamante"/>
    <n v="3"/>
  </r>
  <r>
    <x v="351"/>
    <x v="2"/>
    <s v="General Ramírez"/>
    <n v="4"/>
  </r>
  <r>
    <x v="351"/>
    <x v="2"/>
    <s v="Villa Libertador San Martín"/>
    <n v="2"/>
  </r>
  <r>
    <x v="351"/>
    <x v="3"/>
    <s v="Chajarí"/>
    <n v="8"/>
  </r>
  <r>
    <x v="351"/>
    <x v="3"/>
    <s v="Federación"/>
    <n v="5"/>
  </r>
  <r>
    <x v="351"/>
    <x v="4"/>
    <s v="Federal"/>
    <n v="1"/>
  </r>
  <r>
    <x v="351"/>
    <x v="5"/>
    <s v="San José de Feliciano"/>
    <n v="0"/>
  </r>
  <r>
    <x v="351"/>
    <x v="6"/>
    <s v="Gualeguay"/>
    <n v="16"/>
  </r>
  <r>
    <x v="351"/>
    <x v="7"/>
    <s v="Aldea San Antonio"/>
    <n v="2"/>
  </r>
  <r>
    <x v="351"/>
    <x v="7"/>
    <s v="Aldea San Juan"/>
    <n v="1"/>
  </r>
  <r>
    <x v="351"/>
    <x v="7"/>
    <s v="Gilbert"/>
    <n v="2"/>
  </r>
  <r>
    <x v="351"/>
    <x v="7"/>
    <s v="Gualeguaychú"/>
    <n v="47"/>
  </r>
  <r>
    <x v="351"/>
    <x v="7"/>
    <s v="Larroque"/>
    <n v="4"/>
  </r>
  <r>
    <x v="351"/>
    <x v="7"/>
    <s v="Pueblo General Belgrano"/>
    <n v="4"/>
  </r>
  <r>
    <x v="351"/>
    <x v="7"/>
    <s v="Urdinarrain"/>
    <n v="7"/>
  </r>
  <r>
    <x v="351"/>
    <x v="8"/>
    <s v="Ibicuy"/>
    <n v="1"/>
  </r>
  <r>
    <x v="351"/>
    <x v="8"/>
    <s v="Médanos"/>
    <n v="1"/>
  </r>
  <r>
    <x v="351"/>
    <x v="8"/>
    <s v="Villa Paranacito"/>
    <n v="1"/>
  </r>
  <r>
    <x v="351"/>
    <x v="9"/>
    <s v="Alcaraz"/>
    <n v="10"/>
  </r>
  <r>
    <x v="351"/>
    <x v="9"/>
    <s v="Bovril"/>
    <n v="8"/>
  </r>
  <r>
    <x v="351"/>
    <x v="9"/>
    <s v="Colonia Avigdor"/>
    <n v="1"/>
  </r>
  <r>
    <x v="351"/>
    <x v="9"/>
    <s v="La Paz"/>
    <n v="15"/>
  </r>
  <r>
    <x v="351"/>
    <x v="9"/>
    <s v="San Gustavo"/>
    <n v="1"/>
  </r>
  <r>
    <x v="351"/>
    <x v="9"/>
    <s v="Santa Elena"/>
    <n v="13"/>
  </r>
  <r>
    <x v="351"/>
    <x v="9"/>
    <s v="Saucesito"/>
    <n v="1"/>
  </r>
  <r>
    <x v="351"/>
    <x v="10"/>
    <s v="Laurencena"/>
    <n v="1"/>
  </r>
  <r>
    <x v="351"/>
    <x v="10"/>
    <s v="Lucas González"/>
    <n v="1"/>
  </r>
  <r>
    <x v="351"/>
    <x v="10"/>
    <s v="Nogoyá"/>
    <n v="13"/>
  </r>
  <r>
    <x v="351"/>
    <x v="11"/>
    <s v="Aldea San Rafael"/>
    <n v="2"/>
  </r>
  <r>
    <x v="351"/>
    <x v="11"/>
    <s v="Cerrito"/>
    <n v="1"/>
  </r>
  <r>
    <x v="351"/>
    <x v="11"/>
    <s v="Colonia Avellaneda"/>
    <n v="6"/>
  </r>
  <r>
    <x v="351"/>
    <x v="11"/>
    <s v="Crespo"/>
    <n v="9"/>
  </r>
  <r>
    <x v="351"/>
    <x v="11"/>
    <s v="Hasenkamp"/>
    <n v="2"/>
  </r>
  <r>
    <x v="351"/>
    <x v="11"/>
    <s v="Hernandarias"/>
    <n v="1"/>
  </r>
  <r>
    <x v="351"/>
    <x v="11"/>
    <s v="María Grande"/>
    <n v="3"/>
  </r>
  <r>
    <x v="351"/>
    <x v="11"/>
    <s v="Oro Verde"/>
    <n v="1"/>
  </r>
  <r>
    <x v="351"/>
    <x v="11"/>
    <s v="Paraná"/>
    <n v="73"/>
  </r>
  <r>
    <x v="351"/>
    <x v="11"/>
    <s v="San Benito"/>
    <n v="8"/>
  </r>
  <r>
    <x v="351"/>
    <x v="11"/>
    <s v="Sauce Montrull"/>
    <n v="2"/>
  </r>
  <r>
    <x v="351"/>
    <x v="11"/>
    <s v="Tabossi"/>
    <n v="1"/>
  </r>
  <r>
    <x v="351"/>
    <x v="11"/>
    <s v="Viale"/>
    <n v="8"/>
  </r>
  <r>
    <x v="351"/>
    <x v="11"/>
    <s v="Villa Fontana"/>
    <n v="1"/>
  </r>
  <r>
    <x v="351"/>
    <x v="12"/>
    <s v="Colonia Puntas del Gualeguaychú"/>
    <n v="1"/>
  </r>
  <r>
    <x v="351"/>
    <x v="12"/>
    <s v="General Campos"/>
    <n v="1"/>
  </r>
  <r>
    <x v="351"/>
    <x v="12"/>
    <s v="San Salvador"/>
    <n v="5"/>
  </r>
  <r>
    <x v="351"/>
    <x v="13"/>
    <s v="Maciá"/>
    <n v="5"/>
  </r>
  <r>
    <x v="351"/>
    <x v="13"/>
    <s v="Rosario del Tala"/>
    <n v="6"/>
  </r>
  <r>
    <x v="351"/>
    <x v="14"/>
    <s v="Basavilbaso"/>
    <n v="29"/>
  </r>
  <r>
    <x v="351"/>
    <x v="14"/>
    <s v="Caseros"/>
    <n v="4"/>
  </r>
  <r>
    <x v="351"/>
    <x v="14"/>
    <s v="Concepción del Uruguay"/>
    <n v="67"/>
  </r>
  <r>
    <x v="351"/>
    <x v="14"/>
    <s v="Herrera"/>
    <n v="1"/>
  </r>
  <r>
    <x v="351"/>
    <x v="14"/>
    <s v="Pronunciamiento"/>
    <n v="1"/>
  </r>
  <r>
    <x v="351"/>
    <x v="14"/>
    <s v="Rocamora"/>
    <n v="1"/>
  </r>
  <r>
    <x v="351"/>
    <x v="14"/>
    <s v="Santa Anita"/>
    <n v="1"/>
  </r>
  <r>
    <x v="351"/>
    <x v="14"/>
    <s v="Villa Mantero"/>
    <n v="1"/>
  </r>
  <r>
    <x v="351"/>
    <x v="15"/>
    <s v="Victoria"/>
    <n v="6"/>
  </r>
  <r>
    <x v="351"/>
    <x v="16"/>
    <s v="Villaguay"/>
    <n v="22"/>
  </r>
  <r>
    <x v="352"/>
    <x v="0"/>
    <s v="Colón"/>
    <n v="0"/>
  </r>
  <r>
    <x v="352"/>
    <x v="1"/>
    <s v="Concordia"/>
    <n v="0"/>
  </r>
  <r>
    <x v="352"/>
    <x v="2"/>
    <s v="Diamante"/>
    <n v="0"/>
  </r>
  <r>
    <x v="352"/>
    <x v="3"/>
    <s v="Federación"/>
    <n v="0"/>
  </r>
  <r>
    <x v="352"/>
    <x v="4"/>
    <s v="Federal"/>
    <n v="0"/>
  </r>
  <r>
    <x v="352"/>
    <x v="5"/>
    <s v="San José de Feliciano"/>
    <n v="0"/>
  </r>
  <r>
    <x v="352"/>
    <x v="6"/>
    <s v="Gualeguay"/>
    <n v="0"/>
  </r>
  <r>
    <x v="352"/>
    <x v="7"/>
    <s v="Gualeguaychú"/>
    <n v="0"/>
  </r>
  <r>
    <x v="352"/>
    <x v="8"/>
    <s v="Ibicuy"/>
    <n v="0"/>
  </r>
  <r>
    <x v="352"/>
    <x v="9"/>
    <s v="La Paz"/>
    <n v="0"/>
  </r>
  <r>
    <x v="352"/>
    <x v="10"/>
    <s v="Nogoyá"/>
    <n v="0"/>
  </r>
  <r>
    <x v="352"/>
    <x v="11"/>
    <s v="Paraná"/>
    <n v="0"/>
  </r>
  <r>
    <x v="352"/>
    <x v="12"/>
    <s v="San Salvador"/>
    <n v="0"/>
  </r>
  <r>
    <x v="352"/>
    <x v="13"/>
    <s v="Rosario del Tala"/>
    <n v="0"/>
  </r>
  <r>
    <x v="352"/>
    <x v="14"/>
    <s v="Concepción del Uruguay"/>
    <n v="0"/>
  </r>
  <r>
    <x v="352"/>
    <x v="15"/>
    <s v="Victoria"/>
    <n v="0"/>
  </r>
  <r>
    <x v="352"/>
    <x v="16"/>
    <s v="Villaguay"/>
    <n v="0"/>
  </r>
  <r>
    <x v="353"/>
    <x v="0"/>
    <s v="Arroyo Barú"/>
    <n v="1"/>
  </r>
  <r>
    <x v="353"/>
    <x v="0"/>
    <s v="Colón"/>
    <n v="23"/>
  </r>
  <r>
    <x v="353"/>
    <x v="0"/>
    <s v="Pueblo Liebig's"/>
    <n v="1"/>
  </r>
  <r>
    <x v="353"/>
    <x v="0"/>
    <s v="San José"/>
    <n v="21"/>
  </r>
  <r>
    <x v="353"/>
    <x v="0"/>
    <s v="Ubajay"/>
    <n v="1"/>
  </r>
  <r>
    <x v="353"/>
    <x v="0"/>
    <s v="Villa Elisa"/>
    <n v="17"/>
  </r>
  <r>
    <x v="353"/>
    <x v="1"/>
    <s v="Colonia Ayuí"/>
    <n v="3"/>
  </r>
  <r>
    <x v="353"/>
    <x v="1"/>
    <s v="Concordia"/>
    <n v="72"/>
  </r>
  <r>
    <x v="353"/>
    <x v="1"/>
    <s v="Estancia Grande"/>
    <n v="1"/>
  </r>
  <r>
    <x v="353"/>
    <x v="1"/>
    <s v="La Criolla"/>
    <n v="1"/>
  </r>
  <r>
    <x v="353"/>
    <x v="1"/>
    <s v="Los Charrúas"/>
    <n v="1"/>
  </r>
  <r>
    <x v="353"/>
    <x v="2"/>
    <s v="Aldea Valle María"/>
    <n v="2"/>
  </r>
  <r>
    <x v="353"/>
    <x v="2"/>
    <s v="Diamante"/>
    <n v="13"/>
  </r>
  <r>
    <x v="353"/>
    <x v="2"/>
    <s v="Estación Camps"/>
    <n v="1"/>
  </r>
  <r>
    <x v="353"/>
    <x v="2"/>
    <s v="General Racedo (El Carmen)"/>
    <n v="1"/>
  </r>
  <r>
    <x v="353"/>
    <x v="2"/>
    <s v="General Ramírez"/>
    <n v="22"/>
  </r>
  <r>
    <x v="353"/>
    <x v="2"/>
    <s v="Villa Libertador San Martín"/>
    <n v="1"/>
  </r>
  <r>
    <x v="353"/>
    <x v="3"/>
    <s v="Chajarí"/>
    <n v="7"/>
  </r>
  <r>
    <x v="353"/>
    <x v="3"/>
    <s v="Colonia Cadel"/>
    <n v="1"/>
  </r>
  <r>
    <x v="353"/>
    <x v="3"/>
    <s v="Colonia Flores"/>
    <n v="1"/>
  </r>
  <r>
    <x v="353"/>
    <x v="3"/>
    <s v="Federación"/>
    <n v="1"/>
  </r>
  <r>
    <x v="353"/>
    <x v="3"/>
    <s v="Los Conquistadores"/>
    <n v="1"/>
  </r>
  <r>
    <x v="353"/>
    <x v="4"/>
    <s v="Conscripto Bernardi"/>
    <n v="2"/>
  </r>
  <r>
    <x v="353"/>
    <x v="4"/>
    <s v="Federal"/>
    <n v="5"/>
  </r>
  <r>
    <x v="353"/>
    <x v="4"/>
    <s v="Sauce de Luna"/>
    <n v="3"/>
  </r>
  <r>
    <x v="353"/>
    <x v="5"/>
    <s v="San José de Feliciano"/>
    <n v="1"/>
  </r>
  <r>
    <x v="353"/>
    <x v="6"/>
    <s v="General Galarza"/>
    <n v="3"/>
  </r>
  <r>
    <x v="353"/>
    <x v="6"/>
    <s v="Gualeguay"/>
    <n v="34"/>
  </r>
  <r>
    <x v="353"/>
    <x v="7"/>
    <s v="Enrique Carbó"/>
    <n v="1"/>
  </r>
  <r>
    <x v="353"/>
    <x v="7"/>
    <s v="Gualeguaychú"/>
    <n v="38"/>
  </r>
  <r>
    <x v="353"/>
    <x v="7"/>
    <s v="Larroque"/>
    <n v="2"/>
  </r>
  <r>
    <x v="353"/>
    <x v="7"/>
    <s v="Pueblo General Belgrano"/>
    <n v="1"/>
  </r>
  <r>
    <x v="353"/>
    <x v="7"/>
    <s v="Urdinarrain"/>
    <n v="4"/>
  </r>
  <r>
    <x v="353"/>
    <x v="8"/>
    <s v="Ceibas"/>
    <n v="1"/>
  </r>
  <r>
    <x v="353"/>
    <x v="8"/>
    <s v="Ibicuy"/>
    <n v="1"/>
  </r>
  <r>
    <x v="353"/>
    <x v="8"/>
    <s v="Villa Paranacito"/>
    <n v="1"/>
  </r>
  <r>
    <x v="353"/>
    <x v="9"/>
    <s v="Alcaraz"/>
    <n v="5"/>
  </r>
  <r>
    <x v="353"/>
    <x v="9"/>
    <s v="Bovril"/>
    <n v="5"/>
  </r>
  <r>
    <x v="353"/>
    <x v="9"/>
    <s v="El Ombú Centenario"/>
    <n v="1"/>
  </r>
  <r>
    <x v="353"/>
    <x v="9"/>
    <s v="La Paz"/>
    <n v="6"/>
  </r>
  <r>
    <x v="353"/>
    <x v="9"/>
    <s v="Piedras Blancas"/>
    <n v="2"/>
  </r>
  <r>
    <x v="353"/>
    <x v="9"/>
    <s v="San Gustavo"/>
    <n v="1"/>
  </r>
  <r>
    <x v="353"/>
    <x v="9"/>
    <s v="Santa Elena"/>
    <n v="1"/>
  </r>
  <r>
    <x v="353"/>
    <x v="10"/>
    <s v="Hernández"/>
    <n v="2"/>
  </r>
  <r>
    <x v="353"/>
    <x v="10"/>
    <s v="Lucas González"/>
    <n v="2"/>
  </r>
  <r>
    <x v="353"/>
    <x v="10"/>
    <s v="Nogoyá"/>
    <n v="18"/>
  </r>
  <r>
    <x v="353"/>
    <x v="11"/>
    <s v="Aldea Santa María"/>
    <n v="3"/>
  </r>
  <r>
    <x v="353"/>
    <x v="11"/>
    <s v="Cerrito"/>
    <n v="2"/>
  </r>
  <r>
    <x v="353"/>
    <x v="11"/>
    <s v="Colonia Avellaneda"/>
    <n v="2"/>
  </r>
  <r>
    <x v="353"/>
    <x v="11"/>
    <s v="Crespo"/>
    <n v="5"/>
  </r>
  <r>
    <x v="353"/>
    <x v="11"/>
    <s v="El Palenque"/>
    <n v="2"/>
  </r>
  <r>
    <x v="353"/>
    <x v="11"/>
    <s v="Hernandarias"/>
    <n v="1"/>
  </r>
  <r>
    <x v="353"/>
    <x v="11"/>
    <s v="María Grande"/>
    <n v="9"/>
  </r>
  <r>
    <x v="353"/>
    <x v="11"/>
    <s v="Oro Verde"/>
    <n v="1"/>
  </r>
  <r>
    <x v="353"/>
    <x v="11"/>
    <s v="Paraná"/>
    <n v="102"/>
  </r>
  <r>
    <x v="353"/>
    <x v="11"/>
    <s v="Pueblo Brugo"/>
    <n v="1"/>
  </r>
  <r>
    <x v="353"/>
    <x v="11"/>
    <s v="San Benito"/>
    <n v="4"/>
  </r>
  <r>
    <x v="353"/>
    <x v="11"/>
    <s v="Sauce Montrull"/>
    <n v="1"/>
  </r>
  <r>
    <x v="353"/>
    <x v="11"/>
    <s v="Seguí"/>
    <n v="1"/>
  </r>
  <r>
    <x v="353"/>
    <x v="11"/>
    <s v="Tabossi"/>
    <n v="1"/>
  </r>
  <r>
    <x v="353"/>
    <x v="11"/>
    <s v="Viale"/>
    <n v="8"/>
  </r>
  <r>
    <x v="353"/>
    <x v="12"/>
    <s v="San Salvador"/>
    <n v="28"/>
  </r>
  <r>
    <x v="353"/>
    <x v="13"/>
    <s v="Gobernador Echagüe"/>
    <n v="1"/>
  </r>
  <r>
    <x v="353"/>
    <x v="13"/>
    <s v="Gobernador Mansilla"/>
    <n v="3"/>
  </r>
  <r>
    <x v="353"/>
    <x v="13"/>
    <s v="Rosario del Tala"/>
    <n v="14"/>
  </r>
  <r>
    <x v="353"/>
    <x v="14"/>
    <s v="Basavilbaso"/>
    <n v="4"/>
  </r>
  <r>
    <x v="353"/>
    <x v="14"/>
    <s v="Caseros"/>
    <n v="1"/>
  </r>
  <r>
    <x v="353"/>
    <x v="14"/>
    <s v="Concepción del Uruguay"/>
    <n v="22"/>
  </r>
  <r>
    <x v="353"/>
    <x v="14"/>
    <s v="Herrera"/>
    <n v="2"/>
  </r>
  <r>
    <x v="353"/>
    <x v="14"/>
    <s v="Santa Anita"/>
    <n v="1"/>
  </r>
  <r>
    <x v="353"/>
    <x v="14"/>
    <s v="Villa Mantero"/>
    <n v="1"/>
  </r>
  <r>
    <x v="353"/>
    <x v="15"/>
    <s v="Rincón de Nogoyá"/>
    <n v="1"/>
  </r>
  <r>
    <x v="353"/>
    <x v="15"/>
    <s v="Victoria"/>
    <n v="16"/>
  </r>
  <r>
    <x v="353"/>
    <x v="16"/>
    <s v="Jubileo"/>
    <n v="1"/>
  </r>
  <r>
    <x v="353"/>
    <x v="16"/>
    <s v="Villaguay"/>
    <n v="22"/>
  </r>
  <r>
    <x v="354"/>
    <x v="0"/>
    <s v="Colón"/>
    <n v="13"/>
  </r>
  <r>
    <x v="354"/>
    <x v="0"/>
    <s v="San José"/>
    <n v="7"/>
  </r>
  <r>
    <x v="354"/>
    <x v="0"/>
    <s v="Villa Elisa"/>
    <n v="7"/>
  </r>
  <r>
    <x v="354"/>
    <x v="1"/>
    <s v="Colonia Ayuí"/>
    <n v="1"/>
  </r>
  <r>
    <x v="354"/>
    <x v="1"/>
    <s v="Concordia"/>
    <n v="29"/>
  </r>
  <r>
    <x v="354"/>
    <x v="1"/>
    <s v="Los Charrúas"/>
    <n v="1"/>
  </r>
  <r>
    <x v="354"/>
    <x v="2"/>
    <s v="Aldea Brasilera"/>
    <n v="1"/>
  </r>
  <r>
    <x v="354"/>
    <x v="2"/>
    <s v="Aldea Valle María"/>
    <n v="1"/>
  </r>
  <r>
    <x v="354"/>
    <x v="2"/>
    <s v="Diamante"/>
    <n v="2"/>
  </r>
  <r>
    <x v="354"/>
    <x v="2"/>
    <s v="General Ramírez"/>
    <n v="2"/>
  </r>
  <r>
    <x v="354"/>
    <x v="3"/>
    <s v="Chajarí"/>
    <n v="1"/>
  </r>
  <r>
    <x v="354"/>
    <x v="3"/>
    <s v="Federación"/>
    <n v="3"/>
  </r>
  <r>
    <x v="354"/>
    <x v="4"/>
    <s v="Federal"/>
    <n v="0"/>
  </r>
  <r>
    <x v="354"/>
    <x v="5"/>
    <s v="San José de Feliciano"/>
    <n v="0"/>
  </r>
  <r>
    <x v="354"/>
    <x v="6"/>
    <s v="General Galarza"/>
    <n v="1"/>
  </r>
  <r>
    <x v="354"/>
    <x v="6"/>
    <s v="Gualeguay"/>
    <n v="14"/>
  </r>
  <r>
    <x v="354"/>
    <x v="7"/>
    <s v="Aldea San Antonio"/>
    <n v="1"/>
  </r>
  <r>
    <x v="354"/>
    <x v="7"/>
    <s v="Gualeguaychú"/>
    <n v="70"/>
  </r>
  <r>
    <x v="354"/>
    <x v="7"/>
    <s v="Larroque"/>
    <n v="6"/>
  </r>
  <r>
    <x v="354"/>
    <x v="7"/>
    <s v="Perdices"/>
    <n v="1"/>
  </r>
  <r>
    <x v="354"/>
    <x v="7"/>
    <s v="Pueblo General Belgrano"/>
    <n v="3"/>
  </r>
  <r>
    <x v="354"/>
    <x v="7"/>
    <s v="Urdinarrain"/>
    <n v="10"/>
  </r>
  <r>
    <x v="354"/>
    <x v="8"/>
    <s v="Ibicuy"/>
    <n v="6"/>
  </r>
  <r>
    <x v="354"/>
    <x v="8"/>
    <s v="Villa Paranacito"/>
    <n v="2"/>
  </r>
  <r>
    <x v="354"/>
    <x v="9"/>
    <s v="La Paz"/>
    <n v="23"/>
  </r>
  <r>
    <x v="354"/>
    <x v="9"/>
    <s v="Piedras Blancas"/>
    <n v="1"/>
  </r>
  <r>
    <x v="354"/>
    <x v="10"/>
    <s v="Nogoyá"/>
    <n v="1"/>
  </r>
  <r>
    <x v="354"/>
    <x v="11"/>
    <s v="Colonia Avellaneda"/>
    <n v="6"/>
  </r>
  <r>
    <x v="354"/>
    <x v="11"/>
    <s v="Hasenkamp"/>
    <n v="1"/>
  </r>
  <r>
    <x v="354"/>
    <x v="11"/>
    <s v="Hernandarias"/>
    <n v="3"/>
  </r>
  <r>
    <x v="354"/>
    <x v="11"/>
    <s v="La Picada"/>
    <n v="1"/>
  </r>
  <r>
    <x v="354"/>
    <x v="11"/>
    <s v="María Grande"/>
    <n v="1"/>
  </r>
  <r>
    <x v="354"/>
    <x v="11"/>
    <s v="Paraná"/>
    <n v="17"/>
  </r>
  <r>
    <x v="354"/>
    <x v="11"/>
    <s v="Pueblo Brugo"/>
    <n v="2"/>
  </r>
  <r>
    <x v="354"/>
    <x v="11"/>
    <s v="San Benito"/>
    <n v="5"/>
  </r>
  <r>
    <x v="354"/>
    <x v="11"/>
    <s v="Sauce Montrull"/>
    <n v="1"/>
  </r>
  <r>
    <x v="354"/>
    <x v="11"/>
    <s v="Viale"/>
    <n v="4"/>
  </r>
  <r>
    <x v="354"/>
    <x v="12"/>
    <s v="San Salvador"/>
    <n v="5"/>
  </r>
  <r>
    <x v="354"/>
    <x v="13"/>
    <s v="Gobernador Echagüe"/>
    <n v="1"/>
  </r>
  <r>
    <x v="354"/>
    <x v="13"/>
    <s v="Gobernador Mansilla"/>
    <n v="2"/>
  </r>
  <r>
    <x v="354"/>
    <x v="13"/>
    <s v="Maciá"/>
    <n v="2"/>
  </r>
  <r>
    <x v="354"/>
    <x v="13"/>
    <s v="Rosario del Tala"/>
    <n v="2"/>
  </r>
  <r>
    <x v="354"/>
    <x v="14"/>
    <s v="Basavilbaso"/>
    <n v="9"/>
  </r>
  <r>
    <x v="354"/>
    <x v="14"/>
    <s v="Concepción del Uruguay"/>
    <n v="10"/>
  </r>
  <r>
    <x v="354"/>
    <x v="15"/>
    <s v="Victoria"/>
    <n v="0"/>
  </r>
  <r>
    <x v="354"/>
    <x v="16"/>
    <s v="Villaguay"/>
    <n v="26"/>
  </r>
  <r>
    <x v="355"/>
    <x v="0"/>
    <s v="Colón"/>
    <n v="45"/>
  </r>
  <r>
    <x v="355"/>
    <x v="0"/>
    <s v="Pueblo Liebig's"/>
    <n v="1"/>
  </r>
  <r>
    <x v="355"/>
    <x v="0"/>
    <s v="San José"/>
    <n v="23"/>
  </r>
  <r>
    <x v="355"/>
    <x v="0"/>
    <s v="Ubajay"/>
    <n v="8"/>
  </r>
  <r>
    <x v="355"/>
    <x v="0"/>
    <s v="Villa Elisa"/>
    <n v="3"/>
  </r>
  <r>
    <x v="355"/>
    <x v="1"/>
    <s v="Colonia Ayuí"/>
    <n v="2"/>
  </r>
  <r>
    <x v="355"/>
    <x v="1"/>
    <s v="Concordia"/>
    <n v="87"/>
  </r>
  <r>
    <x v="355"/>
    <x v="1"/>
    <s v="Estancia Grande"/>
    <n v="1"/>
  </r>
  <r>
    <x v="355"/>
    <x v="2"/>
    <s v="Aldea Brasilera"/>
    <n v="2"/>
  </r>
  <r>
    <x v="355"/>
    <x v="2"/>
    <s v="Aldea Protestante"/>
    <n v="1"/>
  </r>
  <r>
    <x v="355"/>
    <x v="2"/>
    <s v="Aldea Valle María"/>
    <n v="2"/>
  </r>
  <r>
    <x v="355"/>
    <x v="2"/>
    <s v="Diamante"/>
    <n v="4"/>
  </r>
  <r>
    <x v="355"/>
    <x v="2"/>
    <s v="General Ramírez"/>
    <n v="12"/>
  </r>
  <r>
    <x v="355"/>
    <x v="2"/>
    <s v="Villa Libertador San Martín"/>
    <n v="6"/>
  </r>
  <r>
    <x v="355"/>
    <x v="3"/>
    <s v="Chajarí"/>
    <n v="1"/>
  </r>
  <r>
    <x v="355"/>
    <x v="3"/>
    <s v="Federación"/>
    <n v="1"/>
  </r>
  <r>
    <x v="355"/>
    <x v="4"/>
    <s v="Federal"/>
    <n v="8"/>
  </r>
  <r>
    <x v="355"/>
    <x v="4"/>
    <s v="Sauce de Luna"/>
    <n v="4"/>
  </r>
  <r>
    <x v="355"/>
    <x v="5"/>
    <s v="San José de Feliciano"/>
    <n v="3"/>
  </r>
  <r>
    <x v="355"/>
    <x v="6"/>
    <s v="Gualeguay"/>
    <n v="17"/>
  </r>
  <r>
    <x v="355"/>
    <x v="7"/>
    <s v="Aldea San Antonio"/>
    <n v="1"/>
  </r>
  <r>
    <x v="355"/>
    <x v="7"/>
    <s v="Gualeguaychú"/>
    <n v="63"/>
  </r>
  <r>
    <x v="355"/>
    <x v="7"/>
    <s v="Larroque"/>
    <n v="5"/>
  </r>
  <r>
    <x v="355"/>
    <x v="7"/>
    <s v="Pastor Britos"/>
    <n v="1"/>
  </r>
  <r>
    <x v="355"/>
    <x v="7"/>
    <s v="Pueblo General Belgrano"/>
    <n v="5"/>
  </r>
  <r>
    <x v="355"/>
    <x v="7"/>
    <s v="Urdinarrain"/>
    <n v="8"/>
  </r>
  <r>
    <x v="355"/>
    <x v="8"/>
    <s v="Ibicuy"/>
    <n v="6"/>
  </r>
  <r>
    <x v="355"/>
    <x v="9"/>
    <s v="Alcaraz"/>
    <n v="6"/>
  </r>
  <r>
    <x v="355"/>
    <x v="9"/>
    <s v="Bovril"/>
    <n v="6"/>
  </r>
  <r>
    <x v="355"/>
    <x v="9"/>
    <s v="La Paz"/>
    <n v="34"/>
  </r>
  <r>
    <x v="355"/>
    <x v="9"/>
    <s v="Piedras Blancas"/>
    <n v="1"/>
  </r>
  <r>
    <x v="355"/>
    <x v="9"/>
    <s v="Santa Elena"/>
    <n v="2"/>
  </r>
  <r>
    <x v="355"/>
    <x v="10"/>
    <s v="Aranguren"/>
    <n v="1"/>
  </r>
  <r>
    <x v="355"/>
    <x v="10"/>
    <s v="Lucas González"/>
    <n v="2"/>
  </r>
  <r>
    <x v="355"/>
    <x v="11"/>
    <s v="Cerrito"/>
    <n v="1"/>
  </r>
  <r>
    <x v="355"/>
    <x v="11"/>
    <s v="Crespo"/>
    <n v="5"/>
  </r>
  <r>
    <x v="355"/>
    <x v="11"/>
    <s v="Hasenkamp"/>
    <n v="1"/>
  </r>
  <r>
    <x v="355"/>
    <x v="11"/>
    <s v="Hernandarias"/>
    <n v="3"/>
  </r>
  <r>
    <x v="355"/>
    <x v="11"/>
    <s v="La Picada"/>
    <n v="1"/>
  </r>
  <r>
    <x v="355"/>
    <x v="11"/>
    <s v="María Grande"/>
    <n v="1"/>
  </r>
  <r>
    <x v="355"/>
    <x v="11"/>
    <s v="Oro Verde"/>
    <n v="2"/>
  </r>
  <r>
    <x v="355"/>
    <x v="11"/>
    <s v="Paraná"/>
    <n v="108"/>
  </r>
  <r>
    <x v="355"/>
    <x v="11"/>
    <s v="Pueblo Brugo"/>
    <n v="1"/>
  </r>
  <r>
    <x v="355"/>
    <x v="11"/>
    <s v="San Benito"/>
    <n v="3"/>
  </r>
  <r>
    <x v="355"/>
    <x v="11"/>
    <s v="Tabossi"/>
    <n v="2"/>
  </r>
  <r>
    <x v="355"/>
    <x v="11"/>
    <s v="Viale"/>
    <n v="2"/>
  </r>
  <r>
    <x v="355"/>
    <x v="12"/>
    <s v="General Campos"/>
    <n v="2"/>
  </r>
  <r>
    <x v="355"/>
    <x v="12"/>
    <s v="San Salvador"/>
    <n v="8"/>
  </r>
  <r>
    <x v="355"/>
    <x v="13"/>
    <s v="Durazno"/>
    <n v="1"/>
  </r>
  <r>
    <x v="355"/>
    <x v="13"/>
    <s v="Gobernador Solá"/>
    <n v="1"/>
  </r>
  <r>
    <x v="355"/>
    <x v="13"/>
    <s v="Maciá"/>
    <n v="4"/>
  </r>
  <r>
    <x v="355"/>
    <x v="13"/>
    <s v="Rosario del Tala"/>
    <n v="5"/>
  </r>
  <r>
    <x v="355"/>
    <x v="14"/>
    <s v="Basavilbaso"/>
    <n v="5"/>
  </r>
  <r>
    <x v="355"/>
    <x v="14"/>
    <s v="Caseros"/>
    <n v="1"/>
  </r>
  <r>
    <x v="355"/>
    <x v="14"/>
    <s v="Concepción del Uruguay"/>
    <n v="33"/>
  </r>
  <r>
    <x v="355"/>
    <x v="14"/>
    <s v="Rocamora"/>
    <n v="1"/>
  </r>
  <r>
    <x v="355"/>
    <x v="14"/>
    <s v="Santa Anita"/>
    <n v="1"/>
  </r>
  <r>
    <x v="355"/>
    <x v="14"/>
    <s v="Villa Mantero"/>
    <n v="1"/>
  </r>
  <r>
    <x v="355"/>
    <x v="15"/>
    <s v="Antelo"/>
    <n v="1"/>
  </r>
  <r>
    <x v="355"/>
    <x v="15"/>
    <s v="Victoria"/>
    <n v="4"/>
  </r>
  <r>
    <x v="355"/>
    <x v="16"/>
    <s v="Jubileo"/>
    <n v="4"/>
  </r>
  <r>
    <x v="355"/>
    <x v="16"/>
    <s v="Lucas Norte"/>
    <n v="1"/>
  </r>
  <r>
    <x v="355"/>
    <x v="16"/>
    <s v="Villaguay"/>
    <n v="14"/>
  </r>
  <r>
    <x v="356"/>
    <x v="0"/>
    <s v="Colón"/>
    <n v="72"/>
  </r>
  <r>
    <x v="356"/>
    <x v="0"/>
    <s v="Pueblo Cazes"/>
    <n v="1"/>
  </r>
  <r>
    <x v="356"/>
    <x v="0"/>
    <s v="Pueblo Liebig's"/>
    <n v="1"/>
  </r>
  <r>
    <x v="356"/>
    <x v="0"/>
    <s v="San José"/>
    <n v="17"/>
  </r>
  <r>
    <x v="356"/>
    <x v="0"/>
    <s v="Ubajay"/>
    <n v="2"/>
  </r>
  <r>
    <x v="356"/>
    <x v="0"/>
    <s v="Villa Elisa"/>
    <n v="14"/>
  </r>
  <r>
    <x v="356"/>
    <x v="1"/>
    <s v="Colonia Ayuí"/>
    <n v="2"/>
  </r>
  <r>
    <x v="356"/>
    <x v="1"/>
    <s v="Concordia"/>
    <n v="95"/>
  </r>
  <r>
    <x v="356"/>
    <x v="1"/>
    <s v="Estación Yeruá"/>
    <n v="1"/>
  </r>
  <r>
    <x v="356"/>
    <x v="1"/>
    <s v="Estancia Grande"/>
    <n v="1"/>
  </r>
  <r>
    <x v="356"/>
    <x v="1"/>
    <s v="La Criolla"/>
    <n v="1"/>
  </r>
  <r>
    <x v="356"/>
    <x v="1"/>
    <s v="Nueva Escocia"/>
    <n v="1"/>
  </r>
  <r>
    <x v="356"/>
    <x v="1"/>
    <s v="Puerto Yeruá"/>
    <n v="1"/>
  </r>
  <r>
    <x v="356"/>
    <x v="2"/>
    <s v="Aldea Spatzenkutter"/>
    <n v="1"/>
  </r>
  <r>
    <x v="356"/>
    <x v="2"/>
    <s v="Aldea Valle María"/>
    <n v="2"/>
  </r>
  <r>
    <x v="356"/>
    <x v="2"/>
    <s v="Diamante"/>
    <n v="12"/>
  </r>
  <r>
    <x v="356"/>
    <x v="2"/>
    <s v="General Ramírez"/>
    <n v="13"/>
  </r>
  <r>
    <x v="356"/>
    <x v="2"/>
    <s v="Isletas"/>
    <n v="1"/>
  </r>
  <r>
    <x v="356"/>
    <x v="3"/>
    <s v="Chajarí"/>
    <n v="9"/>
  </r>
  <r>
    <x v="356"/>
    <x v="3"/>
    <s v="Federación"/>
    <n v="7"/>
  </r>
  <r>
    <x v="356"/>
    <x v="4"/>
    <s v="Conscripto Bernardi"/>
    <n v="4"/>
  </r>
  <r>
    <x v="356"/>
    <x v="4"/>
    <s v="Federal"/>
    <n v="8"/>
  </r>
  <r>
    <x v="356"/>
    <x v="4"/>
    <s v="Sauce de Luna"/>
    <n v="1"/>
  </r>
  <r>
    <x v="356"/>
    <x v="5"/>
    <s v="San José de Feliciano"/>
    <n v="9"/>
  </r>
  <r>
    <x v="356"/>
    <x v="6"/>
    <s v="General Galarza"/>
    <n v="1"/>
  </r>
  <r>
    <x v="356"/>
    <x v="6"/>
    <s v="Gualeguay"/>
    <n v="47"/>
  </r>
  <r>
    <x v="356"/>
    <x v="7"/>
    <s v="Aldea San Antonio"/>
    <n v="2"/>
  </r>
  <r>
    <x v="356"/>
    <x v="7"/>
    <s v="Gilbert"/>
    <n v="2"/>
  </r>
  <r>
    <x v="356"/>
    <x v="7"/>
    <s v="Gualeguaychú"/>
    <n v="79"/>
  </r>
  <r>
    <x v="356"/>
    <x v="7"/>
    <s v="Larroque"/>
    <n v="4"/>
  </r>
  <r>
    <x v="356"/>
    <x v="7"/>
    <s v="Pueblo General Belgrano"/>
    <n v="4"/>
  </r>
  <r>
    <x v="356"/>
    <x v="7"/>
    <s v="Urdinarrain"/>
    <n v="10"/>
  </r>
  <r>
    <x v="356"/>
    <x v="8"/>
    <s v="Ibicuy"/>
    <n v="4"/>
  </r>
  <r>
    <x v="356"/>
    <x v="8"/>
    <s v="Villa Paranacito"/>
    <n v="4"/>
  </r>
  <r>
    <x v="356"/>
    <x v="9"/>
    <s v="Alcaraz"/>
    <n v="5"/>
  </r>
  <r>
    <x v="356"/>
    <x v="9"/>
    <s v="Bovril"/>
    <n v="5"/>
  </r>
  <r>
    <x v="356"/>
    <x v="9"/>
    <s v="El Ombú Centenario"/>
    <n v="1"/>
  </r>
  <r>
    <x v="356"/>
    <x v="9"/>
    <s v="La Paz"/>
    <n v="15"/>
  </r>
  <r>
    <x v="356"/>
    <x v="9"/>
    <s v="Piedras Blancas"/>
    <n v="2"/>
  </r>
  <r>
    <x v="356"/>
    <x v="9"/>
    <s v="Santa Elena"/>
    <n v="6"/>
  </r>
  <r>
    <x v="356"/>
    <x v="10"/>
    <s v="Aranguren"/>
    <n v="2"/>
  </r>
  <r>
    <x v="356"/>
    <x v="10"/>
    <s v="Betbeder"/>
    <n v="1"/>
  </r>
  <r>
    <x v="356"/>
    <x v="10"/>
    <s v="Febré"/>
    <n v="1"/>
  </r>
  <r>
    <x v="356"/>
    <x v="10"/>
    <s v="Hernández"/>
    <n v="1"/>
  </r>
  <r>
    <x v="356"/>
    <x v="10"/>
    <s v="Lucas González"/>
    <n v="1"/>
  </r>
  <r>
    <x v="356"/>
    <x v="10"/>
    <s v="Nogoyá"/>
    <n v="21"/>
  </r>
  <r>
    <x v="356"/>
    <x v="11"/>
    <s v="Antonio Tomás"/>
    <n v="1"/>
  </r>
  <r>
    <x v="356"/>
    <x v="11"/>
    <s v="Cerrito"/>
    <n v="1"/>
  </r>
  <r>
    <x v="356"/>
    <x v="11"/>
    <s v="Crespo"/>
    <n v="7"/>
  </r>
  <r>
    <x v="356"/>
    <x v="11"/>
    <s v="El Palenque"/>
    <n v="2"/>
  </r>
  <r>
    <x v="356"/>
    <x v="11"/>
    <s v="Hasenkamp"/>
    <n v="1"/>
  </r>
  <r>
    <x v="356"/>
    <x v="11"/>
    <s v="Hernandarias"/>
    <n v="6"/>
  </r>
  <r>
    <x v="356"/>
    <x v="11"/>
    <s v="María Grande"/>
    <n v="3"/>
  </r>
  <r>
    <x v="356"/>
    <x v="11"/>
    <s v="Oro Verde"/>
    <n v="1"/>
  </r>
  <r>
    <x v="356"/>
    <x v="11"/>
    <s v="Paraná"/>
    <n v="122"/>
  </r>
  <r>
    <x v="356"/>
    <x v="11"/>
    <s v="San Benito"/>
    <n v="6"/>
  </r>
  <r>
    <x v="356"/>
    <x v="11"/>
    <s v="Tabossi"/>
    <n v="2"/>
  </r>
  <r>
    <x v="356"/>
    <x v="11"/>
    <s v="Viale"/>
    <n v="13"/>
  </r>
  <r>
    <x v="356"/>
    <x v="12"/>
    <s v="General Campos"/>
    <n v="3"/>
  </r>
  <r>
    <x v="356"/>
    <x v="12"/>
    <s v="San Salvador"/>
    <n v="10"/>
  </r>
  <r>
    <x v="356"/>
    <x v="13"/>
    <s v="Estación Arroyo Clé"/>
    <n v="1"/>
  </r>
  <r>
    <x v="356"/>
    <x v="13"/>
    <s v="Gobernador Mansilla"/>
    <n v="2"/>
  </r>
  <r>
    <x v="356"/>
    <x v="13"/>
    <s v="Maciá"/>
    <n v="8"/>
  </r>
  <r>
    <x v="356"/>
    <x v="13"/>
    <s v="Rosario del Tala"/>
    <n v="22"/>
  </r>
  <r>
    <x v="356"/>
    <x v="14"/>
    <s v="1° de Mayo"/>
    <n v="1"/>
  </r>
  <r>
    <x v="356"/>
    <x v="14"/>
    <s v="Basavilbaso"/>
    <n v="22"/>
  </r>
  <r>
    <x v="356"/>
    <x v="14"/>
    <s v="Caseros"/>
    <n v="3"/>
  </r>
  <r>
    <x v="356"/>
    <x v="14"/>
    <s v="Concepción del Uruguay"/>
    <n v="55"/>
  </r>
  <r>
    <x v="356"/>
    <x v="14"/>
    <s v="Pronunciamiento"/>
    <n v="3"/>
  </r>
  <r>
    <x v="356"/>
    <x v="14"/>
    <s v="Rocamora"/>
    <n v="4"/>
  </r>
  <r>
    <x v="356"/>
    <x v="14"/>
    <s v="Santa Anita"/>
    <n v="3"/>
  </r>
  <r>
    <x v="356"/>
    <x v="14"/>
    <s v="Villa Mantero"/>
    <n v="1"/>
  </r>
  <r>
    <x v="356"/>
    <x v="15"/>
    <s v="Victoria"/>
    <n v="4"/>
  </r>
  <r>
    <x v="356"/>
    <x v="16"/>
    <s v="Jubileo"/>
    <n v="3"/>
  </r>
  <r>
    <x v="356"/>
    <x v="16"/>
    <s v="Villaguay"/>
    <n v="40"/>
  </r>
  <r>
    <x v="357"/>
    <x v="0"/>
    <s v="Colón"/>
    <n v="54"/>
  </r>
  <r>
    <x v="357"/>
    <x v="0"/>
    <s v="Pueblo Liebig's"/>
    <n v="1"/>
  </r>
  <r>
    <x v="357"/>
    <x v="0"/>
    <s v="San José"/>
    <n v="18"/>
  </r>
  <r>
    <x v="357"/>
    <x v="0"/>
    <s v="Ubajay"/>
    <n v="8"/>
  </r>
  <r>
    <x v="357"/>
    <x v="0"/>
    <s v="Villa Elisa"/>
    <n v="13"/>
  </r>
  <r>
    <x v="357"/>
    <x v="1"/>
    <s v="Colonia Ayuí"/>
    <n v="1"/>
  </r>
  <r>
    <x v="357"/>
    <x v="1"/>
    <s v="Concordia"/>
    <n v="77"/>
  </r>
  <r>
    <x v="357"/>
    <x v="1"/>
    <s v="Pedernal"/>
    <n v="1"/>
  </r>
  <r>
    <x v="357"/>
    <x v="2"/>
    <s v="Colonia Ensayo"/>
    <n v="1"/>
  </r>
  <r>
    <x v="357"/>
    <x v="2"/>
    <s v="Diamante"/>
    <n v="6"/>
  </r>
  <r>
    <x v="357"/>
    <x v="2"/>
    <s v="Estación Camps"/>
    <n v="1"/>
  </r>
  <r>
    <x v="357"/>
    <x v="2"/>
    <s v="General Ramírez"/>
    <n v="7"/>
  </r>
  <r>
    <x v="357"/>
    <x v="3"/>
    <s v="Chajarí"/>
    <n v="20"/>
  </r>
  <r>
    <x v="357"/>
    <x v="3"/>
    <s v="Federación"/>
    <n v="2"/>
  </r>
  <r>
    <x v="357"/>
    <x v="3"/>
    <s v="Gualeguaycito"/>
    <n v="1"/>
  </r>
  <r>
    <x v="357"/>
    <x v="3"/>
    <s v="San Ramón"/>
    <n v="1"/>
  </r>
  <r>
    <x v="357"/>
    <x v="3"/>
    <s v="Santa Ana"/>
    <n v="2"/>
  </r>
  <r>
    <x v="357"/>
    <x v="3"/>
    <s v="Villa del Rosario"/>
    <n v="2"/>
  </r>
  <r>
    <x v="357"/>
    <x v="4"/>
    <s v="Federal"/>
    <n v="4"/>
  </r>
  <r>
    <x v="357"/>
    <x v="5"/>
    <s v="San José de Feliciano"/>
    <n v="2"/>
  </r>
  <r>
    <x v="357"/>
    <x v="6"/>
    <s v="Aldea Asunción"/>
    <n v="1"/>
  </r>
  <r>
    <x v="357"/>
    <x v="6"/>
    <s v="General Galarza"/>
    <n v="4"/>
  </r>
  <r>
    <x v="357"/>
    <x v="6"/>
    <s v="Gualeguay"/>
    <n v="36"/>
  </r>
  <r>
    <x v="357"/>
    <x v="7"/>
    <s v="Gualeguaychú"/>
    <n v="79"/>
  </r>
  <r>
    <x v="357"/>
    <x v="7"/>
    <s v="Irazusta"/>
    <n v="1"/>
  </r>
  <r>
    <x v="357"/>
    <x v="7"/>
    <s v="Larroque"/>
    <n v="8"/>
  </r>
  <r>
    <x v="357"/>
    <x v="7"/>
    <s v="Pueblo General Belgrano"/>
    <n v="5"/>
  </r>
  <r>
    <x v="357"/>
    <x v="7"/>
    <s v="Urdinarrain"/>
    <n v="10"/>
  </r>
  <r>
    <x v="357"/>
    <x v="8"/>
    <s v="Ceibas"/>
    <n v="1"/>
  </r>
  <r>
    <x v="357"/>
    <x v="8"/>
    <s v="Ibicuy"/>
    <n v="5"/>
  </r>
  <r>
    <x v="357"/>
    <x v="8"/>
    <s v="Villa Paranacito"/>
    <n v="5"/>
  </r>
  <r>
    <x v="357"/>
    <x v="9"/>
    <s v="Alcaraz"/>
    <n v="2"/>
  </r>
  <r>
    <x v="357"/>
    <x v="9"/>
    <s v="Bovril"/>
    <n v="3"/>
  </r>
  <r>
    <x v="357"/>
    <x v="9"/>
    <s v="La Paz"/>
    <n v="6"/>
  </r>
  <r>
    <x v="357"/>
    <x v="9"/>
    <s v="Santa Elena"/>
    <n v="2"/>
  </r>
  <r>
    <x v="357"/>
    <x v="10"/>
    <s v="Algarrobito 1ro."/>
    <n v="1"/>
  </r>
  <r>
    <x v="357"/>
    <x v="10"/>
    <s v="Aranguren"/>
    <n v="2"/>
  </r>
  <r>
    <x v="357"/>
    <x v="10"/>
    <s v="Lucas González"/>
    <n v="1"/>
  </r>
  <r>
    <x v="357"/>
    <x v="10"/>
    <s v="Nogoyá"/>
    <n v="18"/>
  </r>
  <r>
    <x v="357"/>
    <x v="11"/>
    <s v="Cerrito"/>
    <n v="4"/>
  </r>
  <r>
    <x v="357"/>
    <x v="11"/>
    <s v="Colonia Avellaneda"/>
    <n v="3"/>
  </r>
  <r>
    <x v="357"/>
    <x v="11"/>
    <s v="Crespo"/>
    <n v="8"/>
  </r>
  <r>
    <x v="357"/>
    <x v="11"/>
    <s v="El Pingo"/>
    <n v="1"/>
  </r>
  <r>
    <x v="357"/>
    <x v="11"/>
    <s v="Hasenkamp"/>
    <n v="1"/>
  </r>
  <r>
    <x v="357"/>
    <x v="11"/>
    <s v="Hernandarias"/>
    <n v="3"/>
  </r>
  <r>
    <x v="357"/>
    <x v="11"/>
    <s v="María Grande"/>
    <n v="1"/>
  </r>
  <r>
    <x v="357"/>
    <x v="11"/>
    <s v="Oro Verde"/>
    <n v="1"/>
  </r>
  <r>
    <x v="357"/>
    <x v="11"/>
    <s v="Paraná"/>
    <n v="97"/>
  </r>
  <r>
    <x v="357"/>
    <x v="11"/>
    <s v="San Benito"/>
    <n v="6"/>
  </r>
  <r>
    <x v="357"/>
    <x v="11"/>
    <s v="Seguí"/>
    <n v="1"/>
  </r>
  <r>
    <x v="357"/>
    <x v="11"/>
    <s v="Tabossi"/>
    <n v="1"/>
  </r>
  <r>
    <x v="357"/>
    <x v="11"/>
    <s v="Viale"/>
    <n v="9"/>
  </r>
  <r>
    <x v="357"/>
    <x v="12"/>
    <s v="General Campos"/>
    <n v="1"/>
  </r>
  <r>
    <x v="357"/>
    <x v="12"/>
    <s v="San Salvador"/>
    <n v="8"/>
  </r>
  <r>
    <x v="357"/>
    <x v="13"/>
    <s v="Altamirano Sur"/>
    <n v="1"/>
  </r>
  <r>
    <x v="357"/>
    <x v="13"/>
    <s v="Gobernador Echagüe"/>
    <n v="1"/>
  </r>
  <r>
    <x v="357"/>
    <x v="13"/>
    <s v="Gobernador Mansilla"/>
    <n v="2"/>
  </r>
  <r>
    <x v="357"/>
    <x v="13"/>
    <s v="Maciá"/>
    <n v="9"/>
  </r>
  <r>
    <x v="357"/>
    <x v="13"/>
    <s v="Rosario del Tala"/>
    <n v="18"/>
  </r>
  <r>
    <x v="357"/>
    <x v="14"/>
    <s v="Basavilbaso"/>
    <n v="25"/>
  </r>
  <r>
    <x v="357"/>
    <x v="14"/>
    <s v="Caseros"/>
    <n v="5"/>
  </r>
  <r>
    <x v="357"/>
    <x v="14"/>
    <s v="Concepción del Uruguay"/>
    <n v="49"/>
  </r>
  <r>
    <x v="357"/>
    <x v="14"/>
    <s v="Líbaros"/>
    <n v="1"/>
  </r>
  <r>
    <x v="357"/>
    <x v="14"/>
    <s v="Pronunciamiento"/>
    <n v="3"/>
  </r>
  <r>
    <x v="357"/>
    <x v="14"/>
    <s v="Rocamora"/>
    <n v="1"/>
  </r>
  <r>
    <x v="357"/>
    <x v="14"/>
    <s v="Santa Anita"/>
    <n v="1"/>
  </r>
  <r>
    <x v="357"/>
    <x v="14"/>
    <s v="Villa San Justo"/>
    <n v="1"/>
  </r>
  <r>
    <x v="357"/>
    <x v="15"/>
    <s v="Victoria"/>
    <n v="16"/>
  </r>
  <r>
    <x v="357"/>
    <x v="16"/>
    <s v="Jubileo"/>
    <n v="6"/>
  </r>
  <r>
    <x v="357"/>
    <x v="16"/>
    <s v="Villaguay"/>
    <n v="30"/>
  </r>
  <r>
    <x v="358"/>
    <x v="0"/>
    <s v="Arroyo Barú"/>
    <n v="2"/>
  </r>
  <r>
    <x v="358"/>
    <x v="0"/>
    <s v="Colón"/>
    <n v="51"/>
  </r>
  <r>
    <x v="358"/>
    <x v="0"/>
    <s v="La Clarita"/>
    <n v="1"/>
  </r>
  <r>
    <x v="358"/>
    <x v="0"/>
    <s v="Pueblo Cazes"/>
    <n v="1"/>
  </r>
  <r>
    <x v="358"/>
    <x v="0"/>
    <s v="San José"/>
    <n v="31"/>
  </r>
  <r>
    <x v="358"/>
    <x v="0"/>
    <s v="Ubajay"/>
    <n v="3"/>
  </r>
  <r>
    <x v="358"/>
    <x v="0"/>
    <s v="Villa Elisa"/>
    <n v="10"/>
  </r>
  <r>
    <x v="358"/>
    <x v="1"/>
    <s v="Concordia"/>
    <n v="63"/>
  </r>
  <r>
    <x v="358"/>
    <x v="1"/>
    <s v="La Criolla"/>
    <n v="1"/>
  </r>
  <r>
    <x v="358"/>
    <x v="1"/>
    <s v="Nueva Escocia"/>
    <n v="1"/>
  </r>
  <r>
    <x v="358"/>
    <x v="2"/>
    <s v="Aldea Brasilera"/>
    <n v="2"/>
  </r>
  <r>
    <x v="358"/>
    <x v="2"/>
    <s v="Diamante"/>
    <n v="7"/>
  </r>
  <r>
    <x v="358"/>
    <x v="2"/>
    <s v="Estación Camps"/>
    <n v="1"/>
  </r>
  <r>
    <x v="358"/>
    <x v="2"/>
    <s v="General Ramírez"/>
    <n v="7"/>
  </r>
  <r>
    <x v="358"/>
    <x v="2"/>
    <s v="Villa Libertador San Martín"/>
    <n v="2"/>
  </r>
  <r>
    <x v="358"/>
    <x v="3"/>
    <s v="Chajarí"/>
    <n v="10"/>
  </r>
  <r>
    <x v="358"/>
    <x v="3"/>
    <s v="Federación"/>
    <n v="7"/>
  </r>
  <r>
    <x v="358"/>
    <x v="3"/>
    <s v="Los Conquistadores"/>
    <n v="6"/>
  </r>
  <r>
    <x v="358"/>
    <x v="3"/>
    <s v="Villa del Rosario"/>
    <n v="1"/>
  </r>
  <r>
    <x v="358"/>
    <x v="4"/>
    <s v="Conscripto Bernardi"/>
    <n v="3"/>
  </r>
  <r>
    <x v="358"/>
    <x v="4"/>
    <s v="Federal"/>
    <n v="4"/>
  </r>
  <r>
    <x v="358"/>
    <x v="5"/>
    <s v="San José de Feliciano"/>
    <n v="2"/>
  </r>
  <r>
    <x v="358"/>
    <x v="6"/>
    <s v="Gualeguay"/>
    <n v="36"/>
  </r>
  <r>
    <x v="358"/>
    <x v="7"/>
    <s v="Estación Escriña"/>
    <n v="1"/>
  </r>
  <r>
    <x v="358"/>
    <x v="7"/>
    <s v="Gualeguaychú"/>
    <n v="76"/>
  </r>
  <r>
    <x v="358"/>
    <x v="7"/>
    <s v="Pueblo General Belgrano"/>
    <n v="4"/>
  </r>
  <r>
    <x v="358"/>
    <x v="7"/>
    <s v="Urdinarrain"/>
    <n v="9"/>
  </r>
  <r>
    <x v="358"/>
    <x v="8"/>
    <s v="Ceibas"/>
    <n v="4"/>
  </r>
  <r>
    <x v="358"/>
    <x v="8"/>
    <s v="Ibicuy"/>
    <n v="12"/>
  </r>
  <r>
    <x v="358"/>
    <x v="8"/>
    <s v="Médanos"/>
    <n v="3"/>
  </r>
  <r>
    <x v="358"/>
    <x v="8"/>
    <s v="Villa Paranacito"/>
    <n v="3"/>
  </r>
  <r>
    <x v="358"/>
    <x v="9"/>
    <s v="Alcaraz"/>
    <n v="6"/>
  </r>
  <r>
    <x v="358"/>
    <x v="9"/>
    <s v="Bovril"/>
    <n v="5"/>
  </r>
  <r>
    <x v="358"/>
    <x v="9"/>
    <s v="La Paz"/>
    <n v="24"/>
  </r>
  <r>
    <x v="358"/>
    <x v="10"/>
    <s v="Aranguren"/>
    <n v="1"/>
  </r>
  <r>
    <x v="358"/>
    <x v="10"/>
    <s v="Lucas González"/>
    <n v="1"/>
  </r>
  <r>
    <x v="358"/>
    <x v="10"/>
    <s v="Nogoyá"/>
    <n v="3"/>
  </r>
  <r>
    <x v="358"/>
    <x v="11"/>
    <s v="Aldea San Rafael"/>
    <n v="1"/>
  </r>
  <r>
    <x v="358"/>
    <x v="11"/>
    <s v="Colonia Avellaneda"/>
    <n v="3"/>
  </r>
  <r>
    <x v="358"/>
    <x v="11"/>
    <s v="Crespo"/>
    <n v="10"/>
  </r>
  <r>
    <x v="358"/>
    <x v="11"/>
    <s v="Hasenkamp"/>
    <n v="2"/>
  </r>
  <r>
    <x v="358"/>
    <x v="11"/>
    <s v="María Grande"/>
    <n v="5"/>
  </r>
  <r>
    <x v="358"/>
    <x v="11"/>
    <s v="Oro Verde"/>
    <n v="2"/>
  </r>
  <r>
    <x v="358"/>
    <x v="11"/>
    <s v="Paraná"/>
    <n v="115"/>
  </r>
  <r>
    <x v="358"/>
    <x v="11"/>
    <s v="Pueblo Brugo"/>
    <n v="4"/>
  </r>
  <r>
    <x v="358"/>
    <x v="11"/>
    <s v="San Benito"/>
    <n v="1"/>
  </r>
  <r>
    <x v="358"/>
    <x v="11"/>
    <s v="Seguí"/>
    <n v="1"/>
  </r>
  <r>
    <x v="358"/>
    <x v="11"/>
    <s v="Sosa"/>
    <n v="1"/>
  </r>
  <r>
    <x v="358"/>
    <x v="11"/>
    <s v="Tabossi"/>
    <n v="1"/>
  </r>
  <r>
    <x v="358"/>
    <x v="11"/>
    <s v="Tezanos Pinto"/>
    <n v="1"/>
  </r>
  <r>
    <x v="358"/>
    <x v="11"/>
    <s v="Viale"/>
    <n v="15"/>
  </r>
  <r>
    <x v="358"/>
    <x v="12"/>
    <s v="Colonia San Ernesto"/>
    <n v="1"/>
  </r>
  <r>
    <x v="358"/>
    <x v="12"/>
    <s v="General Campos"/>
    <n v="2"/>
  </r>
  <r>
    <x v="358"/>
    <x v="12"/>
    <s v="San Salvador"/>
    <n v="33"/>
  </r>
  <r>
    <x v="358"/>
    <x v="13"/>
    <s v="Gobernador Echagüe"/>
    <n v="1"/>
  </r>
  <r>
    <x v="358"/>
    <x v="13"/>
    <s v="Gobernador Solá"/>
    <n v="1"/>
  </r>
  <r>
    <x v="358"/>
    <x v="13"/>
    <s v="Maciá"/>
    <n v="1"/>
  </r>
  <r>
    <x v="358"/>
    <x v="13"/>
    <s v="Rosario del Tala"/>
    <n v="18"/>
  </r>
  <r>
    <x v="358"/>
    <x v="14"/>
    <s v="1° de Mayo"/>
    <n v="1"/>
  </r>
  <r>
    <x v="358"/>
    <x v="14"/>
    <s v="Basavilbaso"/>
    <n v="31"/>
  </r>
  <r>
    <x v="358"/>
    <x v="14"/>
    <s v="Colonia Elía"/>
    <n v="1"/>
  </r>
  <r>
    <x v="358"/>
    <x v="14"/>
    <s v="Concepción del Uruguay"/>
    <n v="47"/>
  </r>
  <r>
    <x v="358"/>
    <x v="14"/>
    <s v="Herrera"/>
    <n v="1"/>
  </r>
  <r>
    <x v="358"/>
    <x v="14"/>
    <s v="Líbaros"/>
    <n v="1"/>
  </r>
  <r>
    <x v="358"/>
    <x v="14"/>
    <s v="Rocamora"/>
    <n v="1"/>
  </r>
  <r>
    <x v="358"/>
    <x v="14"/>
    <s v="Santa Anita"/>
    <n v="3"/>
  </r>
  <r>
    <x v="358"/>
    <x v="14"/>
    <s v="Villa Mantero"/>
    <n v="2"/>
  </r>
  <r>
    <x v="358"/>
    <x v="15"/>
    <s v="Victoria"/>
    <n v="4"/>
  </r>
  <r>
    <x v="358"/>
    <x v="16"/>
    <s v="Raíces Oeste"/>
    <n v="1"/>
  </r>
  <r>
    <x v="358"/>
    <x v="16"/>
    <s v="Villaguay"/>
    <n v="25"/>
  </r>
  <r>
    <x v="359"/>
    <x v="0"/>
    <s v="Colón"/>
    <n v="0"/>
  </r>
  <r>
    <x v="359"/>
    <x v="1"/>
    <s v="Concordia"/>
    <n v="0"/>
  </r>
  <r>
    <x v="359"/>
    <x v="2"/>
    <s v="Diamante"/>
    <n v="0"/>
  </r>
  <r>
    <x v="359"/>
    <x v="3"/>
    <s v="Federación"/>
    <n v="0"/>
  </r>
  <r>
    <x v="359"/>
    <x v="4"/>
    <s v="Federal"/>
    <n v="0"/>
  </r>
  <r>
    <x v="359"/>
    <x v="5"/>
    <s v="San José de Feliciano"/>
    <n v="0"/>
  </r>
  <r>
    <x v="359"/>
    <x v="6"/>
    <s v="Gualeguay"/>
    <n v="0"/>
  </r>
  <r>
    <x v="359"/>
    <x v="7"/>
    <s v="Gualeguaychú"/>
    <n v="0"/>
  </r>
  <r>
    <x v="359"/>
    <x v="8"/>
    <s v="Ibicuy"/>
    <n v="0"/>
  </r>
  <r>
    <x v="359"/>
    <x v="9"/>
    <s v="La Paz"/>
    <n v="0"/>
  </r>
  <r>
    <x v="359"/>
    <x v="10"/>
    <s v="Nogoyá"/>
    <n v="0"/>
  </r>
  <r>
    <x v="359"/>
    <x v="11"/>
    <s v="Paraná"/>
    <n v="0"/>
  </r>
  <r>
    <x v="359"/>
    <x v="12"/>
    <s v="San Salvador"/>
    <n v="0"/>
  </r>
  <r>
    <x v="359"/>
    <x v="13"/>
    <s v="Rosario del Tala"/>
    <n v="0"/>
  </r>
  <r>
    <x v="359"/>
    <x v="14"/>
    <s v="Concepción del Uruguay"/>
    <n v="0"/>
  </r>
  <r>
    <x v="359"/>
    <x v="15"/>
    <s v="Victoria"/>
    <n v="0"/>
  </r>
  <r>
    <x v="359"/>
    <x v="16"/>
    <s v="Villaguay"/>
    <n v="0"/>
  </r>
  <r>
    <x v="360"/>
    <x v="0"/>
    <s v="Arroyo Barú"/>
    <n v="1"/>
  </r>
  <r>
    <x v="360"/>
    <x v="0"/>
    <s v="Colón"/>
    <n v="43"/>
  </r>
  <r>
    <x v="360"/>
    <x v="0"/>
    <s v="Malvinas Argentinas"/>
    <n v="1"/>
  </r>
  <r>
    <x v="360"/>
    <x v="0"/>
    <s v="Pueblo Liebig's"/>
    <n v="1"/>
  </r>
  <r>
    <x v="360"/>
    <x v="0"/>
    <s v="San José"/>
    <n v="36"/>
  </r>
  <r>
    <x v="360"/>
    <x v="0"/>
    <s v="Ubajay"/>
    <n v="1"/>
  </r>
  <r>
    <x v="360"/>
    <x v="1"/>
    <s v="Colonia Ayuí"/>
    <n v="2"/>
  </r>
  <r>
    <x v="360"/>
    <x v="1"/>
    <s v="Concordia"/>
    <n v="81"/>
  </r>
  <r>
    <x v="360"/>
    <x v="1"/>
    <s v="La Criolla"/>
    <n v="2"/>
  </r>
  <r>
    <x v="360"/>
    <x v="1"/>
    <s v="Los Charrúas"/>
    <n v="2"/>
  </r>
  <r>
    <x v="360"/>
    <x v="1"/>
    <s v="Puerto Yeruá"/>
    <n v="1"/>
  </r>
  <r>
    <x v="360"/>
    <x v="2"/>
    <s v="Aldea Protestante"/>
    <n v="1"/>
  </r>
  <r>
    <x v="360"/>
    <x v="2"/>
    <s v="Aldea Valle María"/>
    <n v="1"/>
  </r>
  <r>
    <x v="360"/>
    <x v="2"/>
    <s v="Diamante"/>
    <n v="5"/>
  </r>
  <r>
    <x v="360"/>
    <x v="2"/>
    <s v="General Ramírez"/>
    <n v="9"/>
  </r>
  <r>
    <x v="360"/>
    <x v="2"/>
    <s v="Villa Libertador San Martín"/>
    <n v="3"/>
  </r>
  <r>
    <x v="360"/>
    <x v="3"/>
    <s v="Chajarí"/>
    <n v="14"/>
  </r>
  <r>
    <x v="360"/>
    <x v="3"/>
    <s v="Federación"/>
    <n v="3"/>
  </r>
  <r>
    <x v="360"/>
    <x v="3"/>
    <s v="Los Conquistadores"/>
    <n v="1"/>
  </r>
  <r>
    <x v="360"/>
    <x v="3"/>
    <s v="Santa Ana"/>
    <n v="2"/>
  </r>
  <r>
    <x v="360"/>
    <x v="3"/>
    <s v="Villa del Rosario"/>
    <n v="1"/>
  </r>
  <r>
    <x v="360"/>
    <x v="4"/>
    <s v="Conscripto Bernardi"/>
    <n v="4"/>
  </r>
  <r>
    <x v="360"/>
    <x v="4"/>
    <s v="Federal"/>
    <n v="4"/>
  </r>
  <r>
    <x v="360"/>
    <x v="4"/>
    <s v="Nueva Vizcaya"/>
    <n v="1"/>
  </r>
  <r>
    <x v="360"/>
    <x v="4"/>
    <s v="Sauce de Luna"/>
    <n v="2"/>
  </r>
  <r>
    <x v="360"/>
    <x v="5"/>
    <s v="San José de Feliciano"/>
    <n v="2"/>
  </r>
  <r>
    <x v="360"/>
    <x v="6"/>
    <s v="General Galarza"/>
    <n v="1"/>
  </r>
  <r>
    <x v="360"/>
    <x v="6"/>
    <s v="Gualeguay"/>
    <n v="60"/>
  </r>
  <r>
    <x v="360"/>
    <x v="7"/>
    <s v="Gualeguaychú"/>
    <n v="28"/>
  </r>
  <r>
    <x v="360"/>
    <x v="7"/>
    <s v="Pueblo General Belgrano"/>
    <n v="3"/>
  </r>
  <r>
    <x v="360"/>
    <x v="8"/>
    <s v="Ibicuy"/>
    <n v="1"/>
  </r>
  <r>
    <x v="360"/>
    <x v="9"/>
    <s v="Bovril"/>
    <n v="7"/>
  </r>
  <r>
    <x v="360"/>
    <x v="9"/>
    <s v="La Paz"/>
    <n v="27"/>
  </r>
  <r>
    <x v="360"/>
    <x v="9"/>
    <s v="La Providencia"/>
    <n v="1"/>
  </r>
  <r>
    <x v="360"/>
    <x v="9"/>
    <s v="San Gustavo"/>
    <n v="3"/>
  </r>
  <r>
    <x v="360"/>
    <x v="9"/>
    <s v="Santa Elena"/>
    <n v="1"/>
  </r>
  <r>
    <x v="360"/>
    <x v="9"/>
    <s v="Tacuaras"/>
    <n v="1"/>
  </r>
  <r>
    <x v="360"/>
    <x v="10"/>
    <s v="Aranguren"/>
    <n v="3"/>
  </r>
  <r>
    <x v="360"/>
    <x v="10"/>
    <s v="Lucas González"/>
    <n v="3"/>
  </r>
  <r>
    <x v="360"/>
    <x v="10"/>
    <s v="Nogoyá"/>
    <n v="24"/>
  </r>
  <r>
    <x v="360"/>
    <x v="11"/>
    <s v="Cerrito"/>
    <n v="3"/>
  </r>
  <r>
    <x v="360"/>
    <x v="11"/>
    <s v="Colonia Nueva"/>
    <n v="1"/>
  </r>
  <r>
    <x v="360"/>
    <x v="11"/>
    <s v="Colonia Avellaneda"/>
    <n v="2"/>
  </r>
  <r>
    <x v="360"/>
    <x v="11"/>
    <s v="Crespo"/>
    <n v="5"/>
  </r>
  <r>
    <x v="360"/>
    <x v="11"/>
    <s v="Hasenkamp"/>
    <n v="2"/>
  </r>
  <r>
    <x v="360"/>
    <x v="11"/>
    <s v="Hernandarias"/>
    <n v="5"/>
  </r>
  <r>
    <x v="360"/>
    <x v="11"/>
    <s v="La Picada"/>
    <n v="1"/>
  </r>
  <r>
    <x v="360"/>
    <x v="11"/>
    <s v="María Grande"/>
    <n v="4"/>
  </r>
  <r>
    <x v="360"/>
    <x v="11"/>
    <s v="Oro Verde"/>
    <n v="2"/>
  </r>
  <r>
    <x v="360"/>
    <x v="11"/>
    <s v="Paraná"/>
    <n v="107"/>
  </r>
  <r>
    <x v="360"/>
    <x v="11"/>
    <s v="Pueblo Brugo"/>
    <n v="1"/>
  </r>
  <r>
    <x v="360"/>
    <x v="11"/>
    <s v="San Benito"/>
    <n v="4"/>
  </r>
  <r>
    <x v="360"/>
    <x v="11"/>
    <s v="Seguí"/>
    <n v="1"/>
  </r>
  <r>
    <x v="360"/>
    <x v="11"/>
    <s v="Sosa"/>
    <n v="1"/>
  </r>
  <r>
    <x v="360"/>
    <x v="11"/>
    <s v="Tabossi"/>
    <n v="7"/>
  </r>
  <r>
    <x v="360"/>
    <x v="11"/>
    <s v="Viale"/>
    <n v="14"/>
  </r>
  <r>
    <x v="360"/>
    <x v="12"/>
    <s v="General Campos"/>
    <n v="3"/>
  </r>
  <r>
    <x v="360"/>
    <x v="12"/>
    <s v="San Salvador"/>
    <n v="30"/>
  </r>
  <r>
    <x v="360"/>
    <x v="13"/>
    <s v="Durazno"/>
    <n v="1"/>
  </r>
  <r>
    <x v="360"/>
    <x v="13"/>
    <s v="Gobernador Mansilla"/>
    <n v="1"/>
  </r>
  <r>
    <x v="360"/>
    <x v="13"/>
    <s v="Maciá"/>
    <n v="5"/>
  </r>
  <r>
    <x v="360"/>
    <x v="13"/>
    <s v="Rosario del Tala"/>
    <n v="13"/>
  </r>
  <r>
    <x v="360"/>
    <x v="14"/>
    <s v="Basavilbaso"/>
    <n v="12"/>
  </r>
  <r>
    <x v="360"/>
    <x v="14"/>
    <s v="Caseros"/>
    <n v="2"/>
  </r>
  <r>
    <x v="360"/>
    <x v="14"/>
    <s v="Concepción del Uruguay"/>
    <n v="37"/>
  </r>
  <r>
    <x v="360"/>
    <x v="14"/>
    <s v="Santa Anita"/>
    <n v="1"/>
  </r>
  <r>
    <x v="360"/>
    <x v="14"/>
    <s v="Villa Mantero"/>
    <n v="2"/>
  </r>
  <r>
    <x v="360"/>
    <x v="14"/>
    <s v="Villa San Justo"/>
    <n v="2"/>
  </r>
  <r>
    <x v="360"/>
    <x v="15"/>
    <s v="Rincón de Nogoyá"/>
    <n v="1"/>
  </r>
  <r>
    <x v="360"/>
    <x v="15"/>
    <s v="Victoria"/>
    <n v="17"/>
  </r>
  <r>
    <x v="360"/>
    <x v="16"/>
    <s v="Raíces Oeste"/>
    <n v="1"/>
  </r>
  <r>
    <x v="360"/>
    <x v="16"/>
    <s v="Villaguay"/>
    <n v="18"/>
  </r>
  <r>
    <x v="361"/>
    <x v="0"/>
    <s v="Colón"/>
    <n v="47"/>
  </r>
  <r>
    <x v="361"/>
    <x v="0"/>
    <s v="San José"/>
    <n v="13"/>
  </r>
  <r>
    <x v="361"/>
    <x v="0"/>
    <s v="Villa Elisa"/>
    <n v="4"/>
  </r>
  <r>
    <x v="361"/>
    <x v="1"/>
    <s v="Concordia"/>
    <n v="40"/>
  </r>
  <r>
    <x v="361"/>
    <x v="1"/>
    <s v="La Criolla"/>
    <n v="1"/>
  </r>
  <r>
    <x v="361"/>
    <x v="2"/>
    <s v="Diamante"/>
    <n v="7"/>
  </r>
  <r>
    <x v="361"/>
    <x v="2"/>
    <s v="Villa Libertador San Martín"/>
    <n v="2"/>
  </r>
  <r>
    <x v="361"/>
    <x v="3"/>
    <s v="Chajarí"/>
    <n v="6"/>
  </r>
  <r>
    <x v="361"/>
    <x v="3"/>
    <s v="Federación"/>
    <n v="3"/>
  </r>
  <r>
    <x v="361"/>
    <x v="3"/>
    <s v="San Jaime de la Frontera"/>
    <n v="1"/>
  </r>
  <r>
    <x v="361"/>
    <x v="4"/>
    <s v="Federal"/>
    <n v="2"/>
  </r>
  <r>
    <x v="361"/>
    <x v="5"/>
    <s v="San José de Feliciano"/>
    <n v="12"/>
  </r>
  <r>
    <x v="361"/>
    <x v="6"/>
    <s v="Gualeguay"/>
    <n v="10"/>
  </r>
  <r>
    <x v="361"/>
    <x v="7"/>
    <s v="Gualeguaychú"/>
    <n v="75"/>
  </r>
  <r>
    <x v="361"/>
    <x v="7"/>
    <s v="Larroque"/>
    <n v="8"/>
  </r>
  <r>
    <x v="361"/>
    <x v="7"/>
    <s v="Palavecino"/>
    <n v="3"/>
  </r>
  <r>
    <x v="361"/>
    <x v="7"/>
    <s v="Pueblo General Belgrano"/>
    <n v="5"/>
  </r>
  <r>
    <x v="361"/>
    <x v="7"/>
    <s v="Urdinarrain"/>
    <n v="7"/>
  </r>
  <r>
    <x v="361"/>
    <x v="8"/>
    <s v="Villa Paranacito"/>
    <n v="3"/>
  </r>
  <r>
    <x v="361"/>
    <x v="8"/>
    <s v="Ceibas"/>
    <n v="5"/>
  </r>
  <r>
    <x v="361"/>
    <x v="8"/>
    <s v="Ibicuy"/>
    <n v="3"/>
  </r>
  <r>
    <x v="361"/>
    <x v="10"/>
    <s v="Médanos"/>
    <n v="1"/>
  </r>
  <r>
    <x v="361"/>
    <x v="12"/>
    <s v="San Salvador"/>
    <n v="1"/>
  </r>
  <r>
    <x v="361"/>
    <x v="13"/>
    <s v="Gobernador Echagüe"/>
    <n v="1"/>
  </r>
  <r>
    <x v="361"/>
    <x v="13"/>
    <s v="Rosario del Tala"/>
    <n v="9"/>
  </r>
  <r>
    <x v="361"/>
    <x v="14"/>
    <s v="Basavilbaso"/>
    <n v="7"/>
  </r>
  <r>
    <x v="361"/>
    <x v="14"/>
    <s v="Caseros"/>
    <n v="2"/>
  </r>
  <r>
    <x v="361"/>
    <x v="14"/>
    <s v="Concepción del Uruguay"/>
    <n v="29"/>
  </r>
  <r>
    <x v="361"/>
    <x v="15"/>
    <s v="Victoria"/>
    <n v="4"/>
  </r>
  <r>
    <x v="361"/>
    <x v="16"/>
    <s v="Jubileo"/>
    <n v="1"/>
  </r>
  <r>
    <x v="361"/>
    <x v="16"/>
    <s v="Villa Clara"/>
    <n v="1"/>
  </r>
  <r>
    <x v="361"/>
    <x v="16"/>
    <s v="Villa Domínguez"/>
    <n v="1"/>
  </r>
  <r>
    <x v="361"/>
    <x v="16"/>
    <s v="Villaguay"/>
    <n v="35"/>
  </r>
  <r>
    <x v="362"/>
    <x v="0"/>
    <s v="Arroyo Barú"/>
    <n v="2"/>
  </r>
  <r>
    <x v="362"/>
    <x v="0"/>
    <s v="Colón"/>
    <n v="49"/>
  </r>
  <r>
    <x v="362"/>
    <x v="0"/>
    <s v="Colonia Hugues"/>
    <n v="1"/>
  </r>
  <r>
    <x v="362"/>
    <x v="0"/>
    <s v="La Clarita"/>
    <n v="3"/>
  </r>
  <r>
    <x v="362"/>
    <x v="0"/>
    <s v="San José"/>
    <n v="12"/>
  </r>
  <r>
    <x v="362"/>
    <x v="0"/>
    <s v="Ubajay"/>
    <n v="8"/>
  </r>
  <r>
    <x v="362"/>
    <x v="0"/>
    <s v="Villa Elisa"/>
    <n v="9"/>
  </r>
  <r>
    <x v="362"/>
    <x v="1"/>
    <s v="Colonia General Roca"/>
    <n v="1"/>
  </r>
  <r>
    <x v="362"/>
    <x v="1"/>
    <s v="Concordia"/>
    <n v="136"/>
  </r>
  <r>
    <x v="362"/>
    <x v="1"/>
    <s v="Estación Yuquerí"/>
    <n v="1"/>
  </r>
  <r>
    <x v="362"/>
    <x v="1"/>
    <s v="Estancia Grande"/>
    <n v="1"/>
  </r>
  <r>
    <x v="362"/>
    <x v="1"/>
    <s v="La Criolla"/>
    <n v="3"/>
  </r>
  <r>
    <x v="362"/>
    <x v="1"/>
    <s v="Los Charrúas"/>
    <n v="1"/>
  </r>
  <r>
    <x v="362"/>
    <x v="1"/>
    <s v="Pedernal"/>
    <n v="1"/>
  </r>
  <r>
    <x v="362"/>
    <x v="1"/>
    <s v="Puerto Yeruá"/>
    <n v="2"/>
  </r>
  <r>
    <x v="362"/>
    <x v="2"/>
    <s v="Aldea Brasilera"/>
    <n v="2"/>
  </r>
  <r>
    <x v="362"/>
    <x v="2"/>
    <s v="Diamante"/>
    <n v="9"/>
  </r>
  <r>
    <x v="362"/>
    <x v="2"/>
    <s v="General Ramírez"/>
    <n v="8"/>
  </r>
  <r>
    <x v="362"/>
    <x v="2"/>
    <s v="Villa Libertador San Martín"/>
    <n v="4"/>
  </r>
  <r>
    <x v="362"/>
    <x v="3"/>
    <s v="Chajarí"/>
    <n v="7"/>
  </r>
  <r>
    <x v="362"/>
    <x v="3"/>
    <s v="Federación"/>
    <n v="5"/>
  </r>
  <r>
    <x v="362"/>
    <x v="3"/>
    <s v="Los Conquistadores"/>
    <n v="1"/>
  </r>
  <r>
    <x v="362"/>
    <x v="4"/>
    <s v="Federal"/>
    <n v="1"/>
  </r>
  <r>
    <x v="362"/>
    <x v="5"/>
    <s v="San José de Feliciano"/>
    <n v="0"/>
  </r>
  <r>
    <x v="362"/>
    <x v="6"/>
    <s v="Gualeguay"/>
    <n v="19"/>
  </r>
  <r>
    <x v="362"/>
    <x v="7"/>
    <s v="Estación Escriña"/>
    <n v="1"/>
  </r>
  <r>
    <x v="362"/>
    <x v="7"/>
    <s v="Gualeguaychú"/>
    <n v="19"/>
  </r>
  <r>
    <x v="362"/>
    <x v="7"/>
    <s v="Larroque"/>
    <n v="4"/>
  </r>
  <r>
    <x v="362"/>
    <x v="7"/>
    <s v="Pueblo General Belgrano"/>
    <n v="1"/>
  </r>
  <r>
    <x v="362"/>
    <x v="7"/>
    <s v="Urdinarrain"/>
    <n v="14"/>
  </r>
  <r>
    <x v="362"/>
    <x v="8"/>
    <s v="Ibicuy"/>
    <n v="1"/>
  </r>
  <r>
    <x v="362"/>
    <x v="8"/>
    <s v="Villa Paranacito"/>
    <n v="2"/>
  </r>
  <r>
    <x v="362"/>
    <x v="9"/>
    <s v="Alcaraz"/>
    <n v="3"/>
  </r>
  <r>
    <x v="362"/>
    <x v="9"/>
    <s v="Bovril"/>
    <n v="5"/>
  </r>
  <r>
    <x v="362"/>
    <x v="9"/>
    <s v="Colonia Avigdor"/>
    <n v="3"/>
  </r>
  <r>
    <x v="362"/>
    <x v="9"/>
    <s v="La Paz"/>
    <n v="28"/>
  </r>
  <r>
    <x v="362"/>
    <x v="9"/>
    <s v="San Gustavo"/>
    <n v="1"/>
  </r>
  <r>
    <x v="362"/>
    <x v="10"/>
    <s v="Nogoyá"/>
    <n v="6"/>
  </r>
  <r>
    <x v="362"/>
    <x v="11"/>
    <s v="Antonio Tomás"/>
    <n v="1"/>
  </r>
  <r>
    <x v="362"/>
    <x v="11"/>
    <s v="Cerrito"/>
    <n v="1"/>
  </r>
  <r>
    <x v="362"/>
    <x v="11"/>
    <s v="Colonia Avellaneda"/>
    <n v="2"/>
  </r>
  <r>
    <x v="362"/>
    <x v="11"/>
    <s v="Crespo"/>
    <n v="12"/>
  </r>
  <r>
    <x v="362"/>
    <x v="11"/>
    <s v="Hasenkamp"/>
    <n v="2"/>
  </r>
  <r>
    <x v="362"/>
    <x v="11"/>
    <s v="Hernandarias"/>
    <n v="8"/>
  </r>
  <r>
    <x v="362"/>
    <x v="11"/>
    <s v="Oro Verde"/>
    <n v="5"/>
  </r>
  <r>
    <x v="362"/>
    <x v="11"/>
    <s v="Paraná"/>
    <n v="138"/>
  </r>
  <r>
    <x v="362"/>
    <x v="11"/>
    <s v="San Benito"/>
    <n v="9"/>
  </r>
  <r>
    <x v="362"/>
    <x v="11"/>
    <s v="Viale"/>
    <n v="8"/>
  </r>
  <r>
    <x v="362"/>
    <x v="12"/>
    <s v="General Campos"/>
    <n v="1"/>
  </r>
  <r>
    <x v="362"/>
    <x v="12"/>
    <s v="San Salvador"/>
    <n v="7"/>
  </r>
  <r>
    <x v="362"/>
    <x v="13"/>
    <s v="Durazno"/>
    <n v="1"/>
  </r>
  <r>
    <x v="362"/>
    <x v="13"/>
    <s v="Gobernador Echagüe"/>
    <n v="1"/>
  </r>
  <r>
    <x v="362"/>
    <x v="13"/>
    <s v="Gobernador Mansilla"/>
    <n v="1"/>
  </r>
  <r>
    <x v="362"/>
    <x v="13"/>
    <s v="Maciá"/>
    <n v="12"/>
  </r>
  <r>
    <x v="362"/>
    <x v="13"/>
    <s v="Rosario del Tala"/>
    <n v="16"/>
  </r>
  <r>
    <x v="362"/>
    <x v="14"/>
    <s v="Basavilbaso"/>
    <n v="29"/>
  </r>
  <r>
    <x v="362"/>
    <x v="14"/>
    <s v="Caseros"/>
    <n v="2"/>
  </r>
  <r>
    <x v="362"/>
    <x v="14"/>
    <s v="Concepción del Uruguay"/>
    <n v="66"/>
  </r>
  <r>
    <x v="362"/>
    <x v="14"/>
    <s v="Pronunciamiento"/>
    <n v="2"/>
  </r>
  <r>
    <x v="362"/>
    <x v="14"/>
    <s v="Rocamora"/>
    <n v="2"/>
  </r>
  <r>
    <x v="362"/>
    <x v="14"/>
    <s v="Santa Anita"/>
    <n v="1"/>
  </r>
  <r>
    <x v="362"/>
    <x v="14"/>
    <s v="Villa San Marcial (Est. Gobernador Urquiza)"/>
    <n v="1"/>
  </r>
  <r>
    <x v="362"/>
    <x v="15"/>
    <s v="Victoria"/>
    <n v="9"/>
  </r>
  <r>
    <x v="362"/>
    <x v="16"/>
    <s v="Villaguay"/>
    <n v="2"/>
  </r>
  <r>
    <x v="363"/>
    <x v="0"/>
    <s v="Colón"/>
    <n v="28"/>
  </r>
  <r>
    <x v="363"/>
    <x v="0"/>
    <s v="Pueblo Cazes"/>
    <n v="1"/>
  </r>
  <r>
    <x v="363"/>
    <x v="0"/>
    <s v="San José"/>
    <n v="4"/>
  </r>
  <r>
    <x v="363"/>
    <x v="0"/>
    <s v="Villa Elisa"/>
    <n v="6"/>
  </r>
  <r>
    <x v="363"/>
    <x v="1"/>
    <s v="Colonia Ayuí"/>
    <n v="5"/>
  </r>
  <r>
    <x v="363"/>
    <x v="1"/>
    <s v="Concordia"/>
    <n v="129"/>
  </r>
  <r>
    <x v="363"/>
    <x v="1"/>
    <s v="Puerto Yeruá"/>
    <n v="1"/>
  </r>
  <r>
    <x v="363"/>
    <x v="2"/>
    <s v="Aldea Protestante"/>
    <n v="1"/>
  </r>
  <r>
    <x v="363"/>
    <x v="2"/>
    <s v="Costa Grande"/>
    <n v="1"/>
  </r>
  <r>
    <x v="363"/>
    <x v="2"/>
    <s v="Diamante"/>
    <n v="12"/>
  </r>
  <r>
    <x v="363"/>
    <x v="2"/>
    <s v="General Ramírez"/>
    <n v="4"/>
  </r>
  <r>
    <x v="363"/>
    <x v="2"/>
    <s v="Villa Libertador San Martín"/>
    <n v="2"/>
  </r>
  <r>
    <x v="363"/>
    <x v="3"/>
    <s v="Chajarí"/>
    <n v="8"/>
  </r>
  <r>
    <x v="363"/>
    <x v="3"/>
    <s v="Federación"/>
    <n v="12"/>
  </r>
  <r>
    <x v="363"/>
    <x v="3"/>
    <s v="Villa del Rosario"/>
    <n v="2"/>
  </r>
  <r>
    <x v="363"/>
    <x v="4"/>
    <s v="Federal"/>
    <n v="4"/>
  </r>
  <r>
    <x v="363"/>
    <x v="4"/>
    <s v="Sauce de Luna"/>
    <n v="1"/>
  </r>
  <r>
    <x v="363"/>
    <x v="5"/>
    <s v="San José de Feliciano"/>
    <n v="1"/>
  </r>
  <r>
    <x v="363"/>
    <x v="6"/>
    <s v="General Galarza"/>
    <n v="2"/>
  </r>
  <r>
    <x v="363"/>
    <x v="6"/>
    <s v="Gualeguay"/>
    <n v="49"/>
  </r>
  <r>
    <x v="363"/>
    <x v="7"/>
    <s v="Gualeguaychú"/>
    <n v="51"/>
  </r>
  <r>
    <x v="363"/>
    <x v="7"/>
    <s v="Larroque"/>
    <n v="3"/>
  </r>
  <r>
    <x v="363"/>
    <x v="7"/>
    <s v="Las Mercedes"/>
    <n v="2"/>
  </r>
  <r>
    <x v="363"/>
    <x v="7"/>
    <s v="Palavecino"/>
    <n v="2"/>
  </r>
  <r>
    <x v="363"/>
    <x v="7"/>
    <s v="Urdinarrain"/>
    <n v="12"/>
  </r>
  <r>
    <x v="363"/>
    <x v="8"/>
    <s v="Ceibas"/>
    <n v="1"/>
  </r>
  <r>
    <x v="363"/>
    <x v="9"/>
    <s v="Bovril"/>
    <n v="9"/>
  </r>
  <r>
    <x v="363"/>
    <x v="9"/>
    <s v="La Paz"/>
    <n v="21"/>
  </r>
  <r>
    <x v="363"/>
    <x v="9"/>
    <s v="Piedras Blancas"/>
    <n v="2"/>
  </r>
  <r>
    <x v="363"/>
    <x v="9"/>
    <s v="San Gustavo"/>
    <n v="1"/>
  </r>
  <r>
    <x v="363"/>
    <x v="9"/>
    <s v="Santa Elena"/>
    <n v="2"/>
  </r>
  <r>
    <x v="363"/>
    <x v="10"/>
    <s v="Aranguren"/>
    <n v="1"/>
  </r>
  <r>
    <x v="363"/>
    <x v="10"/>
    <s v="Hernández"/>
    <n v="2"/>
  </r>
  <r>
    <x v="363"/>
    <x v="10"/>
    <s v="Nogoyá"/>
    <n v="16"/>
  </r>
  <r>
    <x v="363"/>
    <x v="11"/>
    <s v="Cerrito"/>
    <n v="2"/>
  </r>
  <r>
    <x v="363"/>
    <x v="11"/>
    <s v="Colonia Nueva"/>
    <n v="1"/>
  </r>
  <r>
    <x v="363"/>
    <x v="11"/>
    <s v="Colonia Avellaneda"/>
    <n v="3"/>
  </r>
  <r>
    <x v="363"/>
    <x v="11"/>
    <s v="Crespo"/>
    <n v="6"/>
  </r>
  <r>
    <x v="363"/>
    <x v="11"/>
    <s v="Hasenkamp"/>
    <n v="1"/>
  </r>
  <r>
    <x v="363"/>
    <x v="11"/>
    <s v="Hernandarias"/>
    <n v="6"/>
  </r>
  <r>
    <x v="363"/>
    <x v="11"/>
    <s v="María Grande"/>
    <n v="3"/>
  </r>
  <r>
    <x v="363"/>
    <x v="11"/>
    <s v="María Grande 2da."/>
    <n v="1"/>
  </r>
  <r>
    <x v="363"/>
    <x v="11"/>
    <s v="Paraná"/>
    <n v="96"/>
  </r>
  <r>
    <x v="363"/>
    <x v="11"/>
    <s v="San Benito"/>
    <n v="6"/>
  </r>
  <r>
    <x v="363"/>
    <x v="11"/>
    <s v="Tabossi"/>
    <n v="1"/>
  </r>
  <r>
    <x v="363"/>
    <x v="11"/>
    <s v="Viale"/>
    <n v="16"/>
  </r>
  <r>
    <x v="363"/>
    <x v="12"/>
    <s v="General Campos"/>
    <n v="1"/>
  </r>
  <r>
    <x v="363"/>
    <x v="12"/>
    <s v="San Salvador"/>
    <n v="59"/>
  </r>
  <r>
    <x v="363"/>
    <x v="13"/>
    <s v="Gobernador Mansilla"/>
    <n v="2"/>
  </r>
  <r>
    <x v="363"/>
    <x v="13"/>
    <s v="Maciá"/>
    <n v="1"/>
  </r>
  <r>
    <x v="363"/>
    <x v="13"/>
    <s v="Rosario del Tala"/>
    <n v="12"/>
  </r>
  <r>
    <x v="363"/>
    <x v="14"/>
    <s v="1° de Mayo"/>
    <n v="2"/>
  </r>
  <r>
    <x v="363"/>
    <x v="14"/>
    <s v="Basavilbaso"/>
    <n v="21"/>
  </r>
  <r>
    <x v="363"/>
    <x v="14"/>
    <s v="Caseros"/>
    <n v="3"/>
  </r>
  <r>
    <x v="363"/>
    <x v="14"/>
    <s v="Concepción del Uruguay"/>
    <n v="41"/>
  </r>
  <r>
    <x v="363"/>
    <x v="14"/>
    <s v="Pronunciamiento"/>
    <n v="1"/>
  </r>
  <r>
    <x v="363"/>
    <x v="14"/>
    <s v="Villa San Marcial (Est. Gobernador Urquiza)"/>
    <n v="1"/>
  </r>
  <r>
    <x v="363"/>
    <x v="15"/>
    <s v="Victoria"/>
    <n v="7"/>
  </r>
  <r>
    <x v="363"/>
    <x v="16"/>
    <s v="Villaguay"/>
    <n v="5"/>
  </r>
  <r>
    <x v="364"/>
    <x v="0"/>
    <s v="Colón"/>
    <n v="49"/>
  </r>
  <r>
    <x v="364"/>
    <x v="0"/>
    <s v="San José"/>
    <n v="27"/>
  </r>
  <r>
    <x v="364"/>
    <x v="0"/>
    <s v="Villa Elisa"/>
    <n v="5"/>
  </r>
  <r>
    <x v="364"/>
    <x v="1"/>
    <s v="Colonia Ayuí"/>
    <n v="5"/>
  </r>
  <r>
    <x v="364"/>
    <x v="1"/>
    <s v="Concordia"/>
    <n v="94"/>
  </r>
  <r>
    <x v="364"/>
    <x v="1"/>
    <s v="La Criolla"/>
    <n v="2"/>
  </r>
  <r>
    <x v="364"/>
    <x v="1"/>
    <s v="Los Charrúas"/>
    <n v="1"/>
  </r>
  <r>
    <x v="364"/>
    <x v="2"/>
    <s v="Aldea Brasilera"/>
    <n v="1"/>
  </r>
  <r>
    <x v="364"/>
    <x v="2"/>
    <s v="Aldea Valle María"/>
    <n v="2"/>
  </r>
  <r>
    <x v="364"/>
    <x v="2"/>
    <s v="Colonia Ensayo"/>
    <n v="1"/>
  </r>
  <r>
    <x v="364"/>
    <x v="2"/>
    <s v="Diamante"/>
    <n v="3"/>
  </r>
  <r>
    <x v="364"/>
    <x v="2"/>
    <s v="General Alvear"/>
    <n v="1"/>
  </r>
  <r>
    <x v="364"/>
    <x v="2"/>
    <s v="General Ramírez"/>
    <n v="6"/>
  </r>
  <r>
    <x v="364"/>
    <x v="2"/>
    <s v="Las Cuevas"/>
    <n v="1"/>
  </r>
  <r>
    <x v="364"/>
    <x v="2"/>
    <s v="Villa Libertador San Martín"/>
    <n v="4"/>
  </r>
  <r>
    <x v="364"/>
    <x v="3"/>
    <s v="Chajarí"/>
    <n v="15"/>
  </r>
  <r>
    <x v="364"/>
    <x v="3"/>
    <s v="Federación"/>
    <n v="21"/>
  </r>
  <r>
    <x v="364"/>
    <x v="3"/>
    <s v="Los Conquistadores"/>
    <n v="3"/>
  </r>
  <r>
    <x v="364"/>
    <x v="3"/>
    <s v="San Jaime de la Frontera"/>
    <n v="1"/>
  </r>
  <r>
    <x v="364"/>
    <x v="4"/>
    <s v="Conscripto Bernardi"/>
    <n v="2"/>
  </r>
  <r>
    <x v="364"/>
    <x v="4"/>
    <s v="Federal"/>
    <n v="6"/>
  </r>
  <r>
    <x v="364"/>
    <x v="4"/>
    <s v="Sauce de Luna"/>
    <n v="6"/>
  </r>
  <r>
    <x v="364"/>
    <x v="5"/>
    <s v="San José de Feliciano"/>
    <n v="0"/>
  </r>
  <r>
    <x v="364"/>
    <x v="6"/>
    <s v="General Galarza"/>
    <n v="2"/>
  </r>
  <r>
    <x v="364"/>
    <x v="6"/>
    <s v="Gualeguay"/>
    <n v="32"/>
  </r>
  <r>
    <x v="364"/>
    <x v="7"/>
    <s v="Aldea San Antonio"/>
    <n v="1"/>
  </r>
  <r>
    <x v="364"/>
    <x v="7"/>
    <s v="Gilbert"/>
    <n v="1"/>
  </r>
  <r>
    <x v="364"/>
    <x v="7"/>
    <s v="Gualeguaychú"/>
    <n v="100"/>
  </r>
  <r>
    <x v="364"/>
    <x v="7"/>
    <s v="Larroque"/>
    <n v="12"/>
  </r>
  <r>
    <x v="364"/>
    <x v="7"/>
    <s v="Las Mercedes"/>
    <n v="1"/>
  </r>
  <r>
    <x v="364"/>
    <x v="7"/>
    <s v="Pueblo General Belgrano"/>
    <n v="10"/>
  </r>
  <r>
    <x v="364"/>
    <x v="7"/>
    <s v="Urdinarrain"/>
    <n v="17"/>
  </r>
  <r>
    <x v="364"/>
    <x v="8"/>
    <s v="Ceibas"/>
    <n v="3"/>
  </r>
  <r>
    <x v="364"/>
    <x v="8"/>
    <s v="Ibicuy"/>
    <n v="2"/>
  </r>
  <r>
    <x v="364"/>
    <x v="9"/>
    <s v="Alcaraz"/>
    <n v="1"/>
  </r>
  <r>
    <x v="364"/>
    <x v="9"/>
    <s v="Bovril"/>
    <n v="5"/>
  </r>
  <r>
    <x v="364"/>
    <x v="9"/>
    <s v="Colonia San Pedro"/>
    <n v="1"/>
  </r>
  <r>
    <x v="364"/>
    <x v="9"/>
    <s v="La Paz"/>
    <n v="30"/>
  </r>
  <r>
    <x v="364"/>
    <x v="9"/>
    <s v="Piedras Blancas"/>
    <n v="2"/>
  </r>
  <r>
    <x v="364"/>
    <x v="9"/>
    <s v="Santa Elena"/>
    <n v="3"/>
  </r>
  <r>
    <x v="364"/>
    <x v="10"/>
    <s v="Lucas González"/>
    <n v="5"/>
  </r>
  <r>
    <x v="364"/>
    <x v="10"/>
    <s v="Nogoyá"/>
    <n v="5"/>
  </r>
  <r>
    <x v="364"/>
    <x v="11"/>
    <s v="Cerrito"/>
    <n v="1"/>
  </r>
  <r>
    <x v="364"/>
    <x v="11"/>
    <s v="Colonia Avellaneda"/>
    <n v="4"/>
  </r>
  <r>
    <x v="364"/>
    <x v="11"/>
    <s v="Crespo"/>
    <n v="6"/>
  </r>
  <r>
    <x v="364"/>
    <x v="11"/>
    <s v="Hernandarias"/>
    <n v="3"/>
  </r>
  <r>
    <x v="364"/>
    <x v="11"/>
    <s v="María Grande"/>
    <n v="2"/>
  </r>
  <r>
    <x v="364"/>
    <x v="11"/>
    <s v="María Grande 2da."/>
    <n v="2"/>
  </r>
  <r>
    <x v="364"/>
    <x v="11"/>
    <s v="Oro Verde"/>
    <n v="1"/>
  </r>
  <r>
    <x v="364"/>
    <x v="11"/>
    <s v="Paraná"/>
    <n v="132"/>
  </r>
  <r>
    <x v="364"/>
    <x v="11"/>
    <s v="San Benito"/>
    <n v="10"/>
  </r>
  <r>
    <x v="364"/>
    <x v="11"/>
    <s v="Seguí"/>
    <n v="1"/>
  </r>
  <r>
    <x v="364"/>
    <x v="11"/>
    <s v="Viale"/>
    <n v="10"/>
  </r>
  <r>
    <x v="364"/>
    <x v="12"/>
    <s v="General Campos"/>
    <n v="2"/>
  </r>
  <r>
    <x v="364"/>
    <x v="12"/>
    <s v="San Salvador"/>
    <n v="9"/>
  </r>
  <r>
    <x v="364"/>
    <x v="13"/>
    <s v="Maciá"/>
    <n v="1"/>
  </r>
  <r>
    <x v="364"/>
    <x v="14"/>
    <s v="Caseros"/>
    <n v="1"/>
  </r>
  <r>
    <x v="364"/>
    <x v="14"/>
    <s v="Colonia Perfección"/>
    <n v="1"/>
  </r>
  <r>
    <x v="364"/>
    <x v="14"/>
    <s v="Colonia Elía"/>
    <n v="1"/>
  </r>
  <r>
    <x v="364"/>
    <x v="14"/>
    <s v="Concepción del Uruguay"/>
    <n v="58"/>
  </r>
  <r>
    <x v="364"/>
    <x v="14"/>
    <s v="Herrera"/>
    <n v="3"/>
  </r>
  <r>
    <x v="364"/>
    <x v="14"/>
    <s v="Villa San Justo"/>
    <n v="1"/>
  </r>
  <r>
    <x v="364"/>
    <x v="15"/>
    <s v="Victoria"/>
    <n v="18"/>
  </r>
  <r>
    <x v="364"/>
    <x v="16"/>
    <s v="Jubileo"/>
    <n v="1"/>
  </r>
  <r>
    <x v="364"/>
    <x v="16"/>
    <s v="Villa Domínguez"/>
    <n v="2"/>
  </r>
  <r>
    <x v="364"/>
    <x v="16"/>
    <s v="Villaguay"/>
    <n v="47"/>
  </r>
  <r>
    <x v="365"/>
    <x v="0"/>
    <s v="Colón"/>
    <n v="46"/>
  </r>
  <r>
    <x v="365"/>
    <x v="0"/>
    <s v="La Clarita"/>
    <n v="1"/>
  </r>
  <r>
    <x v="365"/>
    <x v="0"/>
    <s v="San José"/>
    <n v="14"/>
  </r>
  <r>
    <x v="365"/>
    <x v="0"/>
    <s v="Ubajay"/>
    <n v="2"/>
  </r>
  <r>
    <x v="365"/>
    <x v="0"/>
    <s v="Villa Elisa"/>
    <n v="11"/>
  </r>
  <r>
    <x v="365"/>
    <x v="1"/>
    <s v="Colonia Ayuí"/>
    <n v="2"/>
  </r>
  <r>
    <x v="365"/>
    <x v="1"/>
    <s v="Colonia San Justo"/>
    <n v="1"/>
  </r>
  <r>
    <x v="365"/>
    <x v="1"/>
    <s v="Concordia"/>
    <n v="132"/>
  </r>
  <r>
    <x v="365"/>
    <x v="1"/>
    <s v="La Criolla"/>
    <n v="2"/>
  </r>
  <r>
    <x v="365"/>
    <x v="1"/>
    <s v="Puerto Yeruá"/>
    <n v="3"/>
  </r>
  <r>
    <x v="365"/>
    <x v="2"/>
    <s v="Aldea Brasilera"/>
    <n v="1"/>
  </r>
  <r>
    <x v="365"/>
    <x v="2"/>
    <s v="Aldea Protestante"/>
    <n v="1"/>
  </r>
  <r>
    <x v="365"/>
    <x v="2"/>
    <s v="Aldea Valle María"/>
    <n v="4"/>
  </r>
  <r>
    <x v="365"/>
    <x v="2"/>
    <s v="Diamante"/>
    <n v="16"/>
  </r>
  <r>
    <x v="365"/>
    <x v="2"/>
    <s v="General Ramírez"/>
    <n v="11"/>
  </r>
  <r>
    <x v="365"/>
    <x v="2"/>
    <s v="Villa Libertador San Martín"/>
    <n v="4"/>
  </r>
  <r>
    <x v="365"/>
    <x v="3"/>
    <s v="Chajarí"/>
    <n v="23"/>
  </r>
  <r>
    <x v="365"/>
    <x v="3"/>
    <s v="Federación"/>
    <n v="20"/>
  </r>
  <r>
    <x v="365"/>
    <x v="3"/>
    <s v="Gualeguaycito"/>
    <n v="2"/>
  </r>
  <r>
    <x v="365"/>
    <x v="3"/>
    <s v="Villa del Rosario"/>
    <n v="5"/>
  </r>
  <r>
    <x v="365"/>
    <x v="4"/>
    <s v="Conscripto Bernardi"/>
    <n v="4"/>
  </r>
  <r>
    <x v="365"/>
    <x v="4"/>
    <s v="Federal"/>
    <n v="3"/>
  </r>
  <r>
    <x v="365"/>
    <x v="5"/>
    <s v="San José de Feliciano"/>
    <n v="9"/>
  </r>
  <r>
    <x v="365"/>
    <x v="6"/>
    <s v="General Galarza"/>
    <n v="5"/>
  </r>
  <r>
    <x v="365"/>
    <x v="6"/>
    <s v="Gualeguay"/>
    <n v="46"/>
  </r>
  <r>
    <x v="365"/>
    <x v="7"/>
    <s v="Gualeguaychú"/>
    <n v="66"/>
  </r>
  <r>
    <x v="365"/>
    <x v="7"/>
    <s v="Larroque"/>
    <n v="1"/>
  </r>
  <r>
    <x v="365"/>
    <x v="7"/>
    <s v="Pueblo General Belgrano"/>
    <n v="6"/>
  </r>
  <r>
    <x v="365"/>
    <x v="7"/>
    <s v="Urdinarrain"/>
    <n v="4"/>
  </r>
  <r>
    <x v="365"/>
    <x v="8"/>
    <s v="Brazo Largo"/>
    <n v="1"/>
  </r>
  <r>
    <x v="365"/>
    <x v="8"/>
    <s v="Ceibas"/>
    <n v="3"/>
  </r>
  <r>
    <x v="365"/>
    <x v="8"/>
    <s v="Ibicuy"/>
    <n v="7"/>
  </r>
  <r>
    <x v="365"/>
    <x v="8"/>
    <s v="Villa Paranacito"/>
    <n v="2"/>
  </r>
  <r>
    <x v="365"/>
    <x v="9"/>
    <s v="Alcaraz"/>
    <n v="3"/>
  </r>
  <r>
    <x v="365"/>
    <x v="9"/>
    <s v="Bovril"/>
    <n v="6"/>
  </r>
  <r>
    <x v="365"/>
    <x v="9"/>
    <s v="La Paz"/>
    <n v="21"/>
  </r>
  <r>
    <x v="365"/>
    <x v="9"/>
    <s v="Piedras Blancas"/>
    <n v="1"/>
  </r>
  <r>
    <x v="365"/>
    <x v="9"/>
    <s v="Santa Elena"/>
    <n v="1"/>
  </r>
  <r>
    <x v="365"/>
    <x v="10"/>
    <s v="Aranguren"/>
    <n v="1"/>
  </r>
  <r>
    <x v="365"/>
    <x v="10"/>
    <s v="Crucesitas Urquiza"/>
    <n v="1"/>
  </r>
  <r>
    <x v="365"/>
    <x v="10"/>
    <s v="Hernández"/>
    <n v="1"/>
  </r>
  <r>
    <x v="365"/>
    <x v="10"/>
    <s v="Lucas González"/>
    <n v="1"/>
  </r>
  <r>
    <x v="365"/>
    <x v="10"/>
    <s v="Nogoyá"/>
    <n v="20"/>
  </r>
  <r>
    <x v="365"/>
    <x v="10"/>
    <s v="Sauce"/>
    <n v="1"/>
  </r>
  <r>
    <x v="365"/>
    <x v="11"/>
    <s v="Cerrito"/>
    <n v="1"/>
  </r>
  <r>
    <x v="365"/>
    <x v="11"/>
    <s v="Colonia Nueva"/>
    <n v="1"/>
  </r>
  <r>
    <x v="365"/>
    <x v="11"/>
    <s v="Colonia Avellaneda"/>
    <n v="9"/>
  </r>
  <r>
    <x v="365"/>
    <x v="11"/>
    <s v="Crespo"/>
    <n v="18"/>
  </r>
  <r>
    <x v="365"/>
    <x v="11"/>
    <s v="El Pingo"/>
    <n v="1"/>
  </r>
  <r>
    <x v="365"/>
    <x v="11"/>
    <s v="Hasenkamp"/>
    <n v="6"/>
  </r>
  <r>
    <x v="365"/>
    <x v="11"/>
    <s v="Hernandarias"/>
    <n v="1"/>
  </r>
  <r>
    <x v="365"/>
    <x v="11"/>
    <s v="María Grande"/>
    <n v="3"/>
  </r>
  <r>
    <x v="365"/>
    <x v="11"/>
    <s v="Oro Verde"/>
    <n v="3"/>
  </r>
  <r>
    <x v="365"/>
    <x v="11"/>
    <s v="Paraná"/>
    <n v="172"/>
  </r>
  <r>
    <x v="365"/>
    <x v="11"/>
    <s v="San Benito"/>
    <n v="4"/>
  </r>
  <r>
    <x v="365"/>
    <x v="11"/>
    <s v="Sauce Montrull"/>
    <n v="1"/>
  </r>
  <r>
    <x v="365"/>
    <x v="11"/>
    <s v="Sosa"/>
    <n v="1"/>
  </r>
  <r>
    <x v="365"/>
    <x v="11"/>
    <s v="Tabossi"/>
    <n v="3"/>
  </r>
  <r>
    <x v="365"/>
    <x v="11"/>
    <s v="Viale"/>
    <n v="8"/>
  </r>
  <r>
    <x v="365"/>
    <x v="11"/>
    <s v="Villa Fontana"/>
    <n v="1"/>
  </r>
  <r>
    <x v="365"/>
    <x v="12"/>
    <s v="General Campos"/>
    <n v="1"/>
  </r>
  <r>
    <x v="365"/>
    <x v="12"/>
    <s v="San Salvador"/>
    <n v="5"/>
  </r>
  <r>
    <x v="365"/>
    <x v="13"/>
    <s v="Gobernador Echagüe"/>
    <n v="1"/>
  </r>
  <r>
    <x v="365"/>
    <x v="13"/>
    <s v="Gobernador Mansilla"/>
    <n v="6"/>
  </r>
  <r>
    <x v="365"/>
    <x v="13"/>
    <s v="Maciá"/>
    <n v="9"/>
  </r>
  <r>
    <x v="365"/>
    <x v="13"/>
    <s v="Rosario del Tala"/>
    <n v="11"/>
  </r>
  <r>
    <x v="365"/>
    <x v="14"/>
    <s v="Basavilbaso"/>
    <n v="25"/>
  </r>
  <r>
    <x v="365"/>
    <x v="14"/>
    <s v="Caseros"/>
    <n v="1"/>
  </r>
  <r>
    <x v="365"/>
    <x v="14"/>
    <s v="Colonia Elía"/>
    <n v="1"/>
  </r>
  <r>
    <x v="365"/>
    <x v="14"/>
    <s v="Concepción del Uruguay"/>
    <n v="27"/>
  </r>
  <r>
    <x v="365"/>
    <x v="14"/>
    <s v="Herrera"/>
    <n v="1"/>
  </r>
  <r>
    <x v="365"/>
    <x v="14"/>
    <s v="Rocamora"/>
    <n v="2"/>
  </r>
  <r>
    <x v="365"/>
    <x v="14"/>
    <s v="Santa Anita"/>
    <n v="4"/>
  </r>
  <r>
    <x v="365"/>
    <x v="14"/>
    <s v="Villa San Justo"/>
    <n v="1"/>
  </r>
  <r>
    <x v="365"/>
    <x v="14"/>
    <s v="Villa San Marcial (Est. Gobernador Urquiza)"/>
    <n v="3"/>
  </r>
  <r>
    <x v="365"/>
    <x v="15"/>
    <s v="Victoria"/>
    <n v="12"/>
  </r>
  <r>
    <x v="365"/>
    <x v="16"/>
    <s v="Jubileo"/>
    <n v="2"/>
  </r>
  <r>
    <x v="365"/>
    <x v="16"/>
    <s v="Villa Domínguez"/>
    <n v="1"/>
  </r>
  <r>
    <x v="365"/>
    <x v="16"/>
    <s v="Villaguay"/>
    <n v="64"/>
  </r>
  <r>
    <x v="366"/>
    <x v="0"/>
    <s v="Colón"/>
    <n v="0"/>
  </r>
  <r>
    <x v="366"/>
    <x v="1"/>
    <s v="Concordia"/>
    <n v="0"/>
  </r>
  <r>
    <x v="366"/>
    <x v="2"/>
    <s v="Diamante"/>
    <n v="0"/>
  </r>
  <r>
    <x v="366"/>
    <x v="3"/>
    <s v="Federación"/>
    <n v="0"/>
  </r>
  <r>
    <x v="366"/>
    <x v="4"/>
    <s v="Federal"/>
    <n v="0"/>
  </r>
  <r>
    <x v="366"/>
    <x v="5"/>
    <s v="San José de Feliciano"/>
    <n v="0"/>
  </r>
  <r>
    <x v="366"/>
    <x v="6"/>
    <s v="Gualeguay"/>
    <n v="0"/>
  </r>
  <r>
    <x v="366"/>
    <x v="7"/>
    <s v="Gualeguaychú"/>
    <n v="0"/>
  </r>
  <r>
    <x v="366"/>
    <x v="8"/>
    <s v="Ibicuy"/>
    <n v="0"/>
  </r>
  <r>
    <x v="366"/>
    <x v="9"/>
    <s v="La Paz"/>
    <n v="0"/>
  </r>
  <r>
    <x v="366"/>
    <x v="10"/>
    <s v="Nogoyá"/>
    <n v="0"/>
  </r>
  <r>
    <x v="366"/>
    <x v="11"/>
    <s v="Paraná"/>
    <n v="0"/>
  </r>
  <r>
    <x v="366"/>
    <x v="12"/>
    <s v="San Salvador"/>
    <n v="0"/>
  </r>
  <r>
    <x v="366"/>
    <x v="13"/>
    <s v="Rosario del Tala"/>
    <n v="0"/>
  </r>
  <r>
    <x v="366"/>
    <x v="14"/>
    <s v="Concepción del Uruguay"/>
    <n v="0"/>
  </r>
  <r>
    <x v="366"/>
    <x v="15"/>
    <s v="Victoria"/>
    <n v="0"/>
  </r>
  <r>
    <x v="366"/>
    <x v="16"/>
    <s v="Villaguay"/>
    <n v="0"/>
  </r>
  <r>
    <x v="367"/>
    <x v="0"/>
    <s v="Colón"/>
    <n v="87"/>
  </r>
  <r>
    <x v="367"/>
    <x v="0"/>
    <s v="La Clarita"/>
    <n v="1"/>
  </r>
  <r>
    <x v="367"/>
    <x v="0"/>
    <s v="San José"/>
    <n v="38"/>
  </r>
  <r>
    <x v="367"/>
    <x v="0"/>
    <s v="Ubajay"/>
    <n v="8"/>
  </r>
  <r>
    <x v="367"/>
    <x v="0"/>
    <s v="Villa Elisa"/>
    <n v="17"/>
  </r>
  <r>
    <x v="367"/>
    <x v="1"/>
    <s v="Colonia Ayuí"/>
    <n v="6"/>
  </r>
  <r>
    <x v="367"/>
    <x v="1"/>
    <s v="Concordia"/>
    <n v="144"/>
  </r>
  <r>
    <x v="367"/>
    <x v="1"/>
    <s v="La Criolla"/>
    <n v="2"/>
  </r>
  <r>
    <x v="367"/>
    <x v="1"/>
    <s v="Nueva Escocia"/>
    <n v="2"/>
  </r>
  <r>
    <x v="367"/>
    <x v="2"/>
    <s v="Aldea Brasilera"/>
    <n v="6"/>
  </r>
  <r>
    <x v="367"/>
    <x v="2"/>
    <s v="Diamante"/>
    <n v="21"/>
  </r>
  <r>
    <x v="367"/>
    <x v="2"/>
    <s v="General Alvear"/>
    <n v="1"/>
  </r>
  <r>
    <x v="367"/>
    <x v="2"/>
    <s v="General Ramírez"/>
    <n v="17"/>
  </r>
  <r>
    <x v="367"/>
    <x v="2"/>
    <s v="Paraje La Virgen"/>
    <n v="1"/>
  </r>
  <r>
    <x v="367"/>
    <x v="2"/>
    <s v="Villa Libertador San Martín"/>
    <n v="5"/>
  </r>
  <r>
    <x v="367"/>
    <x v="3"/>
    <s v="Chajarí"/>
    <n v="16"/>
  </r>
  <r>
    <x v="367"/>
    <x v="3"/>
    <s v="Colonia Belgrano"/>
    <n v="1"/>
  </r>
  <r>
    <x v="367"/>
    <x v="3"/>
    <s v="Colonia Cadel"/>
    <n v="1"/>
  </r>
  <r>
    <x v="367"/>
    <x v="3"/>
    <s v="Colonia Villa Libertad"/>
    <n v="1"/>
  </r>
  <r>
    <x v="367"/>
    <x v="3"/>
    <s v="Federación"/>
    <n v="10"/>
  </r>
  <r>
    <x v="367"/>
    <x v="3"/>
    <s v="Los Conquistadores"/>
    <n v="1"/>
  </r>
  <r>
    <x v="367"/>
    <x v="3"/>
    <s v="Santa Ana"/>
    <n v="2"/>
  </r>
  <r>
    <x v="367"/>
    <x v="3"/>
    <s v="Villa del Rosario"/>
    <n v="1"/>
  </r>
  <r>
    <x v="367"/>
    <x v="4"/>
    <s v="Conscripto Bernardi"/>
    <n v="1"/>
  </r>
  <r>
    <x v="367"/>
    <x v="4"/>
    <s v="Federal"/>
    <n v="8"/>
  </r>
  <r>
    <x v="367"/>
    <x v="4"/>
    <s v="Sauce de Luna"/>
    <n v="4"/>
  </r>
  <r>
    <x v="367"/>
    <x v="5"/>
    <s v="San José de Feliciano"/>
    <n v="1"/>
  </r>
  <r>
    <x v="367"/>
    <x v="6"/>
    <s v="Gualeguay"/>
    <n v="56"/>
  </r>
  <r>
    <x v="367"/>
    <x v="7"/>
    <s v="Aldea San Antonio"/>
    <n v="2"/>
  </r>
  <r>
    <x v="367"/>
    <x v="7"/>
    <s v="Gilbert"/>
    <n v="1"/>
  </r>
  <r>
    <x v="367"/>
    <x v="7"/>
    <s v="Gualeguaychú"/>
    <n v="70"/>
  </r>
  <r>
    <x v="367"/>
    <x v="7"/>
    <s v="Larroque"/>
    <n v="14"/>
  </r>
  <r>
    <x v="367"/>
    <x v="7"/>
    <s v="Pueblo General Belgrano"/>
    <n v="6"/>
  </r>
  <r>
    <x v="367"/>
    <x v="7"/>
    <s v="Urdinarrain"/>
    <n v="12"/>
  </r>
  <r>
    <x v="367"/>
    <x v="8"/>
    <s v="Ceibas"/>
    <n v="4"/>
  </r>
  <r>
    <x v="367"/>
    <x v="8"/>
    <s v="Ibicuy"/>
    <n v="2"/>
  </r>
  <r>
    <x v="367"/>
    <x v="8"/>
    <s v="Villa Paranacito"/>
    <n v="2"/>
  </r>
  <r>
    <x v="367"/>
    <x v="9"/>
    <s v="Alcaraz"/>
    <n v="2"/>
  </r>
  <r>
    <x v="367"/>
    <x v="9"/>
    <s v="Bovril"/>
    <n v="1"/>
  </r>
  <r>
    <x v="367"/>
    <x v="9"/>
    <s v="La Paz"/>
    <n v="39"/>
  </r>
  <r>
    <x v="367"/>
    <x v="9"/>
    <s v="Piedras Blancas"/>
    <n v="3"/>
  </r>
  <r>
    <x v="367"/>
    <x v="9"/>
    <s v="San Gustavo"/>
    <n v="1"/>
  </r>
  <r>
    <x v="367"/>
    <x v="9"/>
    <s v="Santa Elena"/>
    <n v="7"/>
  </r>
  <r>
    <x v="367"/>
    <x v="10"/>
    <s v="Aranguren"/>
    <n v="4"/>
  </r>
  <r>
    <x v="367"/>
    <x v="10"/>
    <s v="Febré"/>
    <n v="1"/>
  </r>
  <r>
    <x v="367"/>
    <x v="10"/>
    <s v="Hernández"/>
    <n v="3"/>
  </r>
  <r>
    <x v="367"/>
    <x v="10"/>
    <s v="Lucas González"/>
    <n v="5"/>
  </r>
  <r>
    <x v="367"/>
    <x v="10"/>
    <s v="Nogoyá"/>
    <n v="27"/>
  </r>
  <r>
    <x v="367"/>
    <x v="11"/>
    <s v="Aldea Santa María"/>
    <n v="1"/>
  </r>
  <r>
    <x v="367"/>
    <x v="11"/>
    <s v="Antonio Tomás"/>
    <n v="1"/>
  </r>
  <r>
    <x v="367"/>
    <x v="11"/>
    <s v="Cerrito"/>
    <n v="8"/>
  </r>
  <r>
    <x v="367"/>
    <x v="11"/>
    <s v="Colonia Avellaneda"/>
    <n v="2"/>
  </r>
  <r>
    <x v="367"/>
    <x v="11"/>
    <s v="Colonia Crespo"/>
    <n v="1"/>
  </r>
  <r>
    <x v="367"/>
    <x v="11"/>
    <s v="Crespo"/>
    <n v="7"/>
  </r>
  <r>
    <x v="367"/>
    <x v="11"/>
    <s v="El Palenque"/>
    <n v="1"/>
  </r>
  <r>
    <x v="367"/>
    <x v="11"/>
    <s v="El Pingo"/>
    <n v="1"/>
  </r>
  <r>
    <x v="367"/>
    <x v="11"/>
    <s v="Hasenkamp"/>
    <n v="3"/>
  </r>
  <r>
    <x v="367"/>
    <x v="11"/>
    <s v="Hernandarias"/>
    <n v="9"/>
  </r>
  <r>
    <x v="367"/>
    <x v="11"/>
    <s v="María Grande"/>
    <n v="5"/>
  </r>
  <r>
    <x v="367"/>
    <x v="11"/>
    <s v="Oro Verde"/>
    <n v="4"/>
  </r>
  <r>
    <x v="367"/>
    <x v="11"/>
    <s v="Paraná"/>
    <n v="192"/>
  </r>
  <r>
    <x v="367"/>
    <x v="11"/>
    <s v="San Benito"/>
    <n v="12"/>
  </r>
  <r>
    <x v="367"/>
    <x v="11"/>
    <s v="Seguí"/>
    <n v="2"/>
  </r>
  <r>
    <x v="367"/>
    <x v="11"/>
    <s v="Tabossi"/>
    <n v="1"/>
  </r>
  <r>
    <x v="367"/>
    <x v="11"/>
    <s v="Viale"/>
    <n v="12"/>
  </r>
  <r>
    <x v="367"/>
    <x v="12"/>
    <s v="General Campos"/>
    <n v="2"/>
  </r>
  <r>
    <x v="367"/>
    <x v="12"/>
    <s v="San Salvador"/>
    <n v="14"/>
  </r>
  <r>
    <x v="367"/>
    <x v="13"/>
    <s v="Altamirano Sur"/>
    <n v="1"/>
  </r>
  <r>
    <x v="367"/>
    <x v="13"/>
    <s v="Maciá"/>
    <n v="8"/>
  </r>
  <r>
    <x v="367"/>
    <x v="13"/>
    <s v="Rosario del Tala"/>
    <n v="13"/>
  </r>
  <r>
    <x v="367"/>
    <x v="14"/>
    <s v="Basavilbaso"/>
    <n v="21"/>
  </r>
  <r>
    <x v="367"/>
    <x v="14"/>
    <s v="Caseros"/>
    <n v="3"/>
  </r>
  <r>
    <x v="367"/>
    <x v="14"/>
    <s v="Colonia Elía"/>
    <n v="1"/>
  </r>
  <r>
    <x v="367"/>
    <x v="14"/>
    <s v="Concepción del Uruguay"/>
    <n v="62"/>
  </r>
  <r>
    <x v="367"/>
    <x v="14"/>
    <s v="Herrera"/>
    <n v="2"/>
  </r>
  <r>
    <x v="367"/>
    <x v="14"/>
    <s v="Las Moscas"/>
    <n v="1"/>
  </r>
  <r>
    <x v="367"/>
    <x v="14"/>
    <s v="Santa Anita"/>
    <n v="7"/>
  </r>
  <r>
    <x v="367"/>
    <x v="14"/>
    <s v="Villa Mantero"/>
    <n v="1"/>
  </r>
  <r>
    <x v="367"/>
    <x v="14"/>
    <s v="Villa San Justo"/>
    <n v="1"/>
  </r>
  <r>
    <x v="367"/>
    <x v="14"/>
    <s v="Villa San Marcial (Est. Gobernador Urquiza)"/>
    <n v="1"/>
  </r>
  <r>
    <x v="367"/>
    <x v="15"/>
    <s v="Victoria"/>
    <n v="4"/>
  </r>
  <r>
    <x v="367"/>
    <x v="16"/>
    <s v="Mojones Norte"/>
    <n v="6"/>
  </r>
  <r>
    <x v="367"/>
    <x v="16"/>
    <s v="Villa Domínguez"/>
    <n v="1"/>
  </r>
  <r>
    <x v="367"/>
    <x v="16"/>
    <s v="Villaguay"/>
    <n v="16"/>
  </r>
  <r>
    <x v="368"/>
    <x v="0"/>
    <s v="Colón"/>
    <n v="41"/>
  </r>
  <r>
    <x v="368"/>
    <x v="0"/>
    <s v="San José"/>
    <n v="14"/>
  </r>
  <r>
    <x v="368"/>
    <x v="0"/>
    <s v="Villa Elisa"/>
    <n v="17"/>
  </r>
  <r>
    <x v="368"/>
    <x v="1"/>
    <s v="Colonia Ayuí"/>
    <n v="1"/>
  </r>
  <r>
    <x v="368"/>
    <x v="1"/>
    <s v="Concordia"/>
    <n v="46"/>
  </r>
  <r>
    <x v="368"/>
    <x v="1"/>
    <s v="La Criolla"/>
    <n v="2"/>
  </r>
  <r>
    <x v="368"/>
    <x v="1"/>
    <s v="Nueva Escocia"/>
    <n v="3"/>
  </r>
  <r>
    <x v="368"/>
    <x v="1"/>
    <s v="Puerto Yeruá"/>
    <n v="1"/>
  </r>
  <r>
    <x v="368"/>
    <x v="2"/>
    <s v="Aldea Brasilera"/>
    <n v="1"/>
  </r>
  <r>
    <x v="368"/>
    <x v="2"/>
    <s v="Aldea Valle María"/>
    <n v="1"/>
  </r>
  <r>
    <x v="368"/>
    <x v="2"/>
    <s v="Diamante"/>
    <n v="7"/>
  </r>
  <r>
    <x v="368"/>
    <x v="2"/>
    <s v="Villa Libertador San Martín"/>
    <n v="2"/>
  </r>
  <r>
    <x v="368"/>
    <x v="3"/>
    <s v="Chajarí"/>
    <n v="11"/>
  </r>
  <r>
    <x v="368"/>
    <x v="3"/>
    <s v="Federación"/>
    <n v="11"/>
  </r>
  <r>
    <x v="368"/>
    <x v="4"/>
    <s v="Federal"/>
    <n v="1"/>
  </r>
  <r>
    <x v="368"/>
    <x v="4"/>
    <s v="Sauce de Luna"/>
    <n v="1"/>
  </r>
  <r>
    <x v="368"/>
    <x v="5"/>
    <s v="San José de Feliciano"/>
    <n v="4"/>
  </r>
  <r>
    <x v="368"/>
    <x v="6"/>
    <s v="General Galarza"/>
    <n v="2"/>
  </r>
  <r>
    <x v="368"/>
    <x v="6"/>
    <s v="Gualeguay"/>
    <n v="14"/>
  </r>
  <r>
    <x v="368"/>
    <x v="7"/>
    <s v="Gualeguaychú"/>
    <n v="33"/>
  </r>
  <r>
    <x v="368"/>
    <x v="7"/>
    <s v="Larroque"/>
    <n v="1"/>
  </r>
  <r>
    <x v="368"/>
    <x v="7"/>
    <s v="Pueblo General Belgrano"/>
    <n v="1"/>
  </r>
  <r>
    <x v="368"/>
    <x v="7"/>
    <s v="Urdinarrain"/>
    <n v="9"/>
  </r>
  <r>
    <x v="368"/>
    <x v="8"/>
    <s v="Ceibas"/>
    <n v="1"/>
  </r>
  <r>
    <x v="368"/>
    <x v="9"/>
    <s v="Estacas"/>
    <n v="1"/>
  </r>
  <r>
    <x v="368"/>
    <x v="9"/>
    <s v="La Paz"/>
    <n v="20"/>
  </r>
  <r>
    <x v="368"/>
    <x v="9"/>
    <s v="San Gustavo"/>
    <n v="1"/>
  </r>
  <r>
    <x v="368"/>
    <x v="9"/>
    <s v="Santa Elena"/>
    <n v="11"/>
  </r>
  <r>
    <x v="368"/>
    <x v="10"/>
    <s v="Aranguren"/>
    <n v="1"/>
  </r>
  <r>
    <x v="368"/>
    <x v="10"/>
    <s v="Lucas González"/>
    <n v="3"/>
  </r>
  <r>
    <x v="368"/>
    <x v="10"/>
    <s v="Nogoyá"/>
    <n v="5"/>
  </r>
  <r>
    <x v="368"/>
    <x v="11"/>
    <s v="Cerrito"/>
    <n v="1"/>
  </r>
  <r>
    <x v="368"/>
    <x v="11"/>
    <s v="Colonia Avellaneda"/>
    <n v="5"/>
  </r>
  <r>
    <x v="368"/>
    <x v="11"/>
    <s v="Crespo"/>
    <n v="5"/>
  </r>
  <r>
    <x v="368"/>
    <x v="11"/>
    <s v="Hasenkamp"/>
    <n v="2"/>
  </r>
  <r>
    <x v="368"/>
    <x v="11"/>
    <s v="Hernandarias"/>
    <n v="5"/>
  </r>
  <r>
    <x v="368"/>
    <x v="11"/>
    <s v="Paraná"/>
    <n v="55"/>
  </r>
  <r>
    <x v="368"/>
    <x v="11"/>
    <s v="San Benito"/>
    <n v="1"/>
  </r>
  <r>
    <x v="368"/>
    <x v="11"/>
    <s v="Seguí"/>
    <n v="1"/>
  </r>
  <r>
    <x v="368"/>
    <x v="11"/>
    <s v="Viale"/>
    <n v="8"/>
  </r>
  <r>
    <x v="368"/>
    <x v="12"/>
    <s v="General Campos"/>
    <n v="1"/>
  </r>
  <r>
    <x v="368"/>
    <x v="12"/>
    <s v="San Salvador"/>
    <n v="3"/>
  </r>
  <r>
    <x v="368"/>
    <x v="13"/>
    <s v="Gobernador Mansilla"/>
    <n v="2"/>
  </r>
  <r>
    <x v="368"/>
    <x v="13"/>
    <s v="Maciá"/>
    <n v="1"/>
  </r>
  <r>
    <x v="368"/>
    <x v="14"/>
    <s v="Basavilbaso"/>
    <n v="11"/>
  </r>
  <r>
    <x v="368"/>
    <x v="14"/>
    <s v="Caseros"/>
    <n v="2"/>
  </r>
  <r>
    <x v="368"/>
    <x v="14"/>
    <s v="Concepción del Uruguay"/>
    <n v="35"/>
  </r>
  <r>
    <x v="368"/>
    <x v="14"/>
    <s v="Herrera"/>
    <n v="2"/>
  </r>
  <r>
    <x v="368"/>
    <x v="14"/>
    <s v="Líbaros"/>
    <n v="1"/>
  </r>
  <r>
    <x v="368"/>
    <x v="14"/>
    <s v="Pronunciamiento"/>
    <n v="1"/>
  </r>
  <r>
    <x v="368"/>
    <x v="14"/>
    <s v="Santa Anita"/>
    <n v="1"/>
  </r>
  <r>
    <x v="368"/>
    <x v="15"/>
    <s v="Victoria"/>
    <n v="7"/>
  </r>
  <r>
    <x v="368"/>
    <x v="16"/>
    <s v="Estación Raíces"/>
    <n v="1"/>
  </r>
  <r>
    <x v="368"/>
    <x v="16"/>
    <s v="Jubileo"/>
    <n v="2"/>
  </r>
  <r>
    <x v="368"/>
    <x v="16"/>
    <s v="Villaguay"/>
    <n v="45"/>
  </r>
  <r>
    <x v="369"/>
    <x v="0"/>
    <s v="Colón"/>
    <n v="23"/>
  </r>
  <r>
    <x v="369"/>
    <x v="0"/>
    <s v="Hambis"/>
    <n v="1"/>
  </r>
  <r>
    <x v="369"/>
    <x v="0"/>
    <s v="La Clarita"/>
    <n v="2"/>
  </r>
  <r>
    <x v="369"/>
    <x v="0"/>
    <s v="San José"/>
    <n v="15"/>
  </r>
  <r>
    <x v="369"/>
    <x v="0"/>
    <s v="Villa Elisa"/>
    <n v="14"/>
  </r>
  <r>
    <x v="369"/>
    <x v="1"/>
    <s v="Colonia Ayuí"/>
    <n v="8"/>
  </r>
  <r>
    <x v="369"/>
    <x v="1"/>
    <s v="Concordia"/>
    <n v="224"/>
  </r>
  <r>
    <x v="369"/>
    <x v="1"/>
    <s v="La Criolla"/>
    <n v="2"/>
  </r>
  <r>
    <x v="369"/>
    <x v="1"/>
    <s v="Los Charrúas"/>
    <n v="1"/>
  </r>
  <r>
    <x v="369"/>
    <x v="1"/>
    <s v="Nueva Escocia"/>
    <n v="1"/>
  </r>
  <r>
    <x v="369"/>
    <x v="1"/>
    <s v="Puerto Yeruá"/>
    <n v="2"/>
  </r>
  <r>
    <x v="369"/>
    <x v="2"/>
    <s v="Aldea Brasilera"/>
    <n v="3"/>
  </r>
  <r>
    <x v="369"/>
    <x v="2"/>
    <s v="Aldea Valle María"/>
    <n v="1"/>
  </r>
  <r>
    <x v="369"/>
    <x v="2"/>
    <s v="Diamante"/>
    <n v="25"/>
  </r>
  <r>
    <x v="369"/>
    <x v="2"/>
    <s v="General Ramírez"/>
    <n v="9"/>
  </r>
  <r>
    <x v="369"/>
    <x v="2"/>
    <s v="Las Cuevas"/>
    <n v="1"/>
  </r>
  <r>
    <x v="369"/>
    <x v="2"/>
    <s v="Villa Libertador San Martín"/>
    <n v="8"/>
  </r>
  <r>
    <x v="369"/>
    <x v="3"/>
    <s v="Chajarí"/>
    <n v="7"/>
  </r>
  <r>
    <x v="369"/>
    <x v="3"/>
    <s v="Colonia La Argentina"/>
    <n v="1"/>
  </r>
  <r>
    <x v="369"/>
    <x v="3"/>
    <s v="Federación"/>
    <n v="27"/>
  </r>
  <r>
    <x v="369"/>
    <x v="3"/>
    <s v="Gualeguaycito"/>
    <n v="2"/>
  </r>
  <r>
    <x v="369"/>
    <x v="3"/>
    <s v="San Jaime de la Frontera"/>
    <n v="1"/>
  </r>
  <r>
    <x v="369"/>
    <x v="3"/>
    <s v="Villa del Rosario"/>
    <n v="1"/>
  </r>
  <r>
    <x v="369"/>
    <x v="4"/>
    <s v="Federal"/>
    <n v="2"/>
  </r>
  <r>
    <x v="369"/>
    <x v="4"/>
    <s v="Sauce de Luna"/>
    <n v="1"/>
  </r>
  <r>
    <x v="369"/>
    <x v="5"/>
    <s v="San José de Feliciano"/>
    <n v="0"/>
  </r>
  <r>
    <x v="369"/>
    <x v="6"/>
    <s v="General Galarza"/>
    <n v="2"/>
  </r>
  <r>
    <x v="369"/>
    <x v="6"/>
    <s v="Gualeguay"/>
    <n v="22"/>
  </r>
  <r>
    <x v="369"/>
    <x v="7"/>
    <s v="Gualeguaychú"/>
    <n v="55"/>
  </r>
  <r>
    <x v="369"/>
    <x v="7"/>
    <s v="Larroque"/>
    <n v="8"/>
  </r>
  <r>
    <x v="369"/>
    <x v="7"/>
    <s v="Pueblo General Belgrano"/>
    <n v="7"/>
  </r>
  <r>
    <x v="369"/>
    <x v="7"/>
    <s v="Urdinarrain"/>
    <n v="6"/>
  </r>
  <r>
    <x v="369"/>
    <x v="8"/>
    <s v="Ceibas"/>
    <n v="1"/>
  </r>
  <r>
    <x v="369"/>
    <x v="8"/>
    <s v="Ibicuy"/>
    <n v="1"/>
  </r>
  <r>
    <x v="369"/>
    <x v="8"/>
    <s v="Villa Paranacito"/>
    <n v="2"/>
  </r>
  <r>
    <x v="369"/>
    <x v="9"/>
    <s v="Alcaraz"/>
    <n v="1"/>
  </r>
  <r>
    <x v="369"/>
    <x v="9"/>
    <s v="Bovril"/>
    <n v="4"/>
  </r>
  <r>
    <x v="369"/>
    <x v="9"/>
    <s v="La Paz"/>
    <n v="22"/>
  </r>
  <r>
    <x v="369"/>
    <x v="9"/>
    <s v="Piedras Blancas"/>
    <n v="1"/>
  </r>
  <r>
    <x v="369"/>
    <x v="9"/>
    <s v="San Gustavo"/>
    <n v="1"/>
  </r>
  <r>
    <x v="369"/>
    <x v="9"/>
    <s v="Santa Elena"/>
    <n v="3"/>
  </r>
  <r>
    <x v="369"/>
    <x v="10"/>
    <s v="Aranguren"/>
    <n v="1"/>
  </r>
  <r>
    <x v="369"/>
    <x v="10"/>
    <s v="Hernández"/>
    <n v="1"/>
  </r>
  <r>
    <x v="369"/>
    <x v="10"/>
    <s v="Nogoyá"/>
    <n v="10"/>
  </r>
  <r>
    <x v="369"/>
    <x v="11"/>
    <s v="Antonio Tomás"/>
    <n v="1"/>
  </r>
  <r>
    <x v="369"/>
    <x v="11"/>
    <s v="Cerrito"/>
    <n v="11"/>
  </r>
  <r>
    <x v="369"/>
    <x v="11"/>
    <s v="Colonia Avellaneda"/>
    <n v="5"/>
  </r>
  <r>
    <x v="369"/>
    <x v="11"/>
    <s v="Crespo"/>
    <n v="6"/>
  </r>
  <r>
    <x v="369"/>
    <x v="11"/>
    <s v="Hasenkamp"/>
    <n v="2"/>
  </r>
  <r>
    <x v="369"/>
    <x v="11"/>
    <s v="Hernandarias"/>
    <n v="10"/>
  </r>
  <r>
    <x v="369"/>
    <x v="11"/>
    <s v="María Grande"/>
    <n v="4"/>
  </r>
  <r>
    <x v="369"/>
    <x v="11"/>
    <s v="Oro Verde"/>
    <n v="4"/>
  </r>
  <r>
    <x v="369"/>
    <x v="11"/>
    <s v="Paraná"/>
    <n v="165"/>
  </r>
  <r>
    <x v="369"/>
    <x v="11"/>
    <s v="San Benito"/>
    <n v="8"/>
  </r>
  <r>
    <x v="369"/>
    <x v="11"/>
    <s v="Sauce Montrull"/>
    <n v="1"/>
  </r>
  <r>
    <x v="369"/>
    <x v="11"/>
    <s v="Seguí"/>
    <n v="3"/>
  </r>
  <r>
    <x v="369"/>
    <x v="11"/>
    <s v="Viale"/>
    <n v="18"/>
  </r>
  <r>
    <x v="369"/>
    <x v="12"/>
    <s v="General Campos"/>
    <n v="2"/>
  </r>
  <r>
    <x v="369"/>
    <x v="12"/>
    <s v="San Salvador"/>
    <n v="8"/>
  </r>
  <r>
    <x v="369"/>
    <x v="13"/>
    <s v="Gobernador Mansilla"/>
    <n v="2"/>
  </r>
  <r>
    <x v="369"/>
    <x v="13"/>
    <s v="Guardamonte"/>
    <n v="1"/>
  </r>
  <r>
    <x v="369"/>
    <x v="13"/>
    <s v="Maciá"/>
    <n v="11"/>
  </r>
  <r>
    <x v="369"/>
    <x v="13"/>
    <s v="Rosario del Tala"/>
    <n v="18"/>
  </r>
  <r>
    <x v="369"/>
    <x v="14"/>
    <s v="Basavilbaso"/>
    <n v="3"/>
  </r>
  <r>
    <x v="369"/>
    <x v="14"/>
    <s v="Caseros"/>
    <n v="5"/>
  </r>
  <r>
    <x v="369"/>
    <x v="14"/>
    <s v="Colonia Elía"/>
    <n v="1"/>
  </r>
  <r>
    <x v="369"/>
    <x v="14"/>
    <s v="Concepción del Uruguay"/>
    <n v="70"/>
  </r>
  <r>
    <x v="369"/>
    <x v="14"/>
    <s v="Herrera"/>
    <n v="1"/>
  </r>
  <r>
    <x v="369"/>
    <x v="14"/>
    <s v="Santa Anita"/>
    <n v="1"/>
  </r>
  <r>
    <x v="369"/>
    <x v="15"/>
    <s v="Victoria"/>
    <n v="10"/>
  </r>
  <r>
    <x v="369"/>
    <x v="16"/>
    <s v="Jubileo"/>
    <n v="1"/>
  </r>
  <r>
    <x v="369"/>
    <x v="16"/>
    <s v="Villa Clara"/>
    <n v="1"/>
  </r>
  <r>
    <x v="369"/>
    <x v="16"/>
    <s v="Villaguay"/>
    <n v="18"/>
  </r>
  <r>
    <x v="370"/>
    <x v="0"/>
    <s v="Colón"/>
    <n v="47"/>
  </r>
  <r>
    <x v="370"/>
    <x v="0"/>
    <s v="Pueblo Liebig's"/>
    <n v="1"/>
  </r>
  <r>
    <x v="370"/>
    <x v="0"/>
    <s v="San José"/>
    <n v="14"/>
  </r>
  <r>
    <x v="370"/>
    <x v="0"/>
    <s v="Villa Elisa"/>
    <n v="5"/>
  </r>
  <r>
    <x v="370"/>
    <x v="1"/>
    <s v="Colonia Ayuí"/>
    <n v="4"/>
  </r>
  <r>
    <x v="370"/>
    <x v="1"/>
    <s v="Concordia"/>
    <n v="194"/>
  </r>
  <r>
    <x v="370"/>
    <x v="1"/>
    <s v="Estancia Grande"/>
    <n v="2"/>
  </r>
  <r>
    <x v="370"/>
    <x v="1"/>
    <s v="La Criolla"/>
    <n v="2"/>
  </r>
  <r>
    <x v="370"/>
    <x v="1"/>
    <s v="Los Charrúas"/>
    <n v="2"/>
  </r>
  <r>
    <x v="370"/>
    <x v="1"/>
    <s v="Nueva Escocia"/>
    <n v="2"/>
  </r>
  <r>
    <x v="370"/>
    <x v="1"/>
    <s v="Puerto Yeruá"/>
    <n v="2"/>
  </r>
  <r>
    <x v="370"/>
    <x v="2"/>
    <s v="Aldea Brasilera"/>
    <n v="4"/>
  </r>
  <r>
    <x v="370"/>
    <x v="2"/>
    <s v="Aldea Valle María"/>
    <n v="1"/>
  </r>
  <r>
    <x v="370"/>
    <x v="2"/>
    <s v="Diamante"/>
    <n v="11"/>
  </r>
  <r>
    <x v="370"/>
    <x v="2"/>
    <s v="General Ramírez"/>
    <n v="6"/>
  </r>
  <r>
    <x v="370"/>
    <x v="2"/>
    <s v="Villa Libertador San Martín"/>
    <n v="2"/>
  </r>
  <r>
    <x v="370"/>
    <x v="3"/>
    <s v="Chajarí"/>
    <n v="12"/>
  </r>
  <r>
    <x v="370"/>
    <x v="3"/>
    <s v="Federación"/>
    <n v="20"/>
  </r>
  <r>
    <x v="370"/>
    <x v="3"/>
    <s v="Gualeguaycito"/>
    <n v="1"/>
  </r>
  <r>
    <x v="370"/>
    <x v="3"/>
    <s v="Santa Ana"/>
    <n v="1"/>
  </r>
  <r>
    <x v="370"/>
    <x v="4"/>
    <s v="Conscripto Bernardi"/>
    <n v="1"/>
  </r>
  <r>
    <x v="370"/>
    <x v="4"/>
    <s v="Federal"/>
    <n v="10"/>
  </r>
  <r>
    <x v="370"/>
    <x v="4"/>
    <s v="Sauce de Luna"/>
    <n v="8"/>
  </r>
  <r>
    <x v="370"/>
    <x v="5"/>
    <s v="San José de Feliciano"/>
    <n v="3"/>
  </r>
  <r>
    <x v="370"/>
    <x v="6"/>
    <s v="Estación Lazo"/>
    <n v="1"/>
  </r>
  <r>
    <x v="370"/>
    <x v="6"/>
    <s v="Gualeguay"/>
    <n v="50"/>
  </r>
  <r>
    <x v="370"/>
    <x v="7"/>
    <s v="Aldea San Antonio"/>
    <n v="1"/>
  </r>
  <r>
    <x v="370"/>
    <x v="7"/>
    <s v="Gualeguaychú"/>
    <n v="93"/>
  </r>
  <r>
    <x v="370"/>
    <x v="7"/>
    <s v="Larroque"/>
    <n v="12"/>
  </r>
  <r>
    <x v="370"/>
    <x v="7"/>
    <s v="Pueblo General Belgrano"/>
    <n v="2"/>
  </r>
  <r>
    <x v="370"/>
    <x v="7"/>
    <s v="Urdinarrain"/>
    <n v="12"/>
  </r>
  <r>
    <x v="370"/>
    <x v="8"/>
    <s v="Ceibas"/>
    <n v="4"/>
  </r>
  <r>
    <x v="370"/>
    <x v="8"/>
    <s v="Ibicuy"/>
    <n v="2"/>
  </r>
  <r>
    <x v="370"/>
    <x v="9"/>
    <s v="Alcaraz"/>
    <n v="5"/>
  </r>
  <r>
    <x v="370"/>
    <x v="9"/>
    <s v="Bovril"/>
    <n v="8"/>
  </r>
  <r>
    <x v="370"/>
    <x v="9"/>
    <s v="Colonia Avigdor"/>
    <n v="2"/>
  </r>
  <r>
    <x v="370"/>
    <x v="9"/>
    <s v="La Paz"/>
    <n v="25"/>
  </r>
  <r>
    <x v="370"/>
    <x v="9"/>
    <s v="Santa Elena"/>
    <n v="4"/>
  </r>
  <r>
    <x v="370"/>
    <x v="10"/>
    <s v="Aranguren"/>
    <n v="6"/>
  </r>
  <r>
    <x v="370"/>
    <x v="10"/>
    <s v="Hernández"/>
    <n v="4"/>
  </r>
  <r>
    <x v="370"/>
    <x v="10"/>
    <s v="Lucas González"/>
    <n v="8"/>
  </r>
  <r>
    <x v="370"/>
    <x v="10"/>
    <s v="Nogoyá"/>
    <n v="27"/>
  </r>
  <r>
    <x v="370"/>
    <x v="11"/>
    <s v="Aldea María Luisa"/>
    <n v="1"/>
  </r>
  <r>
    <x v="370"/>
    <x v="11"/>
    <s v="Cerrito"/>
    <n v="8"/>
  </r>
  <r>
    <x v="370"/>
    <x v="11"/>
    <s v="Colonia Avellaneda"/>
    <n v="3"/>
  </r>
  <r>
    <x v="370"/>
    <x v="11"/>
    <s v="Crespo"/>
    <n v="15"/>
  </r>
  <r>
    <x v="370"/>
    <x v="11"/>
    <s v="Hasenkamp"/>
    <n v="2"/>
  </r>
  <r>
    <x v="370"/>
    <x v="11"/>
    <s v="Hernandarias"/>
    <n v="6"/>
  </r>
  <r>
    <x v="370"/>
    <x v="11"/>
    <s v="María Grande"/>
    <n v="5"/>
  </r>
  <r>
    <x v="370"/>
    <x v="11"/>
    <s v="Oro Verde"/>
    <n v="3"/>
  </r>
  <r>
    <x v="370"/>
    <x v="11"/>
    <s v="Paraná"/>
    <n v="159"/>
  </r>
  <r>
    <x v="370"/>
    <x v="11"/>
    <s v="San Benito"/>
    <n v="14"/>
  </r>
  <r>
    <x v="370"/>
    <x v="11"/>
    <s v="Sauce Montrull"/>
    <n v="1"/>
  </r>
  <r>
    <x v="370"/>
    <x v="11"/>
    <s v="Seguí"/>
    <n v="1"/>
  </r>
  <r>
    <x v="370"/>
    <x v="11"/>
    <s v="Sosa"/>
    <n v="1"/>
  </r>
  <r>
    <x v="370"/>
    <x v="11"/>
    <s v="Tabossi"/>
    <n v="3"/>
  </r>
  <r>
    <x v="370"/>
    <x v="11"/>
    <s v="Viale"/>
    <n v="18"/>
  </r>
  <r>
    <x v="370"/>
    <x v="11"/>
    <s v="Villa Uranga"/>
    <n v="1"/>
  </r>
  <r>
    <x v="370"/>
    <x v="12"/>
    <s v="San Salvador"/>
    <n v="22"/>
  </r>
  <r>
    <x v="370"/>
    <x v="13"/>
    <s v="Durazno"/>
    <n v="1"/>
  </r>
  <r>
    <x v="370"/>
    <x v="13"/>
    <s v="Maciá"/>
    <n v="19"/>
  </r>
  <r>
    <x v="370"/>
    <x v="14"/>
    <s v="Basavilbaso"/>
    <n v="26"/>
  </r>
  <r>
    <x v="370"/>
    <x v="14"/>
    <s v="Caseros"/>
    <n v="2"/>
  </r>
  <r>
    <x v="370"/>
    <x v="14"/>
    <s v="Concepción del Uruguay"/>
    <n v="51"/>
  </r>
  <r>
    <x v="370"/>
    <x v="14"/>
    <s v="Herrera"/>
    <n v="1"/>
  </r>
  <r>
    <x v="370"/>
    <x v="14"/>
    <s v="Rocamora"/>
    <n v="1"/>
  </r>
  <r>
    <x v="370"/>
    <x v="14"/>
    <s v="Santa Anita"/>
    <n v="4"/>
  </r>
  <r>
    <x v="370"/>
    <x v="14"/>
    <s v="Villa Mantero"/>
    <n v="1"/>
  </r>
  <r>
    <x v="370"/>
    <x v="14"/>
    <s v="Villa San Marcial (Est. Gobernador Urquiza)"/>
    <n v="1"/>
  </r>
  <r>
    <x v="370"/>
    <x v="15"/>
    <s v="Victoria"/>
    <n v="24"/>
  </r>
  <r>
    <x v="370"/>
    <x v="16"/>
    <s v="Ingeniero Miguel Sajaroff"/>
    <n v="1"/>
  </r>
  <r>
    <x v="370"/>
    <x v="16"/>
    <s v="Jubileo"/>
    <n v="2"/>
  </r>
  <r>
    <x v="370"/>
    <x v="16"/>
    <s v="Villa Clara"/>
    <n v="1"/>
  </r>
  <r>
    <x v="370"/>
    <x v="16"/>
    <s v="Villa Domínguez"/>
    <n v="1"/>
  </r>
  <r>
    <x v="370"/>
    <x v="16"/>
    <s v="Villaguay"/>
    <n v="26"/>
  </r>
  <r>
    <x v="371"/>
    <x v="0"/>
    <s v="Colón"/>
    <n v="38"/>
  </r>
  <r>
    <x v="371"/>
    <x v="0"/>
    <s v="San José"/>
    <n v="33"/>
  </r>
  <r>
    <x v="371"/>
    <x v="0"/>
    <s v="Ubajay"/>
    <n v="12"/>
  </r>
  <r>
    <x v="371"/>
    <x v="0"/>
    <s v="Villa Elisa"/>
    <n v="19"/>
  </r>
  <r>
    <x v="371"/>
    <x v="1"/>
    <s v="Colonia Ayuí"/>
    <n v="13"/>
  </r>
  <r>
    <x v="371"/>
    <x v="1"/>
    <s v="Concordia"/>
    <n v="183"/>
  </r>
  <r>
    <x v="371"/>
    <x v="1"/>
    <s v="Estancia Grande"/>
    <n v="1"/>
  </r>
  <r>
    <x v="371"/>
    <x v="1"/>
    <s v="La Criolla"/>
    <n v="3"/>
  </r>
  <r>
    <x v="371"/>
    <x v="1"/>
    <s v="Los Charrúas"/>
    <n v="5"/>
  </r>
  <r>
    <x v="371"/>
    <x v="1"/>
    <s v="Puerto Yeruá"/>
    <n v="2"/>
  </r>
  <r>
    <x v="371"/>
    <x v="2"/>
    <s v="Aldea Brasilera"/>
    <n v="7"/>
  </r>
  <r>
    <x v="371"/>
    <x v="2"/>
    <s v="Aldea Protestante"/>
    <n v="1"/>
  </r>
  <r>
    <x v="371"/>
    <x v="2"/>
    <s v="Aldea Salto"/>
    <n v="1"/>
  </r>
  <r>
    <x v="371"/>
    <x v="2"/>
    <s v="Aldea Valle María"/>
    <n v="1"/>
  </r>
  <r>
    <x v="371"/>
    <x v="2"/>
    <s v="Colonia Ensayo"/>
    <n v="1"/>
  </r>
  <r>
    <x v="371"/>
    <x v="2"/>
    <s v="Diamante"/>
    <n v="35"/>
  </r>
  <r>
    <x v="371"/>
    <x v="2"/>
    <s v="General Racedo (El Carmen)"/>
    <n v="1"/>
  </r>
  <r>
    <x v="371"/>
    <x v="2"/>
    <s v="General Ramírez"/>
    <n v="17"/>
  </r>
  <r>
    <x v="371"/>
    <x v="2"/>
    <s v="Villa Libertador San Martín"/>
    <n v="9"/>
  </r>
  <r>
    <x v="371"/>
    <x v="3"/>
    <s v="Chajarí"/>
    <n v="31"/>
  </r>
  <r>
    <x v="371"/>
    <x v="3"/>
    <s v="Federación"/>
    <n v="24"/>
  </r>
  <r>
    <x v="371"/>
    <x v="3"/>
    <s v="Gualeguaycito"/>
    <n v="3"/>
  </r>
  <r>
    <x v="371"/>
    <x v="3"/>
    <s v="Los Conquistadores"/>
    <n v="2"/>
  </r>
  <r>
    <x v="371"/>
    <x v="3"/>
    <s v="Santa Ana"/>
    <n v="5"/>
  </r>
  <r>
    <x v="371"/>
    <x v="4"/>
    <s v="Conscripto Bernardi"/>
    <n v="1"/>
  </r>
  <r>
    <x v="371"/>
    <x v="4"/>
    <s v="Federal"/>
    <n v="18"/>
  </r>
  <r>
    <x v="371"/>
    <x v="4"/>
    <s v="Nueva Vizcaya"/>
    <n v="1"/>
  </r>
  <r>
    <x v="371"/>
    <x v="4"/>
    <s v="Sauce de Luna"/>
    <n v="6"/>
  </r>
  <r>
    <x v="371"/>
    <x v="5"/>
    <s v="San José de Feliciano"/>
    <n v="1"/>
  </r>
  <r>
    <x v="371"/>
    <x v="6"/>
    <s v="General Galarza"/>
    <n v="6"/>
  </r>
  <r>
    <x v="371"/>
    <x v="6"/>
    <s v="González Calderón"/>
    <n v="1"/>
  </r>
  <r>
    <x v="371"/>
    <x v="6"/>
    <s v="Gualeguay"/>
    <n v="45"/>
  </r>
  <r>
    <x v="371"/>
    <x v="7"/>
    <s v="Aldea San Juan"/>
    <n v="1"/>
  </r>
  <r>
    <x v="371"/>
    <x v="7"/>
    <s v="General Almada"/>
    <n v="1"/>
  </r>
  <r>
    <x v="371"/>
    <x v="7"/>
    <s v="Gualeguaychú"/>
    <n v="38"/>
  </r>
  <r>
    <x v="371"/>
    <x v="7"/>
    <s v="Larroque"/>
    <n v="3"/>
  </r>
  <r>
    <x v="371"/>
    <x v="7"/>
    <s v="Pueblo General Belgrano"/>
    <n v="3"/>
  </r>
  <r>
    <x v="371"/>
    <x v="7"/>
    <s v="Urdinarrain"/>
    <n v="17"/>
  </r>
  <r>
    <x v="371"/>
    <x v="8"/>
    <s v="Ibicuy"/>
    <n v="7"/>
  </r>
  <r>
    <x v="371"/>
    <x v="8"/>
    <s v="Médanos"/>
    <n v="1"/>
  </r>
  <r>
    <x v="371"/>
    <x v="9"/>
    <s v="Bovril"/>
    <n v="5"/>
  </r>
  <r>
    <x v="371"/>
    <x v="9"/>
    <s v="La Paz"/>
    <n v="71"/>
  </r>
  <r>
    <x v="371"/>
    <x v="9"/>
    <s v="Piedras Blancas"/>
    <n v="1"/>
  </r>
  <r>
    <x v="371"/>
    <x v="9"/>
    <s v="San Gustavo"/>
    <n v="1"/>
  </r>
  <r>
    <x v="371"/>
    <x v="9"/>
    <s v="Santa Elena"/>
    <n v="2"/>
  </r>
  <r>
    <x v="371"/>
    <x v="10"/>
    <s v="Aranguren"/>
    <n v="2"/>
  </r>
  <r>
    <x v="371"/>
    <x v="10"/>
    <s v="Febré"/>
    <n v="1"/>
  </r>
  <r>
    <x v="371"/>
    <x v="10"/>
    <s v="Hernández"/>
    <n v="1"/>
  </r>
  <r>
    <x v="371"/>
    <x v="10"/>
    <s v="Lucas González"/>
    <n v="1"/>
  </r>
  <r>
    <x v="371"/>
    <x v="10"/>
    <s v="Nogoyá"/>
    <n v="17"/>
  </r>
  <r>
    <x v="371"/>
    <x v="11"/>
    <s v="Cerrito"/>
    <n v="1"/>
  </r>
  <r>
    <x v="371"/>
    <x v="11"/>
    <s v="Colonia Avellaneda"/>
    <n v="8"/>
  </r>
  <r>
    <x v="371"/>
    <x v="11"/>
    <s v="Crespo"/>
    <n v="9"/>
  </r>
  <r>
    <x v="371"/>
    <x v="11"/>
    <s v="Hasenkamp"/>
    <n v="1"/>
  </r>
  <r>
    <x v="371"/>
    <x v="11"/>
    <s v="Hernandarias"/>
    <n v="12"/>
  </r>
  <r>
    <x v="371"/>
    <x v="11"/>
    <s v="Oro Verde"/>
    <n v="3"/>
  </r>
  <r>
    <x v="371"/>
    <x v="11"/>
    <s v="Paraná"/>
    <n v="207"/>
  </r>
  <r>
    <x v="371"/>
    <x v="11"/>
    <s v="San Benito"/>
    <n v="13"/>
  </r>
  <r>
    <x v="371"/>
    <x v="11"/>
    <s v="Seguí"/>
    <n v="2"/>
  </r>
  <r>
    <x v="371"/>
    <x v="11"/>
    <s v="Tabossi"/>
    <n v="2"/>
  </r>
  <r>
    <x v="371"/>
    <x v="11"/>
    <s v="Viale"/>
    <n v="9"/>
  </r>
  <r>
    <x v="371"/>
    <x v="11"/>
    <s v="Villa Urquiza"/>
    <n v="1"/>
  </r>
  <r>
    <x v="371"/>
    <x v="12"/>
    <s v="General Campos"/>
    <n v="6"/>
  </r>
  <r>
    <x v="371"/>
    <x v="12"/>
    <s v="San Salvador"/>
    <n v="7"/>
  </r>
  <r>
    <x v="371"/>
    <x v="13"/>
    <s v="Altamirano Sur"/>
    <n v="1"/>
  </r>
  <r>
    <x v="371"/>
    <x v="13"/>
    <s v="Gobernador Mansilla"/>
    <n v="3"/>
  </r>
  <r>
    <x v="371"/>
    <x v="13"/>
    <s v="Maciá"/>
    <n v="6"/>
  </r>
  <r>
    <x v="371"/>
    <x v="13"/>
    <s v="Rosario del Tala"/>
    <n v="12"/>
  </r>
  <r>
    <x v="371"/>
    <x v="14"/>
    <s v="Basavilbaso"/>
    <n v="7"/>
  </r>
  <r>
    <x v="371"/>
    <x v="14"/>
    <s v="Colonia Elía"/>
    <n v="1"/>
  </r>
  <r>
    <x v="371"/>
    <x v="14"/>
    <s v="Concepción del Uruguay"/>
    <n v="62"/>
  </r>
  <r>
    <x v="371"/>
    <x v="14"/>
    <s v="Rocamora"/>
    <n v="2"/>
  </r>
  <r>
    <x v="371"/>
    <x v="14"/>
    <s v="Santa Anita"/>
    <n v="4"/>
  </r>
  <r>
    <x v="371"/>
    <x v="14"/>
    <s v="Villa Mantero"/>
    <n v="2"/>
  </r>
  <r>
    <x v="371"/>
    <x v="14"/>
    <s v="Villa San Marcial (Est. Gobernador Urquiza)"/>
    <n v="2"/>
  </r>
  <r>
    <x v="371"/>
    <x v="15"/>
    <s v="Rincón del Doll"/>
    <n v="1"/>
  </r>
  <r>
    <x v="371"/>
    <x v="15"/>
    <s v="Victoria"/>
    <n v="25"/>
  </r>
  <r>
    <x v="371"/>
    <x v="16"/>
    <s v="Jubileo"/>
    <n v="4"/>
  </r>
  <r>
    <x v="371"/>
    <x v="16"/>
    <s v="Raíces Oeste"/>
    <n v="1"/>
  </r>
  <r>
    <x v="371"/>
    <x v="16"/>
    <s v="Villa Clara"/>
    <n v="2"/>
  </r>
  <r>
    <x v="371"/>
    <x v="16"/>
    <s v="Villa Domínguez"/>
    <n v="1"/>
  </r>
  <r>
    <x v="371"/>
    <x v="16"/>
    <s v="Villaguay"/>
    <n v="34"/>
  </r>
  <r>
    <x v="372"/>
    <x v="0"/>
    <s v="Colón"/>
    <n v="20"/>
  </r>
  <r>
    <x v="372"/>
    <x v="0"/>
    <s v="San José"/>
    <n v="12"/>
  </r>
  <r>
    <x v="372"/>
    <x v="0"/>
    <s v="Ubajay"/>
    <n v="4"/>
  </r>
  <r>
    <x v="372"/>
    <x v="0"/>
    <s v="Villa Elisa"/>
    <n v="9"/>
  </r>
  <r>
    <x v="372"/>
    <x v="1"/>
    <s v="Colonia Ayuí"/>
    <n v="6"/>
  </r>
  <r>
    <x v="372"/>
    <x v="1"/>
    <s v="Concordia"/>
    <n v="134"/>
  </r>
  <r>
    <x v="372"/>
    <x v="1"/>
    <s v="La Criolla"/>
    <n v="1"/>
  </r>
  <r>
    <x v="372"/>
    <x v="1"/>
    <s v="Los Charrúas"/>
    <n v="3"/>
  </r>
  <r>
    <x v="372"/>
    <x v="1"/>
    <s v="Nueva Escocia"/>
    <n v="1"/>
  </r>
  <r>
    <x v="372"/>
    <x v="2"/>
    <s v="Aldea Brasilera"/>
    <n v="1"/>
  </r>
  <r>
    <x v="372"/>
    <x v="2"/>
    <s v="Aldea Protestante"/>
    <n v="1"/>
  </r>
  <r>
    <x v="372"/>
    <x v="2"/>
    <s v="Aldea Salto"/>
    <n v="1"/>
  </r>
  <r>
    <x v="372"/>
    <x v="2"/>
    <s v="Aldea Valle María"/>
    <n v="1"/>
  </r>
  <r>
    <x v="372"/>
    <x v="2"/>
    <s v="Colonia Ensayo"/>
    <n v="1"/>
  </r>
  <r>
    <x v="372"/>
    <x v="2"/>
    <s v="Diamante"/>
    <n v="33"/>
  </r>
  <r>
    <x v="372"/>
    <x v="2"/>
    <s v="General Ramírez"/>
    <n v="5"/>
  </r>
  <r>
    <x v="372"/>
    <x v="2"/>
    <s v="Villa Libertador San Martín"/>
    <n v="4"/>
  </r>
  <r>
    <x v="372"/>
    <x v="3"/>
    <s v="Chajarí"/>
    <n v="24"/>
  </r>
  <r>
    <x v="372"/>
    <x v="3"/>
    <s v="Federación"/>
    <n v="7"/>
  </r>
  <r>
    <x v="372"/>
    <x v="3"/>
    <s v="Santa Ana"/>
    <n v="1"/>
  </r>
  <r>
    <x v="372"/>
    <x v="3"/>
    <s v="Villa del Rosario"/>
    <n v="2"/>
  </r>
  <r>
    <x v="372"/>
    <x v="4"/>
    <s v="Conscripto Bernardi"/>
    <n v="5"/>
  </r>
  <r>
    <x v="372"/>
    <x v="4"/>
    <s v="Federal"/>
    <n v="9"/>
  </r>
  <r>
    <x v="372"/>
    <x v="4"/>
    <s v="Sauce de Luna"/>
    <n v="3"/>
  </r>
  <r>
    <x v="372"/>
    <x v="5"/>
    <s v="San José de Feliciano"/>
    <n v="4"/>
  </r>
  <r>
    <x v="372"/>
    <x v="6"/>
    <s v="General Galarza"/>
    <n v="6"/>
  </r>
  <r>
    <x v="372"/>
    <x v="6"/>
    <s v="Gualeguay"/>
    <n v="35"/>
  </r>
  <r>
    <x v="372"/>
    <x v="7"/>
    <s v="Aldea San Antonio"/>
    <n v="2"/>
  </r>
  <r>
    <x v="372"/>
    <x v="7"/>
    <s v="General Almada"/>
    <n v="1"/>
  </r>
  <r>
    <x v="372"/>
    <x v="7"/>
    <s v="Gualeguaychú"/>
    <n v="131"/>
  </r>
  <r>
    <x v="372"/>
    <x v="7"/>
    <s v="Larroque"/>
    <n v="12"/>
  </r>
  <r>
    <x v="372"/>
    <x v="7"/>
    <s v="Pueblo General Belgrano"/>
    <n v="6"/>
  </r>
  <r>
    <x v="372"/>
    <x v="7"/>
    <s v="Urdinarrain"/>
    <n v="17"/>
  </r>
  <r>
    <x v="372"/>
    <x v="8"/>
    <s v="Ceibas"/>
    <n v="10"/>
  </r>
  <r>
    <x v="372"/>
    <x v="8"/>
    <s v="Ibicuy"/>
    <n v="3"/>
  </r>
  <r>
    <x v="372"/>
    <x v="8"/>
    <s v="Médanos"/>
    <n v="2"/>
  </r>
  <r>
    <x v="372"/>
    <x v="8"/>
    <s v="Villa Paranacito"/>
    <n v="3"/>
  </r>
  <r>
    <x v="372"/>
    <x v="9"/>
    <s v="La Paz"/>
    <n v="38"/>
  </r>
  <r>
    <x v="372"/>
    <x v="9"/>
    <s v="Piedras Blancas"/>
    <n v="1"/>
  </r>
  <r>
    <x v="372"/>
    <x v="9"/>
    <s v="Tacuaras"/>
    <n v="1"/>
  </r>
  <r>
    <x v="372"/>
    <x v="10"/>
    <s v="Aranguren"/>
    <n v="1"/>
  </r>
  <r>
    <x v="372"/>
    <x v="10"/>
    <s v="Nogoyá"/>
    <n v="7"/>
  </r>
  <r>
    <x v="372"/>
    <x v="11"/>
    <s v="Aldea María Luisa"/>
    <n v="1"/>
  </r>
  <r>
    <x v="372"/>
    <x v="11"/>
    <s v="Colonia Avellaneda"/>
    <n v="3"/>
  </r>
  <r>
    <x v="372"/>
    <x v="11"/>
    <s v="Crespo"/>
    <n v="2"/>
  </r>
  <r>
    <x v="372"/>
    <x v="11"/>
    <s v="El Pingo"/>
    <n v="1"/>
  </r>
  <r>
    <x v="372"/>
    <x v="11"/>
    <s v="El Ramblón"/>
    <n v="1"/>
  </r>
  <r>
    <x v="372"/>
    <x v="11"/>
    <s v="Hasenkamp"/>
    <n v="2"/>
  </r>
  <r>
    <x v="372"/>
    <x v="11"/>
    <s v="Hernandarias"/>
    <n v="8"/>
  </r>
  <r>
    <x v="372"/>
    <x v="11"/>
    <s v="María Grande"/>
    <n v="14"/>
  </r>
  <r>
    <x v="372"/>
    <x v="11"/>
    <s v="Oro Verde"/>
    <n v="5"/>
  </r>
  <r>
    <x v="372"/>
    <x v="11"/>
    <s v="Paraná"/>
    <n v="178"/>
  </r>
  <r>
    <x v="372"/>
    <x v="11"/>
    <s v="San Benito"/>
    <n v="11"/>
  </r>
  <r>
    <x v="372"/>
    <x v="11"/>
    <s v="Seguí"/>
    <n v="2"/>
  </r>
  <r>
    <x v="372"/>
    <x v="11"/>
    <s v="Tabossi"/>
    <n v="2"/>
  </r>
  <r>
    <x v="372"/>
    <x v="11"/>
    <s v="Viale"/>
    <n v="19"/>
  </r>
  <r>
    <x v="372"/>
    <x v="12"/>
    <s v="Colonia San Salvador"/>
    <n v="1"/>
  </r>
  <r>
    <x v="372"/>
    <x v="12"/>
    <s v="General Campos"/>
    <n v="17"/>
  </r>
  <r>
    <x v="372"/>
    <x v="12"/>
    <s v="San Salvador"/>
    <n v="44"/>
  </r>
  <r>
    <x v="372"/>
    <x v="13"/>
    <s v="Estación Arroyo Clé"/>
    <n v="1"/>
  </r>
  <r>
    <x v="372"/>
    <x v="13"/>
    <s v="Gobernador Mansilla"/>
    <n v="1"/>
  </r>
  <r>
    <x v="372"/>
    <x v="13"/>
    <s v="Guardamonte"/>
    <n v="1"/>
  </r>
  <r>
    <x v="372"/>
    <x v="13"/>
    <s v="Maciá"/>
    <n v="1"/>
  </r>
  <r>
    <x v="372"/>
    <x v="13"/>
    <s v="Rosario del Tala"/>
    <n v="9"/>
  </r>
  <r>
    <x v="372"/>
    <x v="14"/>
    <s v="Basavilbaso"/>
    <n v="15"/>
  </r>
  <r>
    <x v="372"/>
    <x v="14"/>
    <s v="Caseros"/>
    <n v="2"/>
  </r>
  <r>
    <x v="372"/>
    <x v="14"/>
    <s v="Concepción del Uruguay"/>
    <n v="74"/>
  </r>
  <r>
    <x v="372"/>
    <x v="14"/>
    <s v="Santa Anita"/>
    <n v="3"/>
  </r>
  <r>
    <x v="372"/>
    <x v="15"/>
    <s v="Rincón del Doll"/>
    <n v="1"/>
  </r>
  <r>
    <x v="372"/>
    <x v="15"/>
    <s v="Victoria"/>
    <n v="19"/>
  </r>
  <r>
    <x v="372"/>
    <x v="16"/>
    <s v="Villa Clara"/>
    <n v="2"/>
  </r>
  <r>
    <x v="372"/>
    <x v="16"/>
    <s v="Villaguay"/>
    <n v="20"/>
  </r>
  <r>
    <x v="373"/>
    <x v="0"/>
    <s v="Colón"/>
    <n v="0"/>
  </r>
  <r>
    <x v="373"/>
    <x v="1"/>
    <s v="Concordia"/>
    <n v="0"/>
  </r>
  <r>
    <x v="373"/>
    <x v="2"/>
    <s v="Diamante"/>
    <n v="0"/>
  </r>
  <r>
    <x v="373"/>
    <x v="3"/>
    <s v="Federación"/>
    <n v="0"/>
  </r>
  <r>
    <x v="373"/>
    <x v="4"/>
    <s v="Federal"/>
    <n v="0"/>
  </r>
  <r>
    <x v="373"/>
    <x v="5"/>
    <s v="San José de Feliciano"/>
    <n v="0"/>
  </r>
  <r>
    <x v="373"/>
    <x v="6"/>
    <s v="Gualeguay"/>
    <n v="0"/>
  </r>
  <r>
    <x v="373"/>
    <x v="7"/>
    <s v="Gualeguaychú"/>
    <n v="0"/>
  </r>
  <r>
    <x v="373"/>
    <x v="8"/>
    <s v="Ibicuy"/>
    <n v="0"/>
  </r>
  <r>
    <x v="373"/>
    <x v="9"/>
    <s v="La Paz"/>
    <n v="0"/>
  </r>
  <r>
    <x v="373"/>
    <x v="10"/>
    <s v="Nogoyá"/>
    <n v="0"/>
  </r>
  <r>
    <x v="373"/>
    <x v="11"/>
    <s v="Paraná"/>
    <n v="0"/>
  </r>
  <r>
    <x v="373"/>
    <x v="12"/>
    <s v="San Salvador"/>
    <n v="0"/>
  </r>
  <r>
    <x v="373"/>
    <x v="13"/>
    <s v="Rosario del Tala"/>
    <n v="0"/>
  </r>
  <r>
    <x v="373"/>
    <x v="14"/>
    <s v="Concepción del Uruguay"/>
    <n v="0"/>
  </r>
  <r>
    <x v="373"/>
    <x v="15"/>
    <s v="Victoria"/>
    <n v="0"/>
  </r>
  <r>
    <x v="373"/>
    <x v="16"/>
    <s v="Villaguay"/>
    <n v="0"/>
  </r>
  <r>
    <x v="374"/>
    <x v="0"/>
    <s v="Colón"/>
    <n v="86"/>
  </r>
  <r>
    <x v="374"/>
    <x v="0"/>
    <s v="La Clarita"/>
    <n v="5"/>
  </r>
  <r>
    <x v="374"/>
    <x v="0"/>
    <s v="Pueblo Liebig's"/>
    <n v="3"/>
  </r>
  <r>
    <x v="374"/>
    <x v="0"/>
    <s v="San José"/>
    <n v="35"/>
  </r>
  <r>
    <x v="374"/>
    <x v="0"/>
    <s v="Ubajay"/>
    <n v="3"/>
  </r>
  <r>
    <x v="374"/>
    <x v="0"/>
    <s v="Villa Elisa"/>
    <n v="27"/>
  </r>
  <r>
    <x v="374"/>
    <x v="1"/>
    <s v="Colonia Ayuí"/>
    <n v="5"/>
  </r>
  <r>
    <x v="374"/>
    <x v="1"/>
    <s v="Colonia General Roca"/>
    <n v="2"/>
  </r>
  <r>
    <x v="374"/>
    <x v="1"/>
    <s v="Concordia"/>
    <n v="201"/>
  </r>
  <r>
    <x v="374"/>
    <x v="1"/>
    <s v="Estación Yeruá"/>
    <n v="2"/>
  </r>
  <r>
    <x v="374"/>
    <x v="1"/>
    <s v="Estancia Grande"/>
    <n v="3"/>
  </r>
  <r>
    <x v="374"/>
    <x v="1"/>
    <s v="La Criolla"/>
    <n v="2"/>
  </r>
  <r>
    <x v="374"/>
    <x v="1"/>
    <s v="Los Charrúas"/>
    <n v="4"/>
  </r>
  <r>
    <x v="374"/>
    <x v="1"/>
    <s v="Puerto Yeruá"/>
    <n v="3"/>
  </r>
  <r>
    <x v="374"/>
    <x v="2"/>
    <s v="Aldea Brasilera"/>
    <n v="6"/>
  </r>
  <r>
    <x v="374"/>
    <x v="2"/>
    <s v="Aldea Valle María"/>
    <n v="9"/>
  </r>
  <r>
    <x v="374"/>
    <x v="2"/>
    <s v="Colonia Ensayo"/>
    <n v="1"/>
  </r>
  <r>
    <x v="374"/>
    <x v="2"/>
    <s v="Costa Grande"/>
    <n v="1"/>
  </r>
  <r>
    <x v="374"/>
    <x v="2"/>
    <s v="Diamante"/>
    <n v="39"/>
  </r>
  <r>
    <x v="374"/>
    <x v="2"/>
    <s v="General Alvear"/>
    <n v="1"/>
  </r>
  <r>
    <x v="374"/>
    <x v="2"/>
    <s v="General Ramírez"/>
    <n v="25"/>
  </r>
  <r>
    <x v="374"/>
    <x v="2"/>
    <s v="Villa Libertador San Martín"/>
    <n v="23"/>
  </r>
  <r>
    <x v="374"/>
    <x v="3"/>
    <s v="Chajarí"/>
    <n v="33"/>
  </r>
  <r>
    <x v="374"/>
    <x v="3"/>
    <s v="Federación"/>
    <n v="14"/>
  </r>
  <r>
    <x v="374"/>
    <x v="3"/>
    <s v="Gualeguaycito"/>
    <n v="1"/>
  </r>
  <r>
    <x v="374"/>
    <x v="3"/>
    <s v="Los Conquistadores"/>
    <n v="12"/>
  </r>
  <r>
    <x v="374"/>
    <x v="3"/>
    <s v="Villa del Rosario"/>
    <n v="2"/>
  </r>
  <r>
    <x v="374"/>
    <x v="4"/>
    <s v="Conscripto Bernardi"/>
    <n v="2"/>
  </r>
  <r>
    <x v="374"/>
    <x v="4"/>
    <s v="Federal"/>
    <n v="24"/>
  </r>
  <r>
    <x v="374"/>
    <x v="4"/>
    <s v="Sauce de Luna"/>
    <n v="3"/>
  </r>
  <r>
    <x v="374"/>
    <x v="5"/>
    <s v="San José de Feliciano"/>
    <n v="1"/>
  </r>
  <r>
    <x v="374"/>
    <x v="6"/>
    <s v="General Galarza"/>
    <n v="5"/>
  </r>
  <r>
    <x v="374"/>
    <x v="6"/>
    <s v="Gualeguay"/>
    <n v="49"/>
  </r>
  <r>
    <x v="374"/>
    <x v="7"/>
    <s v="Aldea San Antonio"/>
    <n v="2"/>
  </r>
  <r>
    <x v="374"/>
    <x v="7"/>
    <s v="Aldea San Juan"/>
    <n v="1"/>
  </r>
  <r>
    <x v="374"/>
    <x v="7"/>
    <s v="Gilbert"/>
    <n v="1"/>
  </r>
  <r>
    <x v="374"/>
    <x v="7"/>
    <s v="Gualeguaychú"/>
    <n v="90"/>
  </r>
  <r>
    <x v="374"/>
    <x v="7"/>
    <s v="Irazusta"/>
    <n v="2"/>
  </r>
  <r>
    <x v="374"/>
    <x v="7"/>
    <s v="Larroque"/>
    <n v="6"/>
  </r>
  <r>
    <x v="374"/>
    <x v="7"/>
    <s v="Pueblo General Belgrano"/>
    <n v="1"/>
  </r>
  <r>
    <x v="374"/>
    <x v="7"/>
    <s v="Urdinarrain"/>
    <n v="13"/>
  </r>
  <r>
    <x v="374"/>
    <x v="8"/>
    <s v="Brazo Largo"/>
    <n v="1"/>
  </r>
  <r>
    <x v="374"/>
    <x v="8"/>
    <s v="Ceibas"/>
    <n v="4"/>
  </r>
  <r>
    <x v="374"/>
    <x v="8"/>
    <s v="Ibicuy"/>
    <n v="4"/>
  </r>
  <r>
    <x v="374"/>
    <x v="8"/>
    <s v="Villa Paranacito"/>
    <n v="1"/>
  </r>
  <r>
    <x v="374"/>
    <x v="9"/>
    <s v="Alcaraz"/>
    <n v="15"/>
  </r>
  <r>
    <x v="374"/>
    <x v="9"/>
    <s v="Bovril"/>
    <n v="25"/>
  </r>
  <r>
    <x v="374"/>
    <x v="9"/>
    <s v="Colonia Avigdor"/>
    <n v="1"/>
  </r>
  <r>
    <x v="374"/>
    <x v="9"/>
    <s v="El Solar"/>
    <n v="1"/>
  </r>
  <r>
    <x v="374"/>
    <x v="9"/>
    <s v="La Paz"/>
    <n v="64"/>
  </r>
  <r>
    <x v="374"/>
    <x v="9"/>
    <s v="Paso Telégrafo"/>
    <n v="1"/>
  </r>
  <r>
    <x v="374"/>
    <x v="9"/>
    <s v="Piloto Avila"/>
    <n v="1"/>
  </r>
  <r>
    <x v="374"/>
    <x v="9"/>
    <s v="San Gustavo"/>
    <n v="10"/>
  </r>
  <r>
    <x v="374"/>
    <x v="9"/>
    <s v="Santa Elena"/>
    <n v="12"/>
  </r>
  <r>
    <x v="374"/>
    <x v="10"/>
    <s v="Aranguren"/>
    <n v="10"/>
  </r>
  <r>
    <x v="374"/>
    <x v="10"/>
    <s v="Betbeder"/>
    <n v="1"/>
  </r>
  <r>
    <x v="374"/>
    <x v="10"/>
    <s v="Crucesitas Urquiza"/>
    <n v="2"/>
  </r>
  <r>
    <x v="374"/>
    <x v="10"/>
    <s v="Hernández"/>
    <n v="8"/>
  </r>
  <r>
    <x v="374"/>
    <x v="10"/>
    <s v="Lucas González"/>
    <n v="4"/>
  </r>
  <r>
    <x v="374"/>
    <x v="10"/>
    <s v="Nogoyá"/>
    <n v="62"/>
  </r>
  <r>
    <x v="374"/>
    <x v="10"/>
    <s v="Sauce"/>
    <n v="1"/>
  </r>
  <r>
    <x v="374"/>
    <x v="10"/>
    <s v="XX de Setiembre"/>
    <n v="2"/>
  </r>
  <r>
    <x v="374"/>
    <x v="11"/>
    <s v="Aldea Santa María"/>
    <n v="1"/>
  </r>
  <r>
    <x v="374"/>
    <x v="11"/>
    <s v="Cerrito"/>
    <n v="10"/>
  </r>
  <r>
    <x v="374"/>
    <x v="11"/>
    <s v="Colonia Avellaneda"/>
    <n v="5"/>
  </r>
  <r>
    <x v="374"/>
    <x v="11"/>
    <s v="Colonia Crespo"/>
    <n v="1"/>
  </r>
  <r>
    <x v="374"/>
    <x v="11"/>
    <s v="Crespo"/>
    <n v="18"/>
  </r>
  <r>
    <x v="374"/>
    <x v="11"/>
    <s v="El Pingo"/>
    <n v="1"/>
  </r>
  <r>
    <x v="374"/>
    <x v="11"/>
    <s v="Hasenkamp"/>
    <n v="9"/>
  </r>
  <r>
    <x v="374"/>
    <x v="11"/>
    <s v="Hernandarias"/>
    <n v="10"/>
  </r>
  <r>
    <x v="374"/>
    <x v="11"/>
    <s v="María Grande"/>
    <n v="8"/>
  </r>
  <r>
    <x v="374"/>
    <x v="11"/>
    <s v="Oro Verde"/>
    <n v="4"/>
  </r>
  <r>
    <x v="374"/>
    <x v="11"/>
    <s v="Paraná"/>
    <n v="310"/>
  </r>
  <r>
    <x v="374"/>
    <x v="11"/>
    <s v="Pueblo General San Martín"/>
    <n v="1"/>
  </r>
  <r>
    <x v="374"/>
    <x v="11"/>
    <s v="Quebracho"/>
    <n v="1"/>
  </r>
  <r>
    <x v="374"/>
    <x v="11"/>
    <s v="San Benito"/>
    <n v="14"/>
  </r>
  <r>
    <x v="374"/>
    <x v="11"/>
    <s v="Seguí"/>
    <n v="4"/>
  </r>
  <r>
    <x v="374"/>
    <x v="11"/>
    <s v="Tabossi"/>
    <n v="2"/>
  </r>
  <r>
    <x v="374"/>
    <x v="11"/>
    <s v="Viale"/>
    <n v="16"/>
  </r>
  <r>
    <x v="374"/>
    <x v="12"/>
    <s v="General Campos"/>
    <n v="7"/>
  </r>
  <r>
    <x v="374"/>
    <x v="12"/>
    <s v="San Salvador"/>
    <n v="51"/>
  </r>
  <r>
    <x v="374"/>
    <x v="13"/>
    <s v="Gobernador Mansilla"/>
    <n v="4"/>
  </r>
  <r>
    <x v="374"/>
    <x v="13"/>
    <s v="Gobernador Solá"/>
    <n v="1"/>
  </r>
  <r>
    <x v="374"/>
    <x v="13"/>
    <s v="Maciá"/>
    <n v="15"/>
  </r>
  <r>
    <x v="374"/>
    <x v="13"/>
    <s v="Rosario del Tala"/>
    <n v="16"/>
  </r>
  <r>
    <x v="374"/>
    <x v="14"/>
    <s v="Basavilbaso"/>
    <n v="16"/>
  </r>
  <r>
    <x v="374"/>
    <x v="14"/>
    <s v="Caseros"/>
    <n v="1"/>
  </r>
  <r>
    <x v="374"/>
    <x v="14"/>
    <s v="Colonia El Pantanoso"/>
    <n v="1"/>
  </r>
  <r>
    <x v="374"/>
    <x v="14"/>
    <s v="Concepción del Uruguay"/>
    <n v="58"/>
  </r>
  <r>
    <x v="374"/>
    <x v="14"/>
    <s v="Herrera"/>
    <n v="4"/>
  </r>
  <r>
    <x v="374"/>
    <x v="14"/>
    <s v="Las Moscas"/>
    <n v="3"/>
  </r>
  <r>
    <x v="374"/>
    <x v="14"/>
    <s v="Santa Anita"/>
    <n v="1"/>
  </r>
  <r>
    <x v="374"/>
    <x v="14"/>
    <s v="Villa Mantero"/>
    <n v="3"/>
  </r>
  <r>
    <x v="374"/>
    <x v="14"/>
    <s v="Villa San Justo"/>
    <n v="2"/>
  </r>
  <r>
    <x v="374"/>
    <x v="15"/>
    <s v="Montoya"/>
    <n v="1"/>
  </r>
  <r>
    <x v="374"/>
    <x v="15"/>
    <s v="Rincón del Doll"/>
    <n v="2"/>
  </r>
  <r>
    <x v="374"/>
    <x v="15"/>
    <s v="Victoria"/>
    <n v="39"/>
  </r>
  <r>
    <x v="374"/>
    <x v="16"/>
    <s v="Jubileo"/>
    <n v="1"/>
  </r>
  <r>
    <x v="374"/>
    <x v="16"/>
    <s v="Paso de la Laguna"/>
    <n v="1"/>
  </r>
  <r>
    <x v="374"/>
    <x v="16"/>
    <s v="Villaguay"/>
    <n v="29"/>
  </r>
  <r>
    <x v="375"/>
    <x v="0"/>
    <s v="Colón"/>
    <n v="0"/>
  </r>
  <r>
    <x v="375"/>
    <x v="1"/>
    <s v="Concordia"/>
    <n v="0"/>
  </r>
  <r>
    <x v="375"/>
    <x v="2"/>
    <s v="Diamante"/>
    <n v="0"/>
  </r>
  <r>
    <x v="375"/>
    <x v="3"/>
    <s v="Federación"/>
    <n v="0"/>
  </r>
  <r>
    <x v="375"/>
    <x v="4"/>
    <s v="Federal"/>
    <n v="0"/>
  </r>
  <r>
    <x v="375"/>
    <x v="5"/>
    <s v="San José de Feliciano"/>
    <n v="0"/>
  </r>
  <r>
    <x v="375"/>
    <x v="6"/>
    <s v="Gualeguay"/>
    <n v="0"/>
  </r>
  <r>
    <x v="375"/>
    <x v="7"/>
    <s v="Gualeguaychú"/>
    <n v="0"/>
  </r>
  <r>
    <x v="375"/>
    <x v="8"/>
    <s v="Ibicuy"/>
    <n v="0"/>
  </r>
  <r>
    <x v="375"/>
    <x v="9"/>
    <s v="La Paz"/>
    <n v="0"/>
  </r>
  <r>
    <x v="375"/>
    <x v="10"/>
    <s v="Nogoyá"/>
    <n v="0"/>
  </r>
  <r>
    <x v="375"/>
    <x v="11"/>
    <s v="Paraná"/>
    <n v="0"/>
  </r>
  <r>
    <x v="375"/>
    <x v="12"/>
    <s v="San Salvador"/>
    <n v="0"/>
  </r>
  <r>
    <x v="375"/>
    <x v="13"/>
    <s v="Rosario del Tala"/>
    <n v="0"/>
  </r>
  <r>
    <x v="375"/>
    <x v="14"/>
    <s v="Concepción del Uruguay"/>
    <n v="0"/>
  </r>
  <r>
    <x v="375"/>
    <x v="15"/>
    <s v="Victoria"/>
    <n v="0"/>
  </r>
  <r>
    <x v="375"/>
    <x v="16"/>
    <s v="Villaguay"/>
    <n v="0"/>
  </r>
  <r>
    <x v="376"/>
    <x v="0"/>
    <s v="Colón"/>
    <n v="50"/>
  </r>
  <r>
    <x v="376"/>
    <x v="0"/>
    <s v="Pueblo Liebig's"/>
    <n v="2"/>
  </r>
  <r>
    <x v="376"/>
    <x v="0"/>
    <s v="San José"/>
    <n v="10"/>
  </r>
  <r>
    <x v="376"/>
    <x v="0"/>
    <s v="Ubajay"/>
    <n v="1"/>
  </r>
  <r>
    <x v="376"/>
    <x v="0"/>
    <s v="Villa Elisa"/>
    <n v="5"/>
  </r>
  <r>
    <x v="376"/>
    <x v="1"/>
    <s v="Colonia Ayuí"/>
    <n v="6"/>
  </r>
  <r>
    <x v="376"/>
    <x v="1"/>
    <s v="Concordia"/>
    <n v="216"/>
  </r>
  <r>
    <x v="376"/>
    <x v="1"/>
    <s v="Estación Yeruá"/>
    <n v="1"/>
  </r>
  <r>
    <x v="376"/>
    <x v="1"/>
    <s v="La Criolla"/>
    <n v="1"/>
  </r>
  <r>
    <x v="376"/>
    <x v="1"/>
    <s v="Los Charrúas"/>
    <n v="4"/>
  </r>
  <r>
    <x v="376"/>
    <x v="1"/>
    <s v="Puerto Yeruá"/>
    <n v="2"/>
  </r>
  <r>
    <x v="376"/>
    <x v="2"/>
    <s v="Aldea Protestante"/>
    <n v="2"/>
  </r>
  <r>
    <x v="376"/>
    <x v="2"/>
    <s v="Diamante"/>
    <n v="46"/>
  </r>
  <r>
    <x v="376"/>
    <x v="2"/>
    <s v="General Ramírez"/>
    <n v="7"/>
  </r>
  <r>
    <x v="376"/>
    <x v="2"/>
    <s v="Isletas"/>
    <n v="1"/>
  </r>
  <r>
    <x v="376"/>
    <x v="2"/>
    <s v="Las Cuevas"/>
    <n v="1"/>
  </r>
  <r>
    <x v="376"/>
    <x v="2"/>
    <s v="Villa Libertador San Martín"/>
    <n v="17"/>
  </r>
  <r>
    <x v="376"/>
    <x v="3"/>
    <s v="Chajarí"/>
    <n v="21"/>
  </r>
  <r>
    <x v="376"/>
    <x v="3"/>
    <s v="Colonia La Argentina"/>
    <n v="1"/>
  </r>
  <r>
    <x v="376"/>
    <x v="3"/>
    <s v="Federación"/>
    <n v="8"/>
  </r>
  <r>
    <x v="376"/>
    <x v="4"/>
    <s v="Conscripto Bernardi"/>
    <n v="2"/>
  </r>
  <r>
    <x v="376"/>
    <x v="4"/>
    <s v="Federal"/>
    <n v="9"/>
  </r>
  <r>
    <x v="376"/>
    <x v="4"/>
    <s v="Sauce de Luna"/>
    <n v="1"/>
  </r>
  <r>
    <x v="376"/>
    <x v="5"/>
    <s v="San José de Feliciano"/>
    <n v="4"/>
  </r>
  <r>
    <x v="376"/>
    <x v="6"/>
    <s v="General Galarza"/>
    <n v="3"/>
  </r>
  <r>
    <x v="376"/>
    <x v="6"/>
    <s v="Gualeguay"/>
    <n v="33"/>
  </r>
  <r>
    <x v="376"/>
    <x v="6"/>
    <s v="Puerto Ruiz"/>
    <n v="1"/>
  </r>
  <r>
    <x v="376"/>
    <x v="7"/>
    <s v="Gualeguaychú"/>
    <n v="203"/>
  </r>
  <r>
    <x v="376"/>
    <x v="7"/>
    <s v="Larroque"/>
    <n v="3"/>
  </r>
  <r>
    <x v="376"/>
    <x v="7"/>
    <s v="Pueblo General Belgrano"/>
    <n v="2"/>
  </r>
  <r>
    <x v="376"/>
    <x v="7"/>
    <s v="Urdinarrain"/>
    <n v="23"/>
  </r>
  <r>
    <x v="376"/>
    <x v="8"/>
    <s v="Médanos"/>
    <n v="1"/>
  </r>
  <r>
    <x v="376"/>
    <x v="8"/>
    <s v="Villa Paranacito"/>
    <n v="2"/>
  </r>
  <r>
    <x v="376"/>
    <x v="9"/>
    <s v="Bovril"/>
    <n v="8"/>
  </r>
  <r>
    <x v="376"/>
    <x v="9"/>
    <s v="El Solar"/>
    <n v="1"/>
  </r>
  <r>
    <x v="376"/>
    <x v="9"/>
    <s v="La Paz"/>
    <n v="34"/>
  </r>
  <r>
    <x v="376"/>
    <x v="9"/>
    <s v="Ombú"/>
    <n v="1"/>
  </r>
  <r>
    <x v="376"/>
    <x v="9"/>
    <s v="San Gustavo"/>
    <n v="3"/>
  </r>
  <r>
    <x v="376"/>
    <x v="10"/>
    <s v="Aranguren"/>
    <n v="2"/>
  </r>
  <r>
    <x v="376"/>
    <x v="10"/>
    <s v="Hernández"/>
    <n v="2"/>
  </r>
  <r>
    <x v="376"/>
    <x v="10"/>
    <s v="Nogoyá"/>
    <n v="31"/>
  </r>
  <r>
    <x v="376"/>
    <x v="11"/>
    <s v="Aldea María Luisa"/>
    <n v="1"/>
  </r>
  <r>
    <x v="376"/>
    <x v="11"/>
    <s v="Aldea Santa María"/>
    <n v="3"/>
  </r>
  <r>
    <x v="376"/>
    <x v="11"/>
    <s v="Cerrito"/>
    <n v="7"/>
  </r>
  <r>
    <x v="376"/>
    <x v="11"/>
    <s v="Colonia Avellaneda"/>
    <n v="4"/>
  </r>
  <r>
    <x v="376"/>
    <x v="11"/>
    <s v="Crespo"/>
    <n v="12"/>
  </r>
  <r>
    <x v="376"/>
    <x v="11"/>
    <s v="Hasenkamp"/>
    <n v="6"/>
  </r>
  <r>
    <x v="376"/>
    <x v="11"/>
    <s v="Hernandarias"/>
    <n v="10"/>
  </r>
  <r>
    <x v="376"/>
    <x v="11"/>
    <s v="La Colmena"/>
    <n v="1"/>
  </r>
  <r>
    <x v="376"/>
    <x v="11"/>
    <s v="María Grande"/>
    <n v="9"/>
  </r>
  <r>
    <x v="376"/>
    <x v="11"/>
    <s v="Oro Verde"/>
    <n v="2"/>
  </r>
  <r>
    <x v="376"/>
    <x v="11"/>
    <s v="Paraná"/>
    <n v="142"/>
  </r>
  <r>
    <x v="376"/>
    <x v="11"/>
    <s v="San Benito"/>
    <n v="6"/>
  </r>
  <r>
    <x v="376"/>
    <x v="11"/>
    <s v="Seguí"/>
    <n v="2"/>
  </r>
  <r>
    <x v="376"/>
    <x v="11"/>
    <s v="Tabossi"/>
    <n v="6"/>
  </r>
  <r>
    <x v="376"/>
    <x v="11"/>
    <s v="Viale"/>
    <n v="17"/>
  </r>
  <r>
    <x v="376"/>
    <x v="11"/>
    <s v="Villa Urquiza"/>
    <n v="1"/>
  </r>
  <r>
    <x v="376"/>
    <x v="12"/>
    <s v="General Campos"/>
    <n v="4"/>
  </r>
  <r>
    <x v="376"/>
    <x v="12"/>
    <s v="San Salvador"/>
    <n v="49"/>
  </r>
  <r>
    <x v="376"/>
    <x v="13"/>
    <s v="Gobernador Mansilla"/>
    <n v="1"/>
  </r>
  <r>
    <x v="376"/>
    <x v="13"/>
    <s v="Maciá"/>
    <n v="1"/>
  </r>
  <r>
    <x v="376"/>
    <x v="13"/>
    <s v="Rosario del Tala"/>
    <n v="1"/>
  </r>
  <r>
    <x v="376"/>
    <x v="14"/>
    <s v="Basavilbaso"/>
    <n v="4"/>
  </r>
  <r>
    <x v="376"/>
    <x v="14"/>
    <s v="Concepción del Uruguay"/>
    <n v="32"/>
  </r>
  <r>
    <x v="376"/>
    <x v="14"/>
    <s v="Herrera"/>
    <n v="3"/>
  </r>
  <r>
    <x v="376"/>
    <x v="14"/>
    <s v="Las Moscas"/>
    <n v="1"/>
  </r>
  <r>
    <x v="376"/>
    <x v="14"/>
    <s v="Santa Anita"/>
    <n v="1"/>
  </r>
  <r>
    <x v="376"/>
    <x v="14"/>
    <s v="Villa Mantero"/>
    <n v="4"/>
  </r>
  <r>
    <x v="376"/>
    <x v="15"/>
    <s v="Victoria"/>
    <n v="17"/>
  </r>
  <r>
    <x v="376"/>
    <x v="16"/>
    <s v="Estación Raíces"/>
    <n v="1"/>
  </r>
  <r>
    <x v="376"/>
    <x v="16"/>
    <s v="Ingeniero Miguel Sajaroff"/>
    <n v="2"/>
  </r>
  <r>
    <x v="376"/>
    <x v="16"/>
    <s v="Jubileo"/>
    <n v="2"/>
  </r>
  <r>
    <x v="376"/>
    <x v="16"/>
    <s v="Mojones Norte"/>
    <n v="2"/>
  </r>
  <r>
    <x v="376"/>
    <x v="16"/>
    <s v="Villa Clara"/>
    <n v="1"/>
  </r>
  <r>
    <x v="376"/>
    <x v="16"/>
    <s v="Villa Domínguez"/>
    <n v="1"/>
  </r>
  <r>
    <x v="376"/>
    <x v="16"/>
    <s v="Villaguay"/>
    <n v="25"/>
  </r>
  <r>
    <x v="377"/>
    <x v="0"/>
    <s v="Colón"/>
    <n v="37"/>
  </r>
  <r>
    <x v="377"/>
    <x v="0"/>
    <s v="San José"/>
    <n v="24"/>
  </r>
  <r>
    <x v="377"/>
    <x v="0"/>
    <s v="Ubajay"/>
    <n v="1"/>
  </r>
  <r>
    <x v="377"/>
    <x v="0"/>
    <s v="Villa Elisa"/>
    <n v="14"/>
  </r>
  <r>
    <x v="377"/>
    <x v="1"/>
    <s v="Colonia Ayuí"/>
    <n v="4"/>
  </r>
  <r>
    <x v="377"/>
    <x v="1"/>
    <s v="Concordia"/>
    <n v="171"/>
  </r>
  <r>
    <x v="377"/>
    <x v="1"/>
    <s v="Los Charrúas"/>
    <n v="1"/>
  </r>
  <r>
    <x v="377"/>
    <x v="1"/>
    <s v="Puerto Yeruá"/>
    <n v="1"/>
  </r>
  <r>
    <x v="377"/>
    <x v="2"/>
    <s v="Aldea Salto"/>
    <n v="1"/>
  </r>
  <r>
    <x v="377"/>
    <x v="2"/>
    <s v="Diamante"/>
    <n v="18"/>
  </r>
  <r>
    <x v="377"/>
    <x v="2"/>
    <s v="Estación Camps"/>
    <n v="2"/>
  </r>
  <r>
    <x v="377"/>
    <x v="2"/>
    <s v="General Ramírez"/>
    <n v="10"/>
  </r>
  <r>
    <x v="377"/>
    <x v="2"/>
    <s v="Villa Libertador San Martín"/>
    <n v="6"/>
  </r>
  <r>
    <x v="377"/>
    <x v="3"/>
    <s v="Chajarí"/>
    <n v="28"/>
  </r>
  <r>
    <x v="377"/>
    <x v="3"/>
    <s v="Federación"/>
    <n v="16"/>
  </r>
  <r>
    <x v="377"/>
    <x v="3"/>
    <s v="Gualeguaycito"/>
    <n v="1"/>
  </r>
  <r>
    <x v="377"/>
    <x v="3"/>
    <s v="Los Conquistadores"/>
    <n v="1"/>
  </r>
  <r>
    <x v="377"/>
    <x v="3"/>
    <s v="Villa del Rosario"/>
    <n v="2"/>
  </r>
  <r>
    <x v="377"/>
    <x v="4"/>
    <s v="Federal"/>
    <n v="12"/>
  </r>
  <r>
    <x v="377"/>
    <x v="4"/>
    <s v="Sauce de Luna"/>
    <n v="5"/>
  </r>
  <r>
    <x v="377"/>
    <x v="5"/>
    <s v="San José de Feliciano"/>
    <n v="2"/>
  </r>
  <r>
    <x v="377"/>
    <x v="6"/>
    <s v="General Galarza"/>
    <n v="4"/>
  </r>
  <r>
    <x v="377"/>
    <x v="6"/>
    <s v="Gualeguay"/>
    <n v="38"/>
  </r>
  <r>
    <x v="377"/>
    <x v="7"/>
    <s v="Gualeguaychú"/>
    <n v="61"/>
  </r>
  <r>
    <x v="377"/>
    <x v="7"/>
    <s v="Larroque"/>
    <n v="7"/>
  </r>
  <r>
    <x v="377"/>
    <x v="7"/>
    <s v="Pueblo General Belgrano"/>
    <n v="4"/>
  </r>
  <r>
    <x v="377"/>
    <x v="7"/>
    <s v="Urdinarrain"/>
    <n v="6"/>
  </r>
  <r>
    <x v="377"/>
    <x v="8"/>
    <s v="Ibicuy"/>
    <n v="7"/>
  </r>
  <r>
    <x v="377"/>
    <x v="8"/>
    <s v="Mazaruca"/>
    <n v="2"/>
  </r>
  <r>
    <x v="377"/>
    <x v="9"/>
    <s v="Bovril"/>
    <n v="1"/>
  </r>
  <r>
    <x v="377"/>
    <x v="9"/>
    <s v="La Paz"/>
    <n v="41"/>
  </r>
  <r>
    <x v="377"/>
    <x v="9"/>
    <s v="La Providencia"/>
    <n v="1"/>
  </r>
  <r>
    <x v="377"/>
    <x v="9"/>
    <s v="Piedras Blancas"/>
    <n v="1"/>
  </r>
  <r>
    <x v="377"/>
    <x v="9"/>
    <s v="Santa Elena"/>
    <n v="3"/>
  </r>
  <r>
    <x v="377"/>
    <x v="10"/>
    <s v="Aranguren"/>
    <n v="1"/>
  </r>
  <r>
    <x v="377"/>
    <x v="10"/>
    <s v="Febré"/>
    <n v="1"/>
  </r>
  <r>
    <x v="377"/>
    <x v="10"/>
    <s v="Hernández"/>
    <n v="1"/>
  </r>
  <r>
    <x v="377"/>
    <x v="10"/>
    <s v="Nogoyá"/>
    <n v="11"/>
  </r>
  <r>
    <x v="377"/>
    <x v="11"/>
    <s v="Aldea María Luisa"/>
    <n v="3"/>
  </r>
  <r>
    <x v="377"/>
    <x v="11"/>
    <s v="Cerrito"/>
    <n v="7"/>
  </r>
  <r>
    <x v="377"/>
    <x v="11"/>
    <s v="Colonia Avellaneda"/>
    <n v="11"/>
  </r>
  <r>
    <x v="377"/>
    <x v="11"/>
    <s v="Crespo"/>
    <n v="2"/>
  </r>
  <r>
    <x v="377"/>
    <x v="11"/>
    <s v="Hasenkamp"/>
    <n v="1"/>
  </r>
  <r>
    <x v="377"/>
    <x v="11"/>
    <s v="Hernandarias"/>
    <n v="9"/>
  </r>
  <r>
    <x v="377"/>
    <x v="11"/>
    <s v="María Grande"/>
    <n v="2"/>
  </r>
  <r>
    <x v="377"/>
    <x v="11"/>
    <s v="Oro Verde"/>
    <n v="7"/>
  </r>
  <r>
    <x v="377"/>
    <x v="11"/>
    <s v="Paraná"/>
    <n v="73"/>
  </r>
  <r>
    <x v="377"/>
    <x v="11"/>
    <s v="San Benito"/>
    <n v="9"/>
  </r>
  <r>
    <x v="377"/>
    <x v="11"/>
    <s v="Seguí"/>
    <n v="4"/>
  </r>
  <r>
    <x v="377"/>
    <x v="11"/>
    <s v="Viale"/>
    <n v="8"/>
  </r>
  <r>
    <x v="377"/>
    <x v="12"/>
    <s v="General Campos"/>
    <n v="3"/>
  </r>
  <r>
    <x v="377"/>
    <x v="12"/>
    <s v="San Salvador"/>
    <n v="47"/>
  </r>
  <r>
    <x v="377"/>
    <x v="13"/>
    <s v="Gobernador Mansilla"/>
    <n v="2"/>
  </r>
  <r>
    <x v="377"/>
    <x v="13"/>
    <s v="Maciá"/>
    <n v="2"/>
  </r>
  <r>
    <x v="377"/>
    <x v="13"/>
    <s v="Rosario del Tala"/>
    <n v="6"/>
  </r>
  <r>
    <x v="377"/>
    <x v="14"/>
    <s v="Basavilbaso"/>
    <n v="10"/>
  </r>
  <r>
    <x v="377"/>
    <x v="14"/>
    <s v="Caseros"/>
    <n v="3"/>
  </r>
  <r>
    <x v="377"/>
    <x v="14"/>
    <s v="Concepción del Uruguay"/>
    <n v="31"/>
  </r>
  <r>
    <x v="377"/>
    <x v="14"/>
    <s v="Herrera"/>
    <n v="1"/>
  </r>
  <r>
    <x v="377"/>
    <x v="14"/>
    <s v="Las Moscas"/>
    <n v="2"/>
  </r>
  <r>
    <x v="377"/>
    <x v="14"/>
    <s v="Rocamora"/>
    <n v="2"/>
  </r>
  <r>
    <x v="377"/>
    <x v="14"/>
    <s v="San Cipriano"/>
    <n v="1"/>
  </r>
  <r>
    <x v="377"/>
    <x v="14"/>
    <s v="Santa Anita"/>
    <n v="4"/>
  </r>
  <r>
    <x v="377"/>
    <x v="14"/>
    <s v="Villa Mantero"/>
    <n v="5"/>
  </r>
  <r>
    <x v="377"/>
    <x v="15"/>
    <s v="Victoria"/>
    <n v="0"/>
  </r>
  <r>
    <x v="377"/>
    <x v="16"/>
    <s v="Jubileo"/>
    <n v="1"/>
  </r>
  <r>
    <x v="377"/>
    <x v="16"/>
    <s v="Lucas Norte"/>
    <n v="1"/>
  </r>
  <r>
    <x v="377"/>
    <x v="16"/>
    <s v="Raíces Oeste"/>
    <n v="1"/>
  </r>
  <r>
    <x v="377"/>
    <x v="16"/>
    <s v="Villa Clara"/>
    <n v="1"/>
  </r>
  <r>
    <x v="377"/>
    <x v="16"/>
    <s v="Villaguay"/>
    <n v="23"/>
  </r>
  <r>
    <x v="378"/>
    <x v="0"/>
    <s v="Colón"/>
    <n v="40"/>
  </r>
  <r>
    <x v="378"/>
    <x v="0"/>
    <s v="Colonia Hugues"/>
    <n v="2"/>
  </r>
  <r>
    <x v="378"/>
    <x v="0"/>
    <s v="San José"/>
    <n v="16"/>
  </r>
  <r>
    <x v="378"/>
    <x v="0"/>
    <s v="Ubajay"/>
    <n v="5"/>
  </r>
  <r>
    <x v="378"/>
    <x v="0"/>
    <s v="Villa Elisa"/>
    <n v="9"/>
  </r>
  <r>
    <x v="378"/>
    <x v="1"/>
    <s v="Colonia Ayuí"/>
    <n v="5"/>
  </r>
  <r>
    <x v="378"/>
    <x v="1"/>
    <s v="Concordia"/>
    <n v="251"/>
  </r>
  <r>
    <x v="378"/>
    <x v="1"/>
    <s v="Estación Yeruá"/>
    <n v="1"/>
  </r>
  <r>
    <x v="378"/>
    <x v="1"/>
    <s v="Estancia Grande"/>
    <n v="1"/>
  </r>
  <r>
    <x v="378"/>
    <x v="1"/>
    <s v="La Criolla"/>
    <n v="2"/>
  </r>
  <r>
    <x v="378"/>
    <x v="1"/>
    <s v="Los Charrúas"/>
    <n v="2"/>
  </r>
  <r>
    <x v="378"/>
    <x v="1"/>
    <s v="Nueva Escocia"/>
    <n v="2"/>
  </r>
  <r>
    <x v="378"/>
    <x v="1"/>
    <s v="Puerto Yeruá"/>
    <n v="1"/>
  </r>
  <r>
    <x v="378"/>
    <x v="2"/>
    <s v="Aldea Brasilera"/>
    <n v="1"/>
  </r>
  <r>
    <x v="378"/>
    <x v="2"/>
    <s v="Aldea Protestante"/>
    <n v="1"/>
  </r>
  <r>
    <x v="378"/>
    <x v="2"/>
    <s v="Aldea Salto"/>
    <n v="1"/>
  </r>
  <r>
    <x v="378"/>
    <x v="2"/>
    <s v="Aldea Valle María"/>
    <n v="2"/>
  </r>
  <r>
    <x v="378"/>
    <x v="2"/>
    <s v="Colonia Ensayo"/>
    <n v="1"/>
  </r>
  <r>
    <x v="378"/>
    <x v="2"/>
    <s v="Costa Grande"/>
    <n v="1"/>
  </r>
  <r>
    <x v="378"/>
    <x v="2"/>
    <s v="Diamante"/>
    <n v="21"/>
  </r>
  <r>
    <x v="378"/>
    <x v="2"/>
    <s v="Estación Camps"/>
    <n v="1"/>
  </r>
  <r>
    <x v="378"/>
    <x v="2"/>
    <s v="General Ramírez"/>
    <n v="9"/>
  </r>
  <r>
    <x v="378"/>
    <x v="2"/>
    <s v="Isletas"/>
    <n v="1"/>
  </r>
  <r>
    <x v="378"/>
    <x v="2"/>
    <s v="Villa Libertador San Martín"/>
    <n v="6"/>
  </r>
  <r>
    <x v="378"/>
    <x v="3"/>
    <s v="Chajarí"/>
    <n v="20"/>
  </r>
  <r>
    <x v="378"/>
    <x v="3"/>
    <s v="Federación"/>
    <n v="10"/>
  </r>
  <r>
    <x v="378"/>
    <x v="3"/>
    <s v="Gualeguaycito"/>
    <n v="1"/>
  </r>
  <r>
    <x v="378"/>
    <x v="3"/>
    <s v="Los Conquistadores"/>
    <n v="1"/>
  </r>
  <r>
    <x v="378"/>
    <x v="3"/>
    <s v="San Pedro"/>
    <n v="1"/>
  </r>
  <r>
    <x v="378"/>
    <x v="3"/>
    <s v="Villa del Rosario"/>
    <n v="1"/>
  </r>
  <r>
    <x v="378"/>
    <x v="4"/>
    <s v="Federal"/>
    <n v="7"/>
  </r>
  <r>
    <x v="378"/>
    <x v="4"/>
    <s v="Sauce de Luna"/>
    <n v="2"/>
  </r>
  <r>
    <x v="378"/>
    <x v="5"/>
    <s v="San José de Feliciano"/>
    <n v="6"/>
  </r>
  <r>
    <x v="378"/>
    <x v="6"/>
    <s v="General Galarza"/>
    <n v="3"/>
  </r>
  <r>
    <x v="378"/>
    <x v="6"/>
    <s v="Gualeguay"/>
    <n v="26"/>
  </r>
  <r>
    <x v="378"/>
    <x v="7"/>
    <s v="Aldea San Antonio"/>
    <n v="1"/>
  </r>
  <r>
    <x v="378"/>
    <x v="7"/>
    <s v="Faustino M. Parera"/>
    <n v="1"/>
  </r>
  <r>
    <x v="378"/>
    <x v="7"/>
    <s v="Gilbert"/>
    <n v="2"/>
  </r>
  <r>
    <x v="378"/>
    <x v="7"/>
    <s v="Gualeguaychú"/>
    <n v="45"/>
  </r>
  <r>
    <x v="378"/>
    <x v="7"/>
    <s v="Larroque"/>
    <n v="10"/>
  </r>
  <r>
    <x v="378"/>
    <x v="7"/>
    <s v="Pueblo General Belgrano"/>
    <n v="2"/>
  </r>
  <r>
    <x v="378"/>
    <x v="7"/>
    <s v="Urdinarrain"/>
    <n v="19"/>
  </r>
  <r>
    <x v="378"/>
    <x v="8"/>
    <s v="Ceibas"/>
    <n v="6"/>
  </r>
  <r>
    <x v="378"/>
    <x v="8"/>
    <s v="Ibicuy"/>
    <n v="2"/>
  </r>
  <r>
    <x v="378"/>
    <x v="8"/>
    <s v="Médanos"/>
    <n v="1"/>
  </r>
  <r>
    <x v="378"/>
    <x v="9"/>
    <s v="Alcaraz"/>
    <n v="12"/>
  </r>
  <r>
    <x v="378"/>
    <x v="9"/>
    <s v="Bovril"/>
    <n v="5"/>
  </r>
  <r>
    <x v="378"/>
    <x v="9"/>
    <s v="Colonia Viraró"/>
    <n v="1"/>
  </r>
  <r>
    <x v="378"/>
    <x v="9"/>
    <s v="Estacas"/>
    <n v="1"/>
  </r>
  <r>
    <x v="378"/>
    <x v="9"/>
    <s v="La Paz"/>
    <n v="36"/>
  </r>
  <r>
    <x v="378"/>
    <x v="9"/>
    <s v="San Gustavo"/>
    <n v="5"/>
  </r>
  <r>
    <x v="378"/>
    <x v="9"/>
    <s v="Santa Elena"/>
    <n v="1"/>
  </r>
  <r>
    <x v="378"/>
    <x v="10"/>
    <s v="Aranguren"/>
    <n v="4"/>
  </r>
  <r>
    <x v="378"/>
    <x v="10"/>
    <s v="Febré"/>
    <n v="1"/>
  </r>
  <r>
    <x v="378"/>
    <x v="10"/>
    <s v="Hernández"/>
    <n v="1"/>
  </r>
  <r>
    <x v="378"/>
    <x v="10"/>
    <s v="Lucas González"/>
    <n v="8"/>
  </r>
  <r>
    <x v="378"/>
    <x v="10"/>
    <s v="Nogoyá"/>
    <n v="32"/>
  </r>
  <r>
    <x v="378"/>
    <x v="11"/>
    <s v="Aldea María Luisa"/>
    <n v="6"/>
  </r>
  <r>
    <x v="378"/>
    <x v="11"/>
    <s v="Cerrito"/>
    <n v="10"/>
  </r>
  <r>
    <x v="378"/>
    <x v="11"/>
    <s v="Colonia Avellaneda"/>
    <n v="14"/>
  </r>
  <r>
    <x v="378"/>
    <x v="11"/>
    <s v="Colonia Crespo"/>
    <n v="1"/>
  </r>
  <r>
    <x v="378"/>
    <x v="11"/>
    <s v="Colonia Rivadavia"/>
    <n v="1"/>
  </r>
  <r>
    <x v="378"/>
    <x v="11"/>
    <s v="Crespo"/>
    <n v="11"/>
  </r>
  <r>
    <x v="378"/>
    <x v="11"/>
    <s v="El Palenque"/>
    <n v="1"/>
  </r>
  <r>
    <x v="378"/>
    <x v="11"/>
    <s v="El Pingo"/>
    <n v="1"/>
  </r>
  <r>
    <x v="378"/>
    <x v="11"/>
    <s v="Hasenkamp"/>
    <n v="12"/>
  </r>
  <r>
    <x v="378"/>
    <x v="11"/>
    <s v="Hernandarias"/>
    <n v="13"/>
  </r>
  <r>
    <x v="378"/>
    <x v="11"/>
    <s v="La Picada"/>
    <n v="1"/>
  </r>
  <r>
    <x v="378"/>
    <x v="11"/>
    <s v="María Grande"/>
    <n v="8"/>
  </r>
  <r>
    <x v="378"/>
    <x v="11"/>
    <s v="María Grande 2da."/>
    <n v="1"/>
  </r>
  <r>
    <x v="378"/>
    <x v="11"/>
    <s v="Oro Verde"/>
    <n v="10"/>
  </r>
  <r>
    <x v="378"/>
    <x v="11"/>
    <s v="Paraná"/>
    <n v="275"/>
  </r>
  <r>
    <x v="378"/>
    <x v="11"/>
    <s v="San Benito"/>
    <n v="14"/>
  </r>
  <r>
    <x v="378"/>
    <x v="11"/>
    <s v="Sauce Montrull"/>
    <n v="1"/>
  </r>
  <r>
    <x v="378"/>
    <x v="11"/>
    <s v="Seguí"/>
    <n v="4"/>
  </r>
  <r>
    <x v="378"/>
    <x v="11"/>
    <s v="Tabossi"/>
    <n v="4"/>
  </r>
  <r>
    <x v="378"/>
    <x v="11"/>
    <s v="Viale"/>
    <n v="9"/>
  </r>
  <r>
    <x v="378"/>
    <x v="12"/>
    <s v="General Campos"/>
    <n v="1"/>
  </r>
  <r>
    <x v="378"/>
    <x v="12"/>
    <s v="San Salvador"/>
    <n v="4"/>
  </r>
  <r>
    <x v="378"/>
    <x v="13"/>
    <s v="Gobernador Mansilla"/>
    <n v="5"/>
  </r>
  <r>
    <x v="378"/>
    <x v="13"/>
    <s v="Maciá"/>
    <n v="19"/>
  </r>
  <r>
    <x v="378"/>
    <x v="13"/>
    <s v="Rosario del Tala"/>
    <n v="17"/>
  </r>
  <r>
    <x v="378"/>
    <x v="14"/>
    <s v="Basavilbaso"/>
    <n v="18"/>
  </r>
  <r>
    <x v="378"/>
    <x v="14"/>
    <s v="Caseros"/>
    <n v="2"/>
  </r>
  <r>
    <x v="378"/>
    <x v="14"/>
    <s v="Colonia Elía"/>
    <n v="1"/>
  </r>
  <r>
    <x v="378"/>
    <x v="14"/>
    <s v="Concepción del Uruguay"/>
    <n v="128"/>
  </r>
  <r>
    <x v="378"/>
    <x v="14"/>
    <s v="Pronunciamiento"/>
    <n v="1"/>
  </r>
  <r>
    <x v="378"/>
    <x v="14"/>
    <s v="Santa Anita"/>
    <n v="4"/>
  </r>
  <r>
    <x v="378"/>
    <x v="14"/>
    <s v="Villa Mantero"/>
    <n v="2"/>
  </r>
  <r>
    <x v="378"/>
    <x v="14"/>
    <s v="Villa San Justo"/>
    <n v="1"/>
  </r>
  <r>
    <x v="378"/>
    <x v="14"/>
    <s v="Villa San Marcial (Est. Gobernador Urquiza)"/>
    <n v="1"/>
  </r>
  <r>
    <x v="378"/>
    <x v="15"/>
    <s v="Victoria"/>
    <n v="44"/>
  </r>
  <r>
    <x v="378"/>
    <x v="16"/>
    <s v="Ingeniero Miguel Sajaroff"/>
    <n v="1"/>
  </r>
  <r>
    <x v="378"/>
    <x v="16"/>
    <s v="Villa Clara"/>
    <n v="2"/>
  </r>
  <r>
    <x v="378"/>
    <x v="16"/>
    <s v="Villaguay"/>
    <n v="49"/>
  </r>
  <r>
    <x v="379"/>
    <x v="0"/>
    <s v="Arroyo Barú"/>
    <n v="1"/>
  </r>
  <r>
    <x v="379"/>
    <x v="0"/>
    <s v="Colón"/>
    <n v="26"/>
  </r>
  <r>
    <x v="379"/>
    <x v="0"/>
    <s v="Pueblo Cazes"/>
    <n v="1"/>
  </r>
  <r>
    <x v="379"/>
    <x v="0"/>
    <s v="Pueblo Liebig's"/>
    <n v="6"/>
  </r>
  <r>
    <x v="379"/>
    <x v="0"/>
    <s v="San José"/>
    <n v="47"/>
  </r>
  <r>
    <x v="379"/>
    <x v="0"/>
    <s v="Ubajay"/>
    <n v="3"/>
  </r>
  <r>
    <x v="379"/>
    <x v="0"/>
    <s v="Villa Elisa"/>
    <n v="23"/>
  </r>
  <r>
    <x v="379"/>
    <x v="1"/>
    <s v="Colonia Ayuí"/>
    <n v="10"/>
  </r>
  <r>
    <x v="379"/>
    <x v="1"/>
    <s v="Concordia"/>
    <n v="264"/>
  </r>
  <r>
    <x v="379"/>
    <x v="1"/>
    <s v="Estación Yeruá"/>
    <n v="1"/>
  </r>
  <r>
    <x v="379"/>
    <x v="1"/>
    <s v="La Criolla"/>
    <n v="1"/>
  </r>
  <r>
    <x v="379"/>
    <x v="1"/>
    <s v="Los Charrúas"/>
    <n v="5"/>
  </r>
  <r>
    <x v="379"/>
    <x v="1"/>
    <s v="Puerto Yeruá"/>
    <n v="6"/>
  </r>
  <r>
    <x v="379"/>
    <x v="2"/>
    <s v="Aldea Valle María"/>
    <n v="5"/>
  </r>
  <r>
    <x v="379"/>
    <x v="2"/>
    <s v="Colonia Ensayo"/>
    <n v="1"/>
  </r>
  <r>
    <x v="379"/>
    <x v="2"/>
    <s v="Diamante"/>
    <n v="27"/>
  </r>
  <r>
    <x v="379"/>
    <x v="2"/>
    <s v="Estación Camps"/>
    <n v="2"/>
  </r>
  <r>
    <x v="379"/>
    <x v="2"/>
    <s v="General Ramírez"/>
    <n v="11"/>
  </r>
  <r>
    <x v="379"/>
    <x v="2"/>
    <s v="Villa Libertador San Martín"/>
    <n v="4"/>
  </r>
  <r>
    <x v="379"/>
    <x v="3"/>
    <s v="Chajarí"/>
    <n v="26"/>
  </r>
  <r>
    <x v="379"/>
    <x v="3"/>
    <s v="Federación"/>
    <n v="14"/>
  </r>
  <r>
    <x v="379"/>
    <x v="3"/>
    <s v="Gualeguaycito"/>
    <n v="1"/>
  </r>
  <r>
    <x v="379"/>
    <x v="3"/>
    <s v="San Jaime de la Frontera"/>
    <n v="1"/>
  </r>
  <r>
    <x v="379"/>
    <x v="3"/>
    <s v="Villa del Rosario"/>
    <n v="1"/>
  </r>
  <r>
    <x v="379"/>
    <x v="4"/>
    <s v="Conscripto Bernardi"/>
    <n v="1"/>
  </r>
  <r>
    <x v="379"/>
    <x v="4"/>
    <s v="Federal"/>
    <n v="13"/>
  </r>
  <r>
    <x v="379"/>
    <x v="4"/>
    <s v="Sauce de Luna"/>
    <n v="3"/>
  </r>
  <r>
    <x v="379"/>
    <x v="5"/>
    <s v="San José de Feliciano"/>
    <n v="7"/>
  </r>
  <r>
    <x v="379"/>
    <x v="6"/>
    <s v="Aldea Asunción"/>
    <n v="3"/>
  </r>
  <r>
    <x v="379"/>
    <x v="6"/>
    <s v="General Galarza"/>
    <n v="29"/>
  </r>
  <r>
    <x v="379"/>
    <x v="6"/>
    <s v="Gualeguay"/>
    <n v="99"/>
  </r>
  <r>
    <x v="379"/>
    <x v="7"/>
    <s v="Aldea San Antonio"/>
    <n v="3"/>
  </r>
  <r>
    <x v="379"/>
    <x v="7"/>
    <s v="Enrique Carbó"/>
    <n v="1"/>
  </r>
  <r>
    <x v="379"/>
    <x v="7"/>
    <s v="Gilbert"/>
    <n v="2"/>
  </r>
  <r>
    <x v="379"/>
    <x v="7"/>
    <s v="Gualeguaychú"/>
    <n v="101"/>
  </r>
  <r>
    <x v="379"/>
    <x v="7"/>
    <s v="Larroque"/>
    <n v="15"/>
  </r>
  <r>
    <x v="379"/>
    <x v="7"/>
    <s v="Pueblo General Belgrano"/>
    <n v="1"/>
  </r>
  <r>
    <x v="379"/>
    <x v="7"/>
    <s v="Urdinarrain"/>
    <n v="18"/>
  </r>
  <r>
    <x v="379"/>
    <x v="8"/>
    <s v="Ceibas"/>
    <n v="11"/>
  </r>
  <r>
    <x v="379"/>
    <x v="8"/>
    <s v="Ibicuy"/>
    <n v="1"/>
  </r>
  <r>
    <x v="379"/>
    <x v="8"/>
    <s v="Médanos"/>
    <n v="1"/>
  </r>
  <r>
    <x v="379"/>
    <x v="8"/>
    <s v="Villa Paranacito"/>
    <n v="5"/>
  </r>
  <r>
    <x v="379"/>
    <x v="9"/>
    <s v="Alcaraz"/>
    <n v="5"/>
  </r>
  <r>
    <x v="379"/>
    <x v="9"/>
    <s v="Bovril"/>
    <n v="10"/>
  </r>
  <r>
    <x v="379"/>
    <x v="9"/>
    <s v="La Paz"/>
    <n v="42"/>
  </r>
  <r>
    <x v="379"/>
    <x v="9"/>
    <s v="La Providencia"/>
    <n v="1"/>
  </r>
  <r>
    <x v="379"/>
    <x v="9"/>
    <s v="Piedras Blancas"/>
    <n v="3"/>
  </r>
  <r>
    <x v="379"/>
    <x v="9"/>
    <s v="San Gustavo"/>
    <n v="1"/>
  </r>
  <r>
    <x v="379"/>
    <x v="9"/>
    <s v="Santa Elena"/>
    <n v="13"/>
  </r>
  <r>
    <x v="379"/>
    <x v="10"/>
    <s v="Aranguren"/>
    <n v="4"/>
  </r>
  <r>
    <x v="379"/>
    <x v="10"/>
    <s v="Crucesitas Urquiza"/>
    <n v="1"/>
  </r>
  <r>
    <x v="379"/>
    <x v="10"/>
    <s v="Hernández"/>
    <n v="10"/>
  </r>
  <r>
    <x v="379"/>
    <x v="10"/>
    <s v="Nogoyá"/>
    <n v="14"/>
  </r>
  <r>
    <x v="379"/>
    <x v="11"/>
    <s v="Aldea María Luisa"/>
    <n v="1"/>
  </r>
  <r>
    <x v="379"/>
    <x v="11"/>
    <s v="Aldea Santa María"/>
    <n v="2"/>
  </r>
  <r>
    <x v="379"/>
    <x v="11"/>
    <s v="Aldea Santa Rosa"/>
    <n v="1"/>
  </r>
  <r>
    <x v="379"/>
    <x v="11"/>
    <s v="Cerrito"/>
    <n v="4"/>
  </r>
  <r>
    <x v="379"/>
    <x v="11"/>
    <s v="Colonia Avellaneda"/>
    <n v="4"/>
  </r>
  <r>
    <x v="379"/>
    <x v="11"/>
    <s v="Crespo"/>
    <n v="21"/>
  </r>
  <r>
    <x v="379"/>
    <x v="11"/>
    <s v="Hasenkamp"/>
    <n v="3"/>
  </r>
  <r>
    <x v="379"/>
    <x v="11"/>
    <s v="Hernandarias"/>
    <n v="5"/>
  </r>
  <r>
    <x v="379"/>
    <x v="11"/>
    <s v="Las Tunas"/>
    <n v="1"/>
  </r>
  <r>
    <x v="379"/>
    <x v="11"/>
    <s v="María Grande"/>
    <n v="3"/>
  </r>
  <r>
    <x v="379"/>
    <x v="11"/>
    <s v="Oro Verde"/>
    <n v="4"/>
  </r>
  <r>
    <x v="379"/>
    <x v="11"/>
    <s v="Paraná"/>
    <n v="233"/>
  </r>
  <r>
    <x v="379"/>
    <x v="11"/>
    <s v="Pueblo Brugo"/>
    <n v="1"/>
  </r>
  <r>
    <x v="379"/>
    <x v="11"/>
    <s v="San Benito"/>
    <n v="11"/>
  </r>
  <r>
    <x v="379"/>
    <x v="11"/>
    <s v="Seguí"/>
    <n v="4"/>
  </r>
  <r>
    <x v="379"/>
    <x v="11"/>
    <s v="Tabossi"/>
    <n v="4"/>
  </r>
  <r>
    <x v="379"/>
    <x v="11"/>
    <s v="Viale"/>
    <n v="15"/>
  </r>
  <r>
    <x v="379"/>
    <x v="11"/>
    <s v="Villa Urquiza"/>
    <n v="1"/>
  </r>
  <r>
    <x v="379"/>
    <x v="12"/>
    <s v="General Campos"/>
    <n v="8"/>
  </r>
  <r>
    <x v="379"/>
    <x v="12"/>
    <s v="San Salvador"/>
    <n v="5"/>
  </r>
  <r>
    <x v="379"/>
    <x v="13"/>
    <s v="Durazno"/>
    <n v="1"/>
  </r>
  <r>
    <x v="379"/>
    <x v="13"/>
    <s v="Gobernador Mansilla"/>
    <n v="5"/>
  </r>
  <r>
    <x v="379"/>
    <x v="13"/>
    <s v="Gobernador Solá"/>
    <n v="1"/>
  </r>
  <r>
    <x v="379"/>
    <x v="13"/>
    <s v="Guardamonte"/>
    <n v="1"/>
  </r>
  <r>
    <x v="379"/>
    <x v="13"/>
    <s v="Maciá"/>
    <n v="16"/>
  </r>
  <r>
    <x v="379"/>
    <x v="13"/>
    <s v="Rosario del Tala"/>
    <n v="27"/>
  </r>
  <r>
    <x v="379"/>
    <x v="14"/>
    <s v="Basavilbaso"/>
    <n v="10"/>
  </r>
  <r>
    <x v="379"/>
    <x v="14"/>
    <s v="Caseros"/>
    <n v="2"/>
  </r>
  <r>
    <x v="379"/>
    <x v="14"/>
    <s v="Concepción del Uruguay"/>
    <n v="71"/>
  </r>
  <r>
    <x v="379"/>
    <x v="14"/>
    <s v="Herrera"/>
    <n v="2"/>
  </r>
  <r>
    <x v="379"/>
    <x v="14"/>
    <s v="Pronunciamiento"/>
    <n v="3"/>
  </r>
  <r>
    <x v="379"/>
    <x v="14"/>
    <s v="Villa Mantero"/>
    <n v="11"/>
  </r>
  <r>
    <x v="379"/>
    <x v="14"/>
    <s v="Villa San Justo"/>
    <n v="1"/>
  </r>
  <r>
    <x v="379"/>
    <x v="14"/>
    <s v="Villa San Marcial (Est. Gobernador Urquiza)"/>
    <n v="1"/>
  </r>
  <r>
    <x v="379"/>
    <x v="15"/>
    <s v="Antelo"/>
    <n v="1"/>
  </r>
  <r>
    <x v="379"/>
    <x v="15"/>
    <s v="Dist. Chilcas"/>
    <n v="1"/>
  </r>
  <r>
    <x v="379"/>
    <x v="15"/>
    <s v="Molino Doll"/>
    <n v="1"/>
  </r>
  <r>
    <x v="379"/>
    <x v="15"/>
    <s v="Rincón del Doll"/>
    <n v="2"/>
  </r>
  <r>
    <x v="379"/>
    <x v="15"/>
    <s v="Victoria"/>
    <n v="42"/>
  </r>
  <r>
    <x v="379"/>
    <x v="16"/>
    <s v="Ingeniero Miguel Sajaroff"/>
    <n v="1"/>
  </r>
  <r>
    <x v="379"/>
    <x v="16"/>
    <s v="Jubileo"/>
    <n v="1"/>
  </r>
  <r>
    <x v="379"/>
    <x v="16"/>
    <s v="Paso de la Laguna"/>
    <n v="1"/>
  </r>
  <r>
    <x v="379"/>
    <x v="16"/>
    <s v="Villaguay"/>
    <n v="38"/>
  </r>
  <r>
    <x v="380"/>
    <x v="0"/>
    <s v="Colón"/>
    <n v="0"/>
  </r>
  <r>
    <x v="380"/>
    <x v="1"/>
    <s v="Concordia"/>
    <n v="0"/>
  </r>
  <r>
    <x v="380"/>
    <x v="2"/>
    <s v="Diamante"/>
    <n v="0"/>
  </r>
  <r>
    <x v="380"/>
    <x v="3"/>
    <s v="Federación"/>
    <n v="0"/>
  </r>
  <r>
    <x v="380"/>
    <x v="4"/>
    <s v="Federal"/>
    <n v="0"/>
  </r>
  <r>
    <x v="380"/>
    <x v="5"/>
    <s v="San José de Feliciano"/>
    <n v="0"/>
  </r>
  <r>
    <x v="380"/>
    <x v="6"/>
    <s v="Gualeguay"/>
    <n v="0"/>
  </r>
  <r>
    <x v="380"/>
    <x v="7"/>
    <s v="Gualeguaychú"/>
    <n v="0"/>
  </r>
  <r>
    <x v="380"/>
    <x v="8"/>
    <s v="Ibicuy"/>
    <n v="0"/>
  </r>
  <r>
    <x v="380"/>
    <x v="9"/>
    <s v="La Paz"/>
    <n v="0"/>
  </r>
  <r>
    <x v="380"/>
    <x v="10"/>
    <s v="Nogoyá"/>
    <n v="0"/>
  </r>
  <r>
    <x v="380"/>
    <x v="11"/>
    <s v="Paraná"/>
    <n v="0"/>
  </r>
  <r>
    <x v="380"/>
    <x v="12"/>
    <s v="San Salvador"/>
    <n v="0"/>
  </r>
  <r>
    <x v="380"/>
    <x v="13"/>
    <s v="Rosario del Tala"/>
    <n v="0"/>
  </r>
  <r>
    <x v="380"/>
    <x v="14"/>
    <s v="Concepción del Uruguay"/>
    <n v="0"/>
  </r>
  <r>
    <x v="380"/>
    <x v="15"/>
    <s v="Victoria"/>
    <n v="0"/>
  </r>
  <r>
    <x v="380"/>
    <x v="16"/>
    <s v="Villaguay"/>
    <n v="0"/>
  </r>
  <r>
    <x v="381"/>
    <x v="0"/>
    <s v="Colón"/>
    <n v="73"/>
  </r>
  <r>
    <x v="381"/>
    <x v="0"/>
    <s v="Pueblo Liebig's"/>
    <n v="4"/>
  </r>
  <r>
    <x v="381"/>
    <x v="0"/>
    <s v="San José"/>
    <n v="90"/>
  </r>
  <r>
    <x v="381"/>
    <x v="0"/>
    <s v="Ubajay"/>
    <n v="4"/>
  </r>
  <r>
    <x v="381"/>
    <x v="0"/>
    <s v="Villa Elisa"/>
    <n v="16"/>
  </r>
  <r>
    <x v="381"/>
    <x v="1"/>
    <s v="Colonia Ayuí"/>
    <n v="6"/>
  </r>
  <r>
    <x v="381"/>
    <x v="1"/>
    <s v="Concordia"/>
    <n v="319"/>
  </r>
  <r>
    <x v="381"/>
    <x v="1"/>
    <s v="Estación Yuquerí"/>
    <n v="1"/>
  </r>
  <r>
    <x v="381"/>
    <x v="1"/>
    <s v="Estancia Grande"/>
    <n v="2"/>
  </r>
  <r>
    <x v="381"/>
    <x v="1"/>
    <s v="Los Charrúas"/>
    <n v="7"/>
  </r>
  <r>
    <x v="381"/>
    <x v="1"/>
    <s v="Nueva Escocia"/>
    <n v="1"/>
  </r>
  <r>
    <x v="381"/>
    <x v="1"/>
    <s v="Puerto Yeruá"/>
    <n v="6"/>
  </r>
  <r>
    <x v="381"/>
    <x v="2"/>
    <s v="Aldea Brasilera"/>
    <n v="1"/>
  </r>
  <r>
    <x v="381"/>
    <x v="2"/>
    <s v="Aldea Spatzenkutter"/>
    <n v="1"/>
  </r>
  <r>
    <x v="381"/>
    <x v="2"/>
    <s v="Aldea Valle María"/>
    <n v="7"/>
  </r>
  <r>
    <x v="381"/>
    <x v="2"/>
    <s v="Costa Grande"/>
    <n v="1"/>
  </r>
  <r>
    <x v="381"/>
    <x v="2"/>
    <s v="Diamante"/>
    <n v="20"/>
  </r>
  <r>
    <x v="381"/>
    <x v="2"/>
    <s v="General Racedo (El Carmen)"/>
    <n v="1"/>
  </r>
  <r>
    <x v="381"/>
    <x v="2"/>
    <s v="General Ramírez"/>
    <n v="11"/>
  </r>
  <r>
    <x v="381"/>
    <x v="2"/>
    <s v="Las Cuevas"/>
    <n v="1"/>
  </r>
  <r>
    <x v="381"/>
    <x v="2"/>
    <s v="Villa Libertador San Martín"/>
    <n v="14"/>
  </r>
  <r>
    <x v="381"/>
    <x v="3"/>
    <s v="Chajarí"/>
    <n v="40"/>
  </r>
  <r>
    <x v="381"/>
    <x v="3"/>
    <s v="Federación"/>
    <n v="10"/>
  </r>
  <r>
    <x v="381"/>
    <x v="3"/>
    <s v="Gualeguaycito"/>
    <n v="1"/>
  </r>
  <r>
    <x v="381"/>
    <x v="3"/>
    <s v="Los Conquistadores"/>
    <n v="1"/>
  </r>
  <r>
    <x v="381"/>
    <x v="3"/>
    <s v="Santa Ana"/>
    <n v="1"/>
  </r>
  <r>
    <x v="381"/>
    <x v="4"/>
    <s v="Federal"/>
    <n v="6"/>
  </r>
  <r>
    <x v="381"/>
    <x v="4"/>
    <s v="Sauce de Luna"/>
    <n v="2"/>
  </r>
  <r>
    <x v="381"/>
    <x v="5"/>
    <s v="San José de Feliciano"/>
    <n v="13"/>
  </r>
  <r>
    <x v="381"/>
    <x v="6"/>
    <s v="Aldea Asunción"/>
    <n v="1"/>
  </r>
  <r>
    <x v="381"/>
    <x v="6"/>
    <s v="General Galarza"/>
    <n v="9"/>
  </r>
  <r>
    <x v="381"/>
    <x v="6"/>
    <s v="Gualeguay"/>
    <n v="97"/>
  </r>
  <r>
    <x v="381"/>
    <x v="7"/>
    <s v="Aldea San Antonio"/>
    <n v="3"/>
  </r>
  <r>
    <x v="381"/>
    <x v="7"/>
    <s v="Distrito Ceibas"/>
    <n v="1"/>
  </r>
  <r>
    <x v="381"/>
    <x v="7"/>
    <s v="Gualeguaychú"/>
    <n v="143"/>
  </r>
  <r>
    <x v="381"/>
    <x v="7"/>
    <s v="Larroque"/>
    <n v="6"/>
  </r>
  <r>
    <x v="381"/>
    <x v="7"/>
    <s v="Pueblo General Belgrano"/>
    <n v="14"/>
  </r>
  <r>
    <x v="381"/>
    <x v="7"/>
    <s v="Urdinarrain"/>
    <n v="11"/>
  </r>
  <r>
    <x v="381"/>
    <x v="8"/>
    <s v="Ceibas"/>
    <n v="6"/>
  </r>
  <r>
    <x v="381"/>
    <x v="8"/>
    <s v="Ibicuy"/>
    <n v="2"/>
  </r>
  <r>
    <x v="381"/>
    <x v="8"/>
    <s v="Villa Paranacito"/>
    <n v="3"/>
  </r>
  <r>
    <x v="381"/>
    <x v="9"/>
    <s v="Alcaraz"/>
    <n v="7"/>
  </r>
  <r>
    <x v="381"/>
    <x v="9"/>
    <s v="Bovril"/>
    <n v="12"/>
  </r>
  <r>
    <x v="381"/>
    <x v="9"/>
    <s v="La Paz"/>
    <n v="21"/>
  </r>
  <r>
    <x v="381"/>
    <x v="9"/>
    <s v="Piedras Blancas"/>
    <n v="1"/>
  </r>
  <r>
    <x v="381"/>
    <x v="9"/>
    <s v="San Gustavo"/>
    <n v="14"/>
  </r>
  <r>
    <x v="381"/>
    <x v="9"/>
    <s v="Santa Elena"/>
    <n v="17"/>
  </r>
  <r>
    <x v="381"/>
    <x v="10"/>
    <s v="Aranguren"/>
    <n v="1"/>
  </r>
  <r>
    <x v="381"/>
    <x v="10"/>
    <s v="Febré"/>
    <n v="1"/>
  </r>
  <r>
    <x v="381"/>
    <x v="10"/>
    <s v="Hernández"/>
    <n v="4"/>
  </r>
  <r>
    <x v="381"/>
    <x v="10"/>
    <s v="Lucas González"/>
    <n v="6"/>
  </r>
  <r>
    <x v="381"/>
    <x v="10"/>
    <s v="Nogoyá"/>
    <n v="31"/>
  </r>
  <r>
    <x v="381"/>
    <x v="11"/>
    <s v="Aldea María Luisa"/>
    <n v="7"/>
  </r>
  <r>
    <x v="381"/>
    <x v="11"/>
    <s v="Antonio Tomás"/>
    <n v="1"/>
  </r>
  <r>
    <x v="381"/>
    <x v="11"/>
    <s v="Cerrito"/>
    <n v="26"/>
  </r>
  <r>
    <x v="381"/>
    <x v="11"/>
    <s v="Colonia Avellaneda"/>
    <n v="19"/>
  </r>
  <r>
    <x v="381"/>
    <x v="11"/>
    <s v="Colonia Reffino"/>
    <n v="2"/>
  </r>
  <r>
    <x v="381"/>
    <x v="11"/>
    <s v="Crespo"/>
    <n v="25"/>
  </r>
  <r>
    <x v="381"/>
    <x v="11"/>
    <s v="El Palenque"/>
    <n v="1"/>
  </r>
  <r>
    <x v="381"/>
    <x v="11"/>
    <s v="Hasenkamp"/>
    <n v="5"/>
  </r>
  <r>
    <x v="381"/>
    <x v="11"/>
    <s v="Hernandarias"/>
    <n v="6"/>
  </r>
  <r>
    <x v="381"/>
    <x v="11"/>
    <s v="La Picada"/>
    <n v="1"/>
  </r>
  <r>
    <x v="381"/>
    <x v="11"/>
    <s v="María Grande"/>
    <n v="10"/>
  </r>
  <r>
    <x v="381"/>
    <x v="11"/>
    <s v="Oro Verde"/>
    <n v="7"/>
  </r>
  <r>
    <x v="381"/>
    <x v="11"/>
    <s v="Paraná"/>
    <n v="378"/>
  </r>
  <r>
    <x v="381"/>
    <x v="11"/>
    <s v="San Benito"/>
    <n v="14"/>
  </r>
  <r>
    <x v="381"/>
    <x v="11"/>
    <s v="Seguí"/>
    <n v="6"/>
  </r>
  <r>
    <x v="381"/>
    <x v="11"/>
    <s v="Tabossi"/>
    <n v="4"/>
  </r>
  <r>
    <x v="381"/>
    <x v="11"/>
    <s v="Viale"/>
    <n v="18"/>
  </r>
  <r>
    <x v="381"/>
    <x v="12"/>
    <s v="General Campos"/>
    <n v="6"/>
  </r>
  <r>
    <x v="381"/>
    <x v="12"/>
    <s v="San Salvador"/>
    <n v="23"/>
  </r>
  <r>
    <x v="381"/>
    <x v="13"/>
    <s v="Durazno"/>
    <n v="2"/>
  </r>
  <r>
    <x v="381"/>
    <x v="13"/>
    <s v="Gobernador Mansilla"/>
    <n v="1"/>
  </r>
  <r>
    <x v="381"/>
    <x v="13"/>
    <s v="Guardamonte"/>
    <n v="1"/>
  </r>
  <r>
    <x v="381"/>
    <x v="13"/>
    <s v="La Ollita"/>
    <n v="1"/>
  </r>
  <r>
    <x v="381"/>
    <x v="13"/>
    <s v="Las Guachas"/>
    <n v="1"/>
  </r>
  <r>
    <x v="381"/>
    <x v="13"/>
    <s v="Maciá"/>
    <n v="9"/>
  </r>
  <r>
    <x v="381"/>
    <x v="13"/>
    <s v="Rosario del Tala"/>
    <n v="23"/>
  </r>
  <r>
    <x v="381"/>
    <x v="14"/>
    <s v="Basavilbaso"/>
    <n v="3"/>
  </r>
  <r>
    <x v="381"/>
    <x v="14"/>
    <s v="Caseros"/>
    <n v="12"/>
  </r>
  <r>
    <x v="381"/>
    <x v="14"/>
    <s v="Colonia Elía"/>
    <n v="2"/>
  </r>
  <r>
    <x v="381"/>
    <x v="14"/>
    <s v="Concepción del Uruguay"/>
    <n v="82"/>
  </r>
  <r>
    <x v="381"/>
    <x v="14"/>
    <s v="Pronunciamiento"/>
    <n v="1"/>
  </r>
  <r>
    <x v="381"/>
    <x v="14"/>
    <s v="Villa Mantero"/>
    <n v="10"/>
  </r>
  <r>
    <x v="381"/>
    <x v="15"/>
    <s v="Molino Doll"/>
    <n v="1"/>
  </r>
  <r>
    <x v="381"/>
    <x v="15"/>
    <s v="Victoria"/>
    <n v="23"/>
  </r>
  <r>
    <x v="381"/>
    <x v="16"/>
    <s v="Estación Raíces"/>
    <n v="1"/>
  </r>
  <r>
    <x v="381"/>
    <x v="16"/>
    <s v="Ingeniero Miguel Sajaroff"/>
    <n v="1"/>
  </r>
  <r>
    <x v="381"/>
    <x v="16"/>
    <s v="Paso de la Laguna"/>
    <n v="1"/>
  </r>
  <r>
    <x v="381"/>
    <x v="16"/>
    <s v="Villa Clara"/>
    <n v="1"/>
  </r>
  <r>
    <x v="381"/>
    <x v="16"/>
    <s v="Villa Domínguez"/>
    <n v="5"/>
  </r>
  <r>
    <x v="381"/>
    <x v="16"/>
    <s v="Villaguay"/>
    <n v="67"/>
  </r>
  <r>
    <x v="382"/>
    <x v="0"/>
    <s v="Colón"/>
    <n v="12"/>
  </r>
  <r>
    <x v="382"/>
    <x v="0"/>
    <s v="San José"/>
    <n v="19"/>
  </r>
  <r>
    <x v="382"/>
    <x v="0"/>
    <s v="Villa Elisa"/>
    <n v="12"/>
  </r>
  <r>
    <x v="382"/>
    <x v="1"/>
    <s v="Colonia General Roca"/>
    <n v="1"/>
  </r>
  <r>
    <x v="382"/>
    <x v="1"/>
    <s v="Concordia"/>
    <n v="86"/>
  </r>
  <r>
    <x v="382"/>
    <x v="1"/>
    <s v="Estancia Grande"/>
    <n v="1"/>
  </r>
  <r>
    <x v="382"/>
    <x v="1"/>
    <s v="La Criolla"/>
    <n v="1"/>
  </r>
  <r>
    <x v="382"/>
    <x v="1"/>
    <s v="Los Charrúas"/>
    <n v="1"/>
  </r>
  <r>
    <x v="382"/>
    <x v="2"/>
    <s v="Aldea Valle María"/>
    <n v="1"/>
  </r>
  <r>
    <x v="382"/>
    <x v="2"/>
    <s v="Diamante"/>
    <n v="9"/>
  </r>
  <r>
    <x v="382"/>
    <x v="2"/>
    <s v="General Ramírez"/>
    <n v="11"/>
  </r>
  <r>
    <x v="382"/>
    <x v="2"/>
    <s v="Villa Libertador San Martín"/>
    <n v="3"/>
  </r>
  <r>
    <x v="382"/>
    <x v="3"/>
    <s v="Chajarí"/>
    <n v="15"/>
  </r>
  <r>
    <x v="382"/>
    <x v="3"/>
    <s v="Federación"/>
    <n v="17"/>
  </r>
  <r>
    <x v="382"/>
    <x v="3"/>
    <s v="Santa Ana"/>
    <n v="2"/>
  </r>
  <r>
    <x v="382"/>
    <x v="3"/>
    <s v="Villa del Rosario"/>
    <n v="1"/>
  </r>
  <r>
    <x v="382"/>
    <x v="4"/>
    <s v="Conscripto Bernardi"/>
    <n v="1"/>
  </r>
  <r>
    <x v="382"/>
    <x v="4"/>
    <s v="Federal"/>
    <n v="4"/>
  </r>
  <r>
    <x v="382"/>
    <x v="4"/>
    <s v="Sauce de Luna"/>
    <n v="2"/>
  </r>
  <r>
    <x v="382"/>
    <x v="5"/>
    <s v="San José de Feliciano"/>
    <n v="0"/>
  </r>
  <r>
    <x v="382"/>
    <x v="6"/>
    <s v="General Galarza"/>
    <n v="1"/>
  </r>
  <r>
    <x v="382"/>
    <x v="6"/>
    <s v="Gualeguay"/>
    <n v="29"/>
  </r>
  <r>
    <x v="382"/>
    <x v="7"/>
    <s v="Aldea San Antonio"/>
    <n v="6"/>
  </r>
  <r>
    <x v="382"/>
    <x v="7"/>
    <s v="Palavecino"/>
    <n v="2"/>
  </r>
  <r>
    <x v="382"/>
    <x v="7"/>
    <s v="Gualeguaychú"/>
    <n v="138"/>
  </r>
  <r>
    <x v="382"/>
    <x v="7"/>
    <s v="Larroque"/>
    <n v="1"/>
  </r>
  <r>
    <x v="382"/>
    <x v="7"/>
    <s v="Pueblo General Belgrano"/>
    <n v="4"/>
  </r>
  <r>
    <x v="382"/>
    <x v="7"/>
    <s v="Urdinarrain"/>
    <n v="2"/>
  </r>
  <r>
    <x v="382"/>
    <x v="8"/>
    <s v="Ceibas"/>
    <n v="4"/>
  </r>
  <r>
    <x v="382"/>
    <x v="8"/>
    <s v="Ibicuy"/>
    <n v="2"/>
  </r>
  <r>
    <x v="382"/>
    <x v="8"/>
    <s v="Médanos"/>
    <n v="1"/>
  </r>
  <r>
    <x v="382"/>
    <x v="8"/>
    <s v="Villa Paranacito"/>
    <n v="3"/>
  </r>
  <r>
    <x v="382"/>
    <x v="9"/>
    <s v="Alcaraz"/>
    <n v="2"/>
  </r>
  <r>
    <x v="382"/>
    <x v="9"/>
    <s v="Bovril"/>
    <n v="1"/>
  </r>
  <r>
    <x v="382"/>
    <x v="9"/>
    <s v="La Paz"/>
    <n v="42"/>
  </r>
  <r>
    <x v="382"/>
    <x v="9"/>
    <s v="Piedras Blancas"/>
    <n v="2"/>
  </r>
  <r>
    <x v="382"/>
    <x v="9"/>
    <s v="San Gustavo"/>
    <n v="17"/>
  </r>
  <r>
    <x v="382"/>
    <x v="9"/>
    <s v="Santa Elena"/>
    <n v="1"/>
  </r>
  <r>
    <x v="382"/>
    <x v="10"/>
    <s v="Aranguren"/>
    <n v="5"/>
  </r>
  <r>
    <x v="382"/>
    <x v="10"/>
    <s v="Hernandez"/>
    <n v="1"/>
  </r>
  <r>
    <x v="382"/>
    <x v="10"/>
    <s v="Nogoyá"/>
    <n v="7"/>
  </r>
  <r>
    <x v="382"/>
    <x v="11"/>
    <s v="Aldea María Luisa"/>
    <n v="5"/>
  </r>
  <r>
    <x v="382"/>
    <x v="11"/>
    <s v="Aldea Santa María"/>
    <n v="1"/>
  </r>
  <r>
    <x v="382"/>
    <x v="11"/>
    <s v="Cerrito"/>
    <n v="2"/>
  </r>
  <r>
    <x v="382"/>
    <x v="11"/>
    <s v="Colonia Avellaneda"/>
    <n v="9"/>
  </r>
  <r>
    <x v="382"/>
    <x v="11"/>
    <s v="Crespo"/>
    <n v="8"/>
  </r>
  <r>
    <x v="382"/>
    <x v="11"/>
    <s v="Hasenkamp"/>
    <n v="2"/>
  </r>
  <r>
    <x v="382"/>
    <x v="11"/>
    <s v="Hernandarias"/>
    <n v="1"/>
  </r>
  <r>
    <x v="382"/>
    <x v="11"/>
    <s v="Oro Verde"/>
    <n v="4"/>
  </r>
  <r>
    <x v="382"/>
    <x v="11"/>
    <s v="Paraná"/>
    <n v="85"/>
  </r>
  <r>
    <x v="382"/>
    <x v="11"/>
    <s v="San Benito"/>
    <n v="8"/>
  </r>
  <r>
    <x v="382"/>
    <x v="11"/>
    <s v="Seguí"/>
    <n v="1"/>
  </r>
  <r>
    <x v="382"/>
    <x v="11"/>
    <s v="Viale"/>
    <n v="4"/>
  </r>
  <r>
    <x v="382"/>
    <x v="12"/>
    <s v="San Salvador"/>
    <n v="0"/>
  </r>
  <r>
    <x v="382"/>
    <x v="13"/>
    <s v="Gobernador Mansilla"/>
    <n v="2"/>
  </r>
  <r>
    <x v="382"/>
    <x v="13"/>
    <s v="Maciá"/>
    <n v="1"/>
  </r>
  <r>
    <x v="382"/>
    <x v="13"/>
    <s v="Rosario del Tala"/>
    <n v="3"/>
  </r>
  <r>
    <x v="382"/>
    <x v="14"/>
    <s v="Basavilbaso"/>
    <n v="11"/>
  </r>
  <r>
    <x v="382"/>
    <x v="14"/>
    <s v="Caseros"/>
    <n v="2"/>
  </r>
  <r>
    <x v="382"/>
    <x v="14"/>
    <s v="Concepción del Uruguay"/>
    <n v="39"/>
  </r>
  <r>
    <x v="382"/>
    <x v="14"/>
    <s v="Las Moscas"/>
    <n v="3"/>
  </r>
  <r>
    <x v="382"/>
    <x v="14"/>
    <s v="Pronunciamiento"/>
    <n v="1"/>
  </r>
  <r>
    <x v="382"/>
    <x v="14"/>
    <s v="Santa Anita"/>
    <n v="8"/>
  </r>
  <r>
    <x v="382"/>
    <x v="14"/>
    <s v="Villa Mantero"/>
    <n v="1"/>
  </r>
  <r>
    <x v="382"/>
    <x v="14"/>
    <s v="Villa San Justo"/>
    <n v="2"/>
  </r>
  <r>
    <x v="382"/>
    <x v="14"/>
    <s v="Villa San Marcial (Est. Gobernador Urquiza)"/>
    <n v="1"/>
  </r>
  <r>
    <x v="382"/>
    <x v="15"/>
    <s v="Victoria"/>
    <n v="8"/>
  </r>
  <r>
    <x v="382"/>
    <x v="16"/>
    <s v="Ingeniero Miguel Sajaroff"/>
    <n v="1"/>
  </r>
  <r>
    <x v="382"/>
    <x v="16"/>
    <s v="Jubileo"/>
    <n v="1"/>
  </r>
  <r>
    <x v="382"/>
    <x v="16"/>
    <s v="Lucas Norte"/>
    <n v="2"/>
  </r>
  <r>
    <x v="382"/>
    <x v="16"/>
    <s v="Villa Clara"/>
    <n v="3"/>
  </r>
  <r>
    <x v="382"/>
    <x v="16"/>
    <s v="Villaguay"/>
    <n v="59"/>
  </r>
  <r>
    <x v="383"/>
    <x v="0"/>
    <s v="Colón"/>
    <n v="24"/>
  </r>
  <r>
    <x v="383"/>
    <x v="0"/>
    <s v="La Clarita"/>
    <n v="1"/>
  </r>
  <r>
    <x v="383"/>
    <x v="0"/>
    <s v="San José"/>
    <n v="25"/>
  </r>
  <r>
    <x v="383"/>
    <x v="0"/>
    <s v="Villa Elisa"/>
    <n v="13"/>
  </r>
  <r>
    <x v="383"/>
    <x v="1"/>
    <s v="Colonia Ayuí"/>
    <n v="1"/>
  </r>
  <r>
    <x v="383"/>
    <x v="1"/>
    <s v="Concordia"/>
    <n v="200"/>
  </r>
  <r>
    <x v="383"/>
    <x v="1"/>
    <s v="Estancia Grande"/>
    <n v="1"/>
  </r>
  <r>
    <x v="383"/>
    <x v="1"/>
    <s v="La Criolla"/>
    <n v="2"/>
  </r>
  <r>
    <x v="383"/>
    <x v="1"/>
    <s v="Los Charrúas"/>
    <n v="4"/>
  </r>
  <r>
    <x v="383"/>
    <x v="1"/>
    <s v="Puerto Yeruá"/>
    <n v="5"/>
  </r>
  <r>
    <x v="383"/>
    <x v="2"/>
    <s v="Aldea Valle María"/>
    <n v="3"/>
  </r>
  <r>
    <x v="383"/>
    <x v="2"/>
    <s v="Diamante"/>
    <n v="12"/>
  </r>
  <r>
    <x v="383"/>
    <x v="2"/>
    <s v="General Ramírez"/>
    <n v="11"/>
  </r>
  <r>
    <x v="383"/>
    <x v="2"/>
    <s v="Villa Libertador San Martín"/>
    <n v="24"/>
  </r>
  <r>
    <x v="383"/>
    <x v="3"/>
    <s v="Chajarí"/>
    <n v="37"/>
  </r>
  <r>
    <x v="383"/>
    <x v="3"/>
    <s v="Colonia Villa Libertad"/>
    <n v="1"/>
  </r>
  <r>
    <x v="383"/>
    <x v="3"/>
    <s v="Federación"/>
    <n v="22"/>
  </r>
  <r>
    <x v="383"/>
    <x v="3"/>
    <s v="Gualeguaycito"/>
    <n v="1"/>
  </r>
  <r>
    <x v="383"/>
    <x v="3"/>
    <s v="Los Conquistadores"/>
    <n v="1"/>
  </r>
  <r>
    <x v="383"/>
    <x v="3"/>
    <s v="Colonia Belgrano"/>
    <n v="1"/>
  </r>
  <r>
    <x v="383"/>
    <x v="4"/>
    <s v="Conscripto Bernardi"/>
    <n v="2"/>
  </r>
  <r>
    <x v="383"/>
    <x v="4"/>
    <s v="Federal"/>
    <n v="23"/>
  </r>
  <r>
    <x v="383"/>
    <x v="4"/>
    <s v="Sauce de Luna"/>
    <n v="9"/>
  </r>
  <r>
    <x v="383"/>
    <x v="5"/>
    <s v="San José de Feliciano"/>
    <n v="8"/>
  </r>
  <r>
    <x v="383"/>
    <x v="5"/>
    <s v="San Víctor"/>
    <n v="1"/>
  </r>
  <r>
    <x v="383"/>
    <x v="6"/>
    <s v="Estación Lazo"/>
    <n v="1"/>
  </r>
  <r>
    <x v="383"/>
    <x v="6"/>
    <s v="General Galarza"/>
    <n v="2"/>
  </r>
  <r>
    <x v="383"/>
    <x v="6"/>
    <s v="Gualeguay"/>
    <n v="68"/>
  </r>
  <r>
    <x v="383"/>
    <x v="7"/>
    <s v="Aldea San Antonio"/>
    <n v="1"/>
  </r>
  <r>
    <x v="383"/>
    <x v="7"/>
    <s v="Gualeguaychú"/>
    <n v="85"/>
  </r>
  <r>
    <x v="383"/>
    <x v="7"/>
    <s v="Larroque"/>
    <n v="24"/>
  </r>
  <r>
    <x v="383"/>
    <x v="7"/>
    <s v="Pueblo General Belgrano"/>
    <n v="2"/>
  </r>
  <r>
    <x v="383"/>
    <x v="7"/>
    <s v="Talitas"/>
    <n v="1"/>
  </r>
  <r>
    <x v="383"/>
    <x v="7"/>
    <s v="Urdinarrain"/>
    <n v="24"/>
  </r>
  <r>
    <x v="383"/>
    <x v="8"/>
    <s v="Ceibas"/>
    <n v="13"/>
  </r>
  <r>
    <x v="383"/>
    <x v="8"/>
    <s v="Ibicuy"/>
    <n v="12"/>
  </r>
  <r>
    <x v="383"/>
    <x v="8"/>
    <s v="Villa Paranacito"/>
    <n v="3"/>
  </r>
  <r>
    <x v="383"/>
    <x v="9"/>
    <s v="Bovril"/>
    <n v="7"/>
  </r>
  <r>
    <x v="383"/>
    <x v="9"/>
    <s v="El Quebracho"/>
    <n v="1"/>
  </r>
  <r>
    <x v="383"/>
    <x v="9"/>
    <s v="La Paz"/>
    <n v="10"/>
  </r>
  <r>
    <x v="383"/>
    <x v="9"/>
    <s v="Piedras Blancas"/>
    <n v="6"/>
  </r>
  <r>
    <x v="383"/>
    <x v="9"/>
    <s v="San Gustavo"/>
    <n v="11"/>
  </r>
  <r>
    <x v="383"/>
    <x v="9"/>
    <s v="Santa Elena"/>
    <n v="3"/>
  </r>
  <r>
    <x v="383"/>
    <x v="9"/>
    <s v="Sir Leonard"/>
    <n v="1"/>
  </r>
  <r>
    <x v="383"/>
    <x v="10"/>
    <s v="Aranguren"/>
    <n v="4"/>
  </r>
  <r>
    <x v="383"/>
    <x v="10"/>
    <s v="Hernandez"/>
    <n v="4"/>
  </r>
  <r>
    <x v="383"/>
    <x v="10"/>
    <s v="Lucas González"/>
    <n v="1"/>
  </r>
  <r>
    <x v="383"/>
    <x v="10"/>
    <s v="Nogoyá"/>
    <n v="16"/>
  </r>
  <r>
    <x v="383"/>
    <x v="11"/>
    <s v="Aldea María Luisa"/>
    <n v="5"/>
  </r>
  <r>
    <x v="383"/>
    <x v="11"/>
    <s v="Cerrito"/>
    <n v="7"/>
  </r>
  <r>
    <x v="383"/>
    <x v="11"/>
    <s v="Colonia Avellaneda"/>
    <n v="4"/>
  </r>
  <r>
    <x v="383"/>
    <x v="11"/>
    <s v="Crespo"/>
    <n v="8"/>
  </r>
  <r>
    <x v="383"/>
    <x v="11"/>
    <s v="El Pingo"/>
    <n v="1"/>
  </r>
  <r>
    <x v="383"/>
    <x v="11"/>
    <s v="Hasenkamp"/>
    <n v="1"/>
  </r>
  <r>
    <x v="383"/>
    <x v="11"/>
    <s v="Hernandarias"/>
    <n v="14"/>
  </r>
  <r>
    <x v="383"/>
    <x v="11"/>
    <s v="María Grande"/>
    <n v="8"/>
  </r>
  <r>
    <x v="383"/>
    <x v="11"/>
    <s v="Oro Verde"/>
    <n v="11"/>
  </r>
  <r>
    <x v="383"/>
    <x v="11"/>
    <s v="Paraná"/>
    <n v="228"/>
  </r>
  <r>
    <x v="383"/>
    <x v="11"/>
    <s v="San Benito"/>
    <n v="14"/>
  </r>
  <r>
    <x v="383"/>
    <x v="11"/>
    <s v="Sauce Montrull"/>
    <n v="1"/>
  </r>
  <r>
    <x v="383"/>
    <x v="11"/>
    <s v="Sauce Pinto"/>
    <n v="1"/>
  </r>
  <r>
    <x v="383"/>
    <x v="11"/>
    <s v="Seguí"/>
    <n v="3"/>
  </r>
  <r>
    <x v="383"/>
    <x v="11"/>
    <s v="Viale"/>
    <n v="6"/>
  </r>
  <r>
    <x v="383"/>
    <x v="11"/>
    <s v="Villa Urquiza"/>
    <n v="1"/>
  </r>
  <r>
    <x v="383"/>
    <x v="12"/>
    <s v="General Campos"/>
    <n v="1"/>
  </r>
  <r>
    <x v="383"/>
    <x v="12"/>
    <s v="San Salvador"/>
    <n v="23"/>
  </r>
  <r>
    <x v="383"/>
    <x v="13"/>
    <s v="Estación Arroyo Clé"/>
    <n v="2"/>
  </r>
  <r>
    <x v="383"/>
    <x v="13"/>
    <s v="Durazno"/>
    <n v="4"/>
  </r>
  <r>
    <x v="383"/>
    <x v="13"/>
    <s v="Gobernador Mansilla"/>
    <n v="4"/>
  </r>
  <r>
    <x v="383"/>
    <x v="13"/>
    <s v="Maciá"/>
    <n v="14"/>
  </r>
  <r>
    <x v="383"/>
    <x v="13"/>
    <s v="Rosario del Tala"/>
    <n v="19"/>
  </r>
  <r>
    <x v="383"/>
    <x v="14"/>
    <s v="Basavilbaso"/>
    <n v="4"/>
  </r>
  <r>
    <x v="383"/>
    <x v="14"/>
    <s v="Caseros"/>
    <n v="3"/>
  </r>
  <r>
    <x v="383"/>
    <x v="14"/>
    <s v="Concepción del Uruguay"/>
    <n v="59"/>
  </r>
  <r>
    <x v="383"/>
    <x v="14"/>
    <s v="Herrera"/>
    <n v="1"/>
  </r>
  <r>
    <x v="383"/>
    <x v="14"/>
    <s v="Santa Anita"/>
    <n v="3"/>
  </r>
  <r>
    <x v="383"/>
    <x v="14"/>
    <s v="Villa Mantero"/>
    <n v="3"/>
  </r>
  <r>
    <x v="383"/>
    <x v="14"/>
    <s v="Villa San Justo"/>
    <n v="1"/>
  </r>
  <r>
    <x v="383"/>
    <x v="15"/>
    <s v="Rincón del Doll"/>
    <n v="4"/>
  </r>
  <r>
    <x v="383"/>
    <x v="15"/>
    <s v="Victoria"/>
    <n v="23"/>
  </r>
  <r>
    <x v="383"/>
    <x v="16"/>
    <s v="Ingeniero Miguel Sajaroff"/>
    <n v="1"/>
  </r>
  <r>
    <x v="383"/>
    <x v="16"/>
    <s v="Mojones Norte"/>
    <n v="1"/>
  </r>
  <r>
    <x v="383"/>
    <x v="16"/>
    <s v="Paso de la Laguna"/>
    <n v="5"/>
  </r>
  <r>
    <x v="383"/>
    <x v="16"/>
    <s v="Villa Domínguez"/>
    <n v="1"/>
  </r>
  <r>
    <x v="383"/>
    <x v="16"/>
    <s v="Villaguay"/>
    <n v="50"/>
  </r>
  <r>
    <x v="384"/>
    <x v="0"/>
    <s v="Colón"/>
    <n v="8"/>
  </r>
  <r>
    <x v="384"/>
    <x v="0"/>
    <s v="La Clarita"/>
    <n v="1"/>
  </r>
  <r>
    <x v="384"/>
    <x v="0"/>
    <s v="Pueblo Liebig's"/>
    <n v="5"/>
  </r>
  <r>
    <x v="384"/>
    <x v="0"/>
    <s v="San José"/>
    <n v="27"/>
  </r>
  <r>
    <x v="384"/>
    <x v="0"/>
    <s v="Villa Elisa"/>
    <n v="16"/>
  </r>
  <r>
    <x v="384"/>
    <x v="1"/>
    <s v="Colonia Ayuí"/>
    <n v="5"/>
  </r>
  <r>
    <x v="384"/>
    <x v="1"/>
    <s v="Concordia"/>
    <n v="193"/>
  </r>
  <r>
    <x v="384"/>
    <x v="1"/>
    <s v="La Criolla"/>
    <n v="1"/>
  </r>
  <r>
    <x v="384"/>
    <x v="1"/>
    <s v="Los Charrúas"/>
    <n v="2"/>
  </r>
  <r>
    <x v="384"/>
    <x v="1"/>
    <s v="Puerto Yeruá"/>
    <n v="3"/>
  </r>
  <r>
    <x v="384"/>
    <x v="2"/>
    <s v="Aldea Valle María"/>
    <n v="1"/>
  </r>
  <r>
    <x v="384"/>
    <x v="2"/>
    <s v="Colonia Ensayo"/>
    <n v="1"/>
  </r>
  <r>
    <x v="384"/>
    <x v="2"/>
    <s v="Diamante"/>
    <n v="25"/>
  </r>
  <r>
    <x v="384"/>
    <x v="2"/>
    <s v="General Ramírez"/>
    <n v="6"/>
  </r>
  <r>
    <x v="384"/>
    <x v="2"/>
    <s v="Isletas"/>
    <n v="1"/>
  </r>
  <r>
    <x v="384"/>
    <x v="2"/>
    <s v="Villa Libertador San Martín"/>
    <n v="5"/>
  </r>
  <r>
    <x v="384"/>
    <x v="3"/>
    <s v="Chajarí"/>
    <n v="29"/>
  </r>
  <r>
    <x v="384"/>
    <x v="3"/>
    <s v="Colonia Santa Juana"/>
    <n v="1"/>
  </r>
  <r>
    <x v="384"/>
    <x v="3"/>
    <s v="Federación"/>
    <n v="1"/>
  </r>
  <r>
    <x v="384"/>
    <x v="3"/>
    <s v="Los Conquistadores"/>
    <n v="2"/>
  </r>
  <r>
    <x v="384"/>
    <x v="3"/>
    <s v="San Pedro"/>
    <n v="1"/>
  </r>
  <r>
    <x v="384"/>
    <x v="3"/>
    <s v="Santa Ana"/>
    <n v="5"/>
  </r>
  <r>
    <x v="384"/>
    <x v="3"/>
    <s v="Villa del Rosario"/>
    <n v="2"/>
  </r>
  <r>
    <x v="384"/>
    <x v="4"/>
    <s v="Federal"/>
    <n v="6"/>
  </r>
  <r>
    <x v="384"/>
    <x v="4"/>
    <s v="Sauce de Luna"/>
    <n v="7"/>
  </r>
  <r>
    <x v="384"/>
    <x v="5"/>
    <s v="San José de Feliciano"/>
    <n v="1"/>
  </r>
  <r>
    <x v="384"/>
    <x v="6"/>
    <s v="General Galarza"/>
    <n v="6"/>
  </r>
  <r>
    <x v="384"/>
    <x v="6"/>
    <s v="Gualeguay"/>
    <n v="46"/>
  </r>
  <r>
    <x v="384"/>
    <x v="7"/>
    <s v="Aldea San Antonio"/>
    <n v="1"/>
  </r>
  <r>
    <x v="384"/>
    <x v="7"/>
    <s v="Distrito Costa Uruguay Sur"/>
    <n v="1"/>
  </r>
  <r>
    <x v="384"/>
    <x v="7"/>
    <s v="Gualeguaychú"/>
    <n v="149"/>
  </r>
  <r>
    <x v="384"/>
    <x v="7"/>
    <s v="Irazusta"/>
    <n v="2"/>
  </r>
  <r>
    <x v="384"/>
    <x v="7"/>
    <s v="Larroque"/>
    <n v="33"/>
  </r>
  <r>
    <x v="384"/>
    <x v="7"/>
    <s v="Pueblo General Belgrano"/>
    <n v="4"/>
  </r>
  <r>
    <x v="384"/>
    <x v="7"/>
    <s v="Urdinarrain"/>
    <n v="16"/>
  </r>
  <r>
    <x v="384"/>
    <x v="8"/>
    <s v="Ceibas"/>
    <n v="2"/>
  </r>
  <r>
    <x v="384"/>
    <x v="8"/>
    <s v="Ibicuy"/>
    <n v="8"/>
  </r>
  <r>
    <x v="384"/>
    <x v="8"/>
    <s v="Médanos"/>
    <n v="1"/>
  </r>
  <r>
    <x v="384"/>
    <x v="8"/>
    <s v="Villa Paranacito"/>
    <n v="5"/>
  </r>
  <r>
    <x v="384"/>
    <x v="9"/>
    <s v="Alcaraz"/>
    <n v="4"/>
  </r>
  <r>
    <x v="384"/>
    <x v="9"/>
    <s v="Bovril"/>
    <n v="3"/>
  </r>
  <r>
    <x v="384"/>
    <x v="9"/>
    <s v="El Solar"/>
    <n v="1"/>
  </r>
  <r>
    <x v="384"/>
    <x v="9"/>
    <s v="La Paz"/>
    <n v="19"/>
  </r>
  <r>
    <x v="384"/>
    <x v="9"/>
    <s v="Santa Elena"/>
    <n v="17"/>
  </r>
  <r>
    <x v="384"/>
    <x v="10"/>
    <s v="Aranguren"/>
    <n v="6"/>
  </r>
  <r>
    <x v="384"/>
    <x v="10"/>
    <s v="Hernandez"/>
    <n v="7"/>
  </r>
  <r>
    <x v="384"/>
    <x v="10"/>
    <s v="Lucas González"/>
    <n v="3"/>
  </r>
  <r>
    <x v="384"/>
    <x v="10"/>
    <s v="Nogoyá"/>
    <n v="12"/>
  </r>
  <r>
    <x v="384"/>
    <x v="11"/>
    <s v="Cerrito"/>
    <n v="10"/>
  </r>
  <r>
    <x v="384"/>
    <x v="11"/>
    <s v="Colonia Avellaneda"/>
    <n v="10"/>
  </r>
  <r>
    <x v="384"/>
    <x v="11"/>
    <s v="Crespo"/>
    <n v="20"/>
  </r>
  <r>
    <x v="384"/>
    <x v="11"/>
    <s v="El Palenque"/>
    <n v="1"/>
  </r>
  <r>
    <x v="384"/>
    <x v="11"/>
    <s v="El Pingo"/>
    <n v="1"/>
  </r>
  <r>
    <x v="384"/>
    <x v="11"/>
    <s v="Hasenkamp"/>
    <n v="10"/>
  </r>
  <r>
    <x v="384"/>
    <x v="11"/>
    <s v="Hernandarias"/>
    <n v="2"/>
  </r>
  <r>
    <x v="384"/>
    <x v="11"/>
    <s v="María Grande"/>
    <n v="9"/>
  </r>
  <r>
    <x v="384"/>
    <x v="11"/>
    <s v="Oro Verde"/>
    <n v="3"/>
  </r>
  <r>
    <x v="384"/>
    <x v="11"/>
    <s v="Paraná"/>
    <n v="213"/>
  </r>
  <r>
    <x v="384"/>
    <x v="11"/>
    <s v="San Benito"/>
    <n v="9"/>
  </r>
  <r>
    <x v="384"/>
    <x v="11"/>
    <s v="Sosa"/>
    <n v="1"/>
  </r>
  <r>
    <x v="384"/>
    <x v="11"/>
    <s v="Tabossi"/>
    <n v="4"/>
  </r>
  <r>
    <x v="384"/>
    <x v="11"/>
    <s v="Viale"/>
    <n v="20"/>
  </r>
  <r>
    <x v="384"/>
    <x v="12"/>
    <s v="General Campos"/>
    <n v="1"/>
  </r>
  <r>
    <x v="384"/>
    <x v="12"/>
    <s v="San Salvador"/>
    <n v="24"/>
  </r>
  <r>
    <x v="384"/>
    <x v="13"/>
    <s v="Estación Arroyo Clé"/>
    <n v="1"/>
  </r>
  <r>
    <x v="384"/>
    <x v="13"/>
    <s v="Durazno"/>
    <n v="1"/>
  </r>
  <r>
    <x v="384"/>
    <x v="13"/>
    <s v="Gobernador Mansilla"/>
    <n v="2"/>
  </r>
  <r>
    <x v="384"/>
    <x v="13"/>
    <s v="Maciá"/>
    <n v="4"/>
  </r>
  <r>
    <x v="384"/>
    <x v="13"/>
    <s v="Rosario del Tala"/>
    <n v="10"/>
  </r>
  <r>
    <x v="384"/>
    <x v="14"/>
    <s v="Basavilbaso"/>
    <n v="1"/>
  </r>
  <r>
    <x v="384"/>
    <x v="14"/>
    <s v="Concepción del Uruguay"/>
    <n v="69"/>
  </r>
  <r>
    <x v="384"/>
    <x v="14"/>
    <s v="Santa Anita"/>
    <n v="1"/>
  </r>
  <r>
    <x v="384"/>
    <x v="14"/>
    <s v="Villa Mantero"/>
    <n v="2"/>
  </r>
  <r>
    <x v="384"/>
    <x v="15"/>
    <s v="Rincón del Doll"/>
    <n v="3"/>
  </r>
  <r>
    <x v="384"/>
    <x v="15"/>
    <s v="Victoria"/>
    <n v="33"/>
  </r>
  <r>
    <x v="384"/>
    <x v="16"/>
    <s v="Jubileo"/>
    <n v="1"/>
  </r>
  <r>
    <x v="384"/>
    <x v="16"/>
    <s v="Lucas Sud"/>
    <n v="1"/>
  </r>
  <r>
    <x v="384"/>
    <x v="16"/>
    <s v="Paso de la Laguna"/>
    <n v="1"/>
  </r>
  <r>
    <x v="384"/>
    <x v="16"/>
    <s v="Villa Clara"/>
    <n v="1"/>
  </r>
  <r>
    <x v="384"/>
    <x v="16"/>
    <s v="Villa Domínguez"/>
    <n v="1"/>
  </r>
  <r>
    <x v="384"/>
    <x v="16"/>
    <s v="Villaguay"/>
    <n v="43"/>
  </r>
  <r>
    <x v="385"/>
    <x v="0"/>
    <s v="Colón"/>
    <n v="16"/>
  </r>
  <r>
    <x v="385"/>
    <x v="0"/>
    <s v="Pueblo Liebig's"/>
    <n v="1"/>
  </r>
  <r>
    <x v="385"/>
    <x v="0"/>
    <s v="San José"/>
    <n v="19"/>
  </r>
  <r>
    <x v="385"/>
    <x v="0"/>
    <s v="Ubajay"/>
    <n v="4"/>
  </r>
  <r>
    <x v="385"/>
    <x v="0"/>
    <s v="Villa Elisa"/>
    <n v="4"/>
  </r>
  <r>
    <x v="385"/>
    <x v="1"/>
    <s v="Colonia Ayuí"/>
    <n v="2"/>
  </r>
  <r>
    <x v="385"/>
    <x v="1"/>
    <s v="Concordia"/>
    <n v="144"/>
  </r>
  <r>
    <x v="385"/>
    <x v="1"/>
    <s v="Estación Yuquerí"/>
    <n v="1"/>
  </r>
  <r>
    <x v="385"/>
    <x v="1"/>
    <s v="Estancia Grande"/>
    <n v="1"/>
  </r>
  <r>
    <x v="385"/>
    <x v="1"/>
    <s v="La Criolla"/>
    <n v="2"/>
  </r>
  <r>
    <x v="385"/>
    <x v="1"/>
    <s v="Los Charrúas"/>
    <n v="1"/>
  </r>
  <r>
    <x v="385"/>
    <x v="1"/>
    <s v="Pedernal"/>
    <n v="7"/>
  </r>
  <r>
    <x v="385"/>
    <x v="1"/>
    <s v="Puerto Yeruá"/>
    <n v="2"/>
  </r>
  <r>
    <x v="385"/>
    <x v="2"/>
    <s v="Aldea Salto"/>
    <n v="1"/>
  </r>
  <r>
    <x v="385"/>
    <x v="2"/>
    <s v="Aldea Valle María"/>
    <n v="2"/>
  </r>
  <r>
    <x v="385"/>
    <x v="2"/>
    <s v="Diamante"/>
    <n v="21"/>
  </r>
  <r>
    <x v="385"/>
    <x v="2"/>
    <s v="General Racedo (El Carmen)"/>
    <n v="1"/>
  </r>
  <r>
    <x v="385"/>
    <x v="2"/>
    <s v="General Ramírez"/>
    <n v="10"/>
  </r>
  <r>
    <x v="385"/>
    <x v="2"/>
    <s v="Villa Libertador San Martín"/>
    <n v="12"/>
  </r>
  <r>
    <x v="385"/>
    <x v="3"/>
    <s v="Chajarí"/>
    <n v="29"/>
  </r>
  <r>
    <x v="385"/>
    <x v="3"/>
    <s v="Federación"/>
    <n v="12"/>
  </r>
  <r>
    <x v="385"/>
    <x v="3"/>
    <s v="Villa del Rosario"/>
    <n v="1"/>
  </r>
  <r>
    <x v="385"/>
    <x v="4"/>
    <s v="Conscripto Bernardi"/>
    <n v="2"/>
  </r>
  <r>
    <x v="385"/>
    <x v="4"/>
    <s v="El Cimarrón"/>
    <n v="2"/>
  </r>
  <r>
    <x v="385"/>
    <x v="4"/>
    <s v="Federal"/>
    <n v="21"/>
  </r>
  <r>
    <x v="385"/>
    <x v="4"/>
    <s v="Sauce de Luna"/>
    <n v="7"/>
  </r>
  <r>
    <x v="385"/>
    <x v="5"/>
    <s v="San José de Feliciano"/>
    <n v="17"/>
  </r>
  <r>
    <x v="385"/>
    <x v="6"/>
    <s v="General Galarza"/>
    <n v="5"/>
  </r>
  <r>
    <x v="385"/>
    <x v="6"/>
    <s v="Gualeguay"/>
    <n v="79"/>
  </r>
  <r>
    <x v="385"/>
    <x v="7"/>
    <s v="Aldea San Antonio"/>
    <n v="1"/>
  </r>
  <r>
    <x v="385"/>
    <x v="7"/>
    <s v="Enrique Carbó"/>
    <n v="1"/>
  </r>
  <r>
    <x v="385"/>
    <x v="7"/>
    <s v="Gualeguaychú"/>
    <n v="114"/>
  </r>
  <r>
    <x v="385"/>
    <x v="7"/>
    <s v="Larroque"/>
    <n v="12"/>
  </r>
  <r>
    <x v="385"/>
    <x v="7"/>
    <s v="Pueblo General Belgrano"/>
    <n v="2"/>
  </r>
  <r>
    <x v="385"/>
    <x v="7"/>
    <s v="Sarandí"/>
    <n v="1"/>
  </r>
  <r>
    <x v="385"/>
    <x v="7"/>
    <s v="Urdinarrain"/>
    <n v="17"/>
  </r>
  <r>
    <x v="385"/>
    <x v="8"/>
    <s v="Médanos"/>
    <n v="1"/>
  </r>
  <r>
    <x v="385"/>
    <x v="8"/>
    <s v="Villa Paranacito"/>
    <n v="1"/>
  </r>
  <r>
    <x v="385"/>
    <x v="9"/>
    <s v="Alcaraz"/>
    <n v="4"/>
  </r>
  <r>
    <x v="385"/>
    <x v="9"/>
    <s v="Bovril"/>
    <n v="3"/>
  </r>
  <r>
    <x v="385"/>
    <x v="9"/>
    <s v="Colonia Máximo Castro"/>
    <n v="1"/>
  </r>
  <r>
    <x v="385"/>
    <x v="9"/>
    <s v="La Paz"/>
    <n v="17"/>
  </r>
  <r>
    <x v="385"/>
    <x v="9"/>
    <s v="Piedras Blancas"/>
    <n v="1"/>
  </r>
  <r>
    <x v="385"/>
    <x v="9"/>
    <s v="Santa Elena"/>
    <n v="7"/>
  </r>
  <r>
    <x v="385"/>
    <x v="9"/>
    <s v="Sir Leonard"/>
    <n v="1"/>
  </r>
  <r>
    <x v="385"/>
    <x v="9"/>
    <s v="Tacuaras Yacaré"/>
    <n v="1"/>
  </r>
  <r>
    <x v="385"/>
    <x v="10"/>
    <s v="Lucas González"/>
    <n v="3"/>
  </r>
  <r>
    <x v="385"/>
    <x v="10"/>
    <s v="Nogoyá"/>
    <n v="39"/>
  </r>
  <r>
    <x v="385"/>
    <x v="11"/>
    <s v="Cerrito"/>
    <n v="3"/>
  </r>
  <r>
    <x v="385"/>
    <x v="11"/>
    <s v="Colonia Avellaneda"/>
    <n v="4"/>
  </r>
  <r>
    <x v="385"/>
    <x v="11"/>
    <s v="Crespo"/>
    <n v="11"/>
  </r>
  <r>
    <x v="385"/>
    <x v="11"/>
    <s v="El Palenque"/>
    <n v="1"/>
  </r>
  <r>
    <x v="385"/>
    <x v="11"/>
    <s v="Hasenkamp"/>
    <n v="5"/>
  </r>
  <r>
    <x v="385"/>
    <x v="11"/>
    <s v="Hernandarias"/>
    <n v="7"/>
  </r>
  <r>
    <x v="385"/>
    <x v="11"/>
    <s v="María Grande"/>
    <n v="1"/>
  </r>
  <r>
    <x v="385"/>
    <x v="11"/>
    <s v="Oro Verde"/>
    <n v="4"/>
  </r>
  <r>
    <x v="385"/>
    <x v="11"/>
    <s v="Paraná"/>
    <n v="211"/>
  </r>
  <r>
    <x v="385"/>
    <x v="11"/>
    <s v="Pueblo Brugo"/>
    <n v="2"/>
  </r>
  <r>
    <x v="385"/>
    <x v="11"/>
    <s v="San Benito"/>
    <n v="11"/>
  </r>
  <r>
    <x v="385"/>
    <x v="11"/>
    <s v="Sauce Montrull"/>
    <n v="1"/>
  </r>
  <r>
    <x v="385"/>
    <x v="11"/>
    <s v="Seguí"/>
    <n v="1"/>
  </r>
  <r>
    <x v="385"/>
    <x v="11"/>
    <s v="Viale"/>
    <n v="5"/>
  </r>
  <r>
    <x v="385"/>
    <x v="11"/>
    <s v="Villa Urquiza"/>
    <n v="2"/>
  </r>
  <r>
    <x v="385"/>
    <x v="12"/>
    <s v="General Campos"/>
    <n v="1"/>
  </r>
  <r>
    <x v="385"/>
    <x v="12"/>
    <s v="San Salvador"/>
    <n v="10"/>
  </r>
  <r>
    <x v="385"/>
    <x v="13"/>
    <s v="Maciá"/>
    <n v="3"/>
  </r>
  <r>
    <x v="385"/>
    <x v="13"/>
    <s v="Rosario del Tala"/>
    <n v="11"/>
  </r>
  <r>
    <x v="385"/>
    <x v="14"/>
    <s v="Basavilbaso"/>
    <n v="2"/>
  </r>
  <r>
    <x v="385"/>
    <x v="14"/>
    <s v="Caseros"/>
    <n v="1"/>
  </r>
  <r>
    <x v="385"/>
    <x v="14"/>
    <s v="Concepción del Uruguay"/>
    <n v="51"/>
  </r>
  <r>
    <x v="385"/>
    <x v="14"/>
    <s v="Herrera"/>
    <n v="3"/>
  </r>
  <r>
    <x v="385"/>
    <x v="14"/>
    <s v="Pronunciamiento"/>
    <n v="5"/>
  </r>
  <r>
    <x v="385"/>
    <x v="15"/>
    <s v="Rincón del Doll"/>
    <n v="1"/>
  </r>
  <r>
    <x v="385"/>
    <x v="15"/>
    <s v="Victoria"/>
    <n v="33"/>
  </r>
  <r>
    <x v="385"/>
    <x v="16"/>
    <s v="Villaguay"/>
    <n v="10"/>
  </r>
  <r>
    <x v="386"/>
    <x v="0"/>
    <s v="Colón"/>
    <n v="30"/>
  </r>
  <r>
    <x v="386"/>
    <x v="0"/>
    <s v="Colonia Hugues"/>
    <n v="1"/>
  </r>
  <r>
    <x v="386"/>
    <x v="0"/>
    <s v="La Clarita"/>
    <n v="5"/>
  </r>
  <r>
    <x v="386"/>
    <x v="0"/>
    <s v="San José"/>
    <n v="32"/>
  </r>
  <r>
    <x v="386"/>
    <x v="0"/>
    <s v="Ubajay"/>
    <n v="6"/>
  </r>
  <r>
    <x v="386"/>
    <x v="0"/>
    <s v="Villa Elisa"/>
    <n v="14"/>
  </r>
  <r>
    <x v="386"/>
    <x v="1"/>
    <s v="Colonia General Roca"/>
    <n v="3"/>
  </r>
  <r>
    <x v="386"/>
    <x v="1"/>
    <s v="Concordia"/>
    <n v="151"/>
  </r>
  <r>
    <x v="386"/>
    <x v="1"/>
    <s v="Estación Yeruá"/>
    <n v="2"/>
  </r>
  <r>
    <x v="386"/>
    <x v="1"/>
    <s v="La Criolla"/>
    <n v="1"/>
  </r>
  <r>
    <x v="386"/>
    <x v="1"/>
    <s v="Los Charrúas"/>
    <n v="2"/>
  </r>
  <r>
    <x v="386"/>
    <x v="2"/>
    <s v="Aldea Spatzenkutter"/>
    <n v="2"/>
  </r>
  <r>
    <x v="386"/>
    <x v="2"/>
    <s v="Aldea Valle María"/>
    <n v="8"/>
  </r>
  <r>
    <x v="386"/>
    <x v="2"/>
    <s v="Costa Grande"/>
    <n v="1"/>
  </r>
  <r>
    <x v="386"/>
    <x v="2"/>
    <s v="Diamante"/>
    <n v="29"/>
  </r>
  <r>
    <x v="386"/>
    <x v="2"/>
    <s v="Estación Camps"/>
    <n v="1"/>
  </r>
  <r>
    <x v="386"/>
    <x v="2"/>
    <s v="General Ramírez"/>
    <n v="1"/>
  </r>
  <r>
    <x v="386"/>
    <x v="2"/>
    <s v="Villa Libertador San Martín"/>
    <n v="6"/>
  </r>
  <r>
    <x v="386"/>
    <x v="3"/>
    <s v="Chajarí"/>
    <n v="37"/>
  </r>
  <r>
    <x v="386"/>
    <x v="3"/>
    <s v="Colonia Belgrano"/>
    <n v="1"/>
  </r>
  <r>
    <x v="386"/>
    <x v="3"/>
    <s v="Federación"/>
    <n v="14"/>
  </r>
  <r>
    <x v="386"/>
    <x v="3"/>
    <s v="Gualeguaycito"/>
    <n v="1"/>
  </r>
  <r>
    <x v="386"/>
    <x v="3"/>
    <s v="Los Conquistadores"/>
    <n v="2"/>
  </r>
  <r>
    <x v="386"/>
    <x v="3"/>
    <s v="Santa Ana"/>
    <n v="3"/>
  </r>
  <r>
    <x v="386"/>
    <x v="4"/>
    <s v="Conscripto Bernardi"/>
    <n v="1"/>
  </r>
  <r>
    <x v="386"/>
    <x v="4"/>
    <s v="Federal"/>
    <n v="8"/>
  </r>
  <r>
    <x v="386"/>
    <x v="4"/>
    <s v="Sauce de Luna"/>
    <n v="122"/>
  </r>
  <r>
    <x v="386"/>
    <x v="5"/>
    <s v="San José de Feliciano"/>
    <n v="3"/>
  </r>
  <r>
    <x v="386"/>
    <x v="6"/>
    <s v="General Galarza"/>
    <n v="4"/>
  </r>
  <r>
    <x v="386"/>
    <x v="7"/>
    <s v="Gualeguay"/>
    <n v="37"/>
  </r>
  <r>
    <x v="386"/>
    <x v="8"/>
    <s v="Aldea San Antonio"/>
    <n v="6"/>
  </r>
  <r>
    <x v="386"/>
    <x v="8"/>
    <s v="Gilbert"/>
    <n v="1"/>
  </r>
  <r>
    <x v="386"/>
    <x v="8"/>
    <s v="Gualeguaychú"/>
    <n v="80"/>
  </r>
  <r>
    <x v="386"/>
    <x v="8"/>
    <s v="Larroque"/>
    <n v="10"/>
  </r>
  <r>
    <x v="386"/>
    <x v="8"/>
    <s v="Pueblo General Belgrano"/>
    <n v="1"/>
  </r>
  <r>
    <x v="386"/>
    <x v="8"/>
    <s v="Urdinarrain"/>
    <n v="14"/>
  </r>
  <r>
    <x v="386"/>
    <x v="9"/>
    <s v="Alcaraz"/>
    <n v="1"/>
  </r>
  <r>
    <x v="386"/>
    <x v="9"/>
    <s v="Bovril"/>
    <n v="6"/>
  </r>
  <r>
    <x v="386"/>
    <x v="9"/>
    <s v="Colonia Avigdor"/>
    <n v="1"/>
  </r>
  <r>
    <x v="386"/>
    <x v="9"/>
    <s v="La Paz"/>
    <n v="7"/>
  </r>
  <r>
    <x v="386"/>
    <x v="9"/>
    <s v="Santa Elena"/>
    <n v="4"/>
  </r>
  <r>
    <x v="386"/>
    <x v="10"/>
    <s v="Hernandez"/>
    <n v="1"/>
  </r>
  <r>
    <x v="386"/>
    <x v="10"/>
    <s v="Nogoyá"/>
    <n v="15"/>
  </r>
  <r>
    <x v="386"/>
    <x v="11"/>
    <s v="Aldea María Luisa"/>
    <n v="3"/>
  </r>
  <r>
    <x v="386"/>
    <x v="11"/>
    <s v="Aldea Santa María"/>
    <n v="1"/>
  </r>
  <r>
    <x v="386"/>
    <x v="11"/>
    <s v="Cerrito"/>
    <n v="7"/>
  </r>
  <r>
    <x v="386"/>
    <x v="11"/>
    <s v="Colonia Avellaneda"/>
    <n v="4"/>
  </r>
  <r>
    <x v="386"/>
    <x v="11"/>
    <s v="Crespo"/>
    <n v="14"/>
  </r>
  <r>
    <x v="386"/>
    <x v="11"/>
    <s v="Hasenkamp"/>
    <n v="4"/>
  </r>
  <r>
    <x v="386"/>
    <x v="11"/>
    <s v="María Grande"/>
    <n v="3"/>
  </r>
  <r>
    <x v="386"/>
    <x v="11"/>
    <s v="Oro Verde"/>
    <n v="4"/>
  </r>
  <r>
    <x v="386"/>
    <x v="11"/>
    <s v="Paraná"/>
    <n v="228"/>
  </r>
  <r>
    <x v="386"/>
    <x v="11"/>
    <s v="Pueblo Brugo"/>
    <n v="1"/>
  </r>
  <r>
    <x v="386"/>
    <x v="11"/>
    <s v="San Benito"/>
    <n v="12"/>
  </r>
  <r>
    <x v="386"/>
    <x v="11"/>
    <s v="Seguí"/>
    <n v="4"/>
  </r>
  <r>
    <x v="386"/>
    <x v="11"/>
    <s v="Tabossi"/>
    <n v="1"/>
  </r>
  <r>
    <x v="386"/>
    <x v="11"/>
    <s v="Tezanos Pinto"/>
    <n v="1"/>
  </r>
  <r>
    <x v="386"/>
    <x v="11"/>
    <s v="Viale"/>
    <n v="7"/>
  </r>
  <r>
    <x v="386"/>
    <x v="11"/>
    <s v="Villa Uranga"/>
    <n v="1"/>
  </r>
  <r>
    <x v="386"/>
    <x v="11"/>
    <s v="Villa Urquiza"/>
    <n v="2"/>
  </r>
  <r>
    <x v="386"/>
    <x v="12"/>
    <s v="San Salvador"/>
    <n v="6"/>
  </r>
  <r>
    <x v="386"/>
    <x v="13"/>
    <s v="Gobernador Mansilla"/>
    <n v="7"/>
  </r>
  <r>
    <x v="386"/>
    <x v="13"/>
    <s v="Maciá"/>
    <n v="7"/>
  </r>
  <r>
    <x v="386"/>
    <x v="13"/>
    <s v="Rosario del Tala"/>
    <n v="19"/>
  </r>
  <r>
    <x v="386"/>
    <x v="14"/>
    <s v="Basavilbaso"/>
    <n v="8"/>
  </r>
  <r>
    <x v="386"/>
    <x v="14"/>
    <s v="Caseros"/>
    <n v="6"/>
  </r>
  <r>
    <x v="386"/>
    <x v="14"/>
    <s v="Concepción del Uruguay"/>
    <n v="47"/>
  </r>
  <r>
    <x v="386"/>
    <x v="14"/>
    <s v="Las Moscas"/>
    <n v="1"/>
  </r>
  <r>
    <x v="386"/>
    <x v="14"/>
    <s v="Pronunciamiento"/>
    <n v="3"/>
  </r>
  <r>
    <x v="386"/>
    <x v="14"/>
    <s v="Santa Anita"/>
    <n v="6"/>
  </r>
  <r>
    <x v="386"/>
    <x v="14"/>
    <s v="Villa Mantero"/>
    <n v="3"/>
  </r>
  <r>
    <x v="386"/>
    <x v="14"/>
    <s v="Villa San Justo"/>
    <n v="1"/>
  </r>
  <r>
    <x v="386"/>
    <x v="15"/>
    <s v="Distrito Chilcas"/>
    <n v="1"/>
  </r>
  <r>
    <x v="386"/>
    <x v="15"/>
    <s v="Molino Doll"/>
    <n v="2"/>
  </r>
  <r>
    <x v="386"/>
    <x v="15"/>
    <s v="Rincón de Nogoyá"/>
    <n v="2"/>
  </r>
  <r>
    <x v="386"/>
    <x v="15"/>
    <s v="Rincón del Doll"/>
    <n v="2"/>
  </r>
  <r>
    <x v="386"/>
    <x v="15"/>
    <s v="Victoria"/>
    <n v="24"/>
  </r>
  <r>
    <x v="386"/>
    <x v="16"/>
    <s v="Jubileo"/>
    <n v="1"/>
  </r>
  <r>
    <x v="386"/>
    <x v="16"/>
    <s v="Villaguay"/>
    <n v="21"/>
  </r>
  <r>
    <x v="387"/>
    <x v="0"/>
    <s v="Colón"/>
    <n v="0"/>
  </r>
  <r>
    <x v="387"/>
    <x v="1"/>
    <s v="Concordia"/>
    <n v="0"/>
  </r>
  <r>
    <x v="387"/>
    <x v="2"/>
    <s v="Diamante"/>
    <n v="0"/>
  </r>
  <r>
    <x v="387"/>
    <x v="3"/>
    <s v="Federación"/>
    <n v="0"/>
  </r>
  <r>
    <x v="387"/>
    <x v="4"/>
    <s v="Federal"/>
    <n v="0"/>
  </r>
  <r>
    <x v="387"/>
    <x v="5"/>
    <s v="Feliciano"/>
    <n v="0"/>
  </r>
  <r>
    <x v="387"/>
    <x v="6"/>
    <s v="Gualeguay"/>
    <n v="0"/>
  </r>
  <r>
    <x v="387"/>
    <x v="7"/>
    <s v="Gualeguaychú"/>
    <n v="0"/>
  </r>
  <r>
    <x v="387"/>
    <x v="8"/>
    <s v="Islas del Ibicuy"/>
    <n v="0"/>
  </r>
  <r>
    <x v="387"/>
    <x v="9"/>
    <s v="La Paz"/>
    <n v="0"/>
  </r>
  <r>
    <x v="387"/>
    <x v="10"/>
    <s v="Nogoyá"/>
    <n v="0"/>
  </r>
  <r>
    <x v="387"/>
    <x v="11"/>
    <s v="Paraná"/>
    <n v="0"/>
  </r>
  <r>
    <x v="387"/>
    <x v="12"/>
    <s v="San Salvador"/>
    <n v="0"/>
  </r>
  <r>
    <x v="387"/>
    <x v="13"/>
    <s v="Tala"/>
    <n v="0"/>
  </r>
  <r>
    <x v="387"/>
    <x v="14"/>
    <s v="Uruguay"/>
    <n v="0"/>
  </r>
  <r>
    <x v="387"/>
    <x v="15"/>
    <s v="Victoria"/>
    <n v="0"/>
  </r>
  <r>
    <x v="387"/>
    <x v="16"/>
    <s v="Villaguay"/>
    <n v="0"/>
  </r>
  <r>
    <x v="388"/>
    <x v="0"/>
    <s v="Colón"/>
    <n v="41"/>
  </r>
  <r>
    <x v="388"/>
    <x v="0"/>
    <s v="Pueblo Liebig's"/>
    <n v="1"/>
  </r>
  <r>
    <x v="388"/>
    <x v="0"/>
    <s v="San José"/>
    <n v="25"/>
  </r>
  <r>
    <x v="388"/>
    <x v="0"/>
    <s v="Ubajay"/>
    <n v="2"/>
  </r>
  <r>
    <x v="388"/>
    <x v="0"/>
    <s v="Villa Elisa"/>
    <n v="12"/>
  </r>
  <r>
    <x v="388"/>
    <x v="1"/>
    <s v="Clodomiro Ledesma"/>
    <n v="1"/>
  </r>
  <r>
    <x v="388"/>
    <x v="1"/>
    <s v="Colonia Ayuí"/>
    <n v="8"/>
  </r>
  <r>
    <x v="388"/>
    <x v="1"/>
    <s v="Colonia General Roca"/>
    <n v="4"/>
  </r>
  <r>
    <x v="388"/>
    <x v="1"/>
    <s v="Concordia"/>
    <n v="200"/>
  </r>
  <r>
    <x v="388"/>
    <x v="1"/>
    <s v="Estación Yuquerí"/>
    <n v="1"/>
  </r>
  <r>
    <x v="388"/>
    <x v="1"/>
    <s v="Estancia Grande"/>
    <n v="1"/>
  </r>
  <r>
    <x v="388"/>
    <x v="1"/>
    <s v="La Criolla"/>
    <n v="2"/>
  </r>
  <r>
    <x v="388"/>
    <x v="1"/>
    <s v="Los Charrúas"/>
    <n v="3"/>
  </r>
  <r>
    <x v="388"/>
    <x v="2"/>
    <s v="Aldea Brasilera"/>
    <n v="2"/>
  </r>
  <r>
    <x v="388"/>
    <x v="2"/>
    <s v="Aldea Protestante"/>
    <n v="2"/>
  </r>
  <r>
    <x v="388"/>
    <x v="2"/>
    <s v="Aldea Valle María"/>
    <n v="1"/>
  </r>
  <r>
    <x v="388"/>
    <x v="2"/>
    <s v="Colonia Ensayo"/>
    <n v="1"/>
  </r>
  <r>
    <x v="388"/>
    <x v="2"/>
    <s v="Diamante"/>
    <n v="21"/>
  </r>
  <r>
    <x v="388"/>
    <x v="2"/>
    <s v="Estación Puiggari"/>
    <n v="1"/>
  </r>
  <r>
    <x v="388"/>
    <x v="2"/>
    <s v="General Ramírez"/>
    <n v="7"/>
  </r>
  <r>
    <x v="388"/>
    <x v="2"/>
    <s v="Villa Libertador San Martín"/>
    <n v="8"/>
  </r>
  <r>
    <x v="388"/>
    <x v="3"/>
    <s v="Chajarí"/>
    <n v="54"/>
  </r>
  <r>
    <x v="388"/>
    <x v="3"/>
    <s v="Federación"/>
    <n v="7"/>
  </r>
  <r>
    <x v="388"/>
    <x v="3"/>
    <s v="Los Conquistadores"/>
    <n v="2"/>
  </r>
  <r>
    <x v="388"/>
    <x v="3"/>
    <s v="San Jaime de la Frontera"/>
    <n v="13"/>
  </r>
  <r>
    <x v="388"/>
    <x v="4"/>
    <s v="Federal"/>
    <n v="18"/>
  </r>
  <r>
    <x v="388"/>
    <x v="4"/>
    <s v="Nueva Vizcaya"/>
    <n v="1"/>
  </r>
  <r>
    <x v="388"/>
    <x v="4"/>
    <s v="Sauce de Luna"/>
    <n v="2"/>
  </r>
  <r>
    <x v="388"/>
    <x v="5"/>
    <s v="San José de Feliciano"/>
    <n v="16"/>
  </r>
  <r>
    <x v="388"/>
    <x v="6"/>
    <s v="Gualeguay"/>
    <n v="59"/>
  </r>
  <r>
    <x v="388"/>
    <x v="7"/>
    <s v="Aldea San Antonio"/>
    <n v="2"/>
  </r>
  <r>
    <x v="388"/>
    <x v="7"/>
    <s v="Distrito Costa Uruguay Sur"/>
    <n v="1"/>
  </r>
  <r>
    <x v="388"/>
    <x v="7"/>
    <s v="Gualeguaychú"/>
    <n v="97"/>
  </r>
  <r>
    <x v="388"/>
    <x v="7"/>
    <s v="Larroque"/>
    <n v="14"/>
  </r>
  <r>
    <x v="388"/>
    <x v="7"/>
    <s v="Pueblo General Belgrano"/>
    <n v="1"/>
  </r>
  <r>
    <x v="388"/>
    <x v="7"/>
    <s v="Urdinarrain"/>
    <n v="18"/>
  </r>
  <r>
    <x v="388"/>
    <x v="8"/>
    <s v="Ibicuy"/>
    <n v="3"/>
  </r>
  <r>
    <x v="388"/>
    <x v="8"/>
    <s v="Mazaruca"/>
    <n v="1"/>
  </r>
  <r>
    <x v="388"/>
    <x v="8"/>
    <s v="Villa Paranacito"/>
    <n v="6"/>
  </r>
  <r>
    <x v="388"/>
    <x v="9"/>
    <s v="Alcaraz"/>
    <n v="3"/>
  </r>
  <r>
    <x v="388"/>
    <x v="9"/>
    <s v="Bovril"/>
    <n v="9"/>
  </r>
  <r>
    <x v="388"/>
    <x v="9"/>
    <s v="La Paz"/>
    <n v="41"/>
  </r>
  <r>
    <x v="388"/>
    <x v="9"/>
    <s v="Puerto Algarrobo"/>
    <n v="1"/>
  </r>
  <r>
    <x v="388"/>
    <x v="9"/>
    <s v="Santa Elena"/>
    <n v="19"/>
  </r>
  <r>
    <x v="388"/>
    <x v="9"/>
    <s v="Sir Leonard"/>
    <n v="2"/>
  </r>
  <r>
    <x v="388"/>
    <x v="10"/>
    <s v="Aranguren"/>
    <n v="2"/>
  </r>
  <r>
    <x v="388"/>
    <x v="10"/>
    <s v="Betbeder"/>
    <n v="1"/>
  </r>
  <r>
    <x v="388"/>
    <x v="10"/>
    <s v="Hernandez"/>
    <n v="3"/>
  </r>
  <r>
    <x v="388"/>
    <x v="10"/>
    <s v="Lucas González"/>
    <n v="3"/>
  </r>
  <r>
    <x v="388"/>
    <x v="10"/>
    <s v="Nogoyá"/>
    <n v="21"/>
  </r>
  <r>
    <x v="388"/>
    <x v="10"/>
    <s v="Sauce"/>
    <n v="1"/>
  </r>
  <r>
    <x v="388"/>
    <x v="11"/>
    <s v="Cerrito"/>
    <n v="10"/>
  </r>
  <r>
    <x v="388"/>
    <x v="11"/>
    <s v="Colonia Avellaneda"/>
    <n v="7"/>
  </r>
  <r>
    <x v="388"/>
    <x v="11"/>
    <s v="Colonia Celina"/>
    <n v="1"/>
  </r>
  <r>
    <x v="388"/>
    <x v="11"/>
    <s v="Colonia Crespo"/>
    <n v="1"/>
  </r>
  <r>
    <x v="388"/>
    <x v="11"/>
    <s v="Crespo"/>
    <n v="29"/>
  </r>
  <r>
    <x v="388"/>
    <x v="11"/>
    <s v="El Pingo"/>
    <n v="1"/>
  </r>
  <r>
    <x v="388"/>
    <x v="11"/>
    <s v="Hasenkamp"/>
    <n v="2"/>
  </r>
  <r>
    <x v="388"/>
    <x v="11"/>
    <s v="Hernandarias"/>
    <n v="8"/>
  </r>
  <r>
    <x v="388"/>
    <x v="11"/>
    <s v="La Picada"/>
    <n v="1"/>
  </r>
  <r>
    <x v="388"/>
    <x v="11"/>
    <s v="Las Tunas"/>
    <n v="1"/>
  </r>
  <r>
    <x v="388"/>
    <x v="11"/>
    <s v="María Grande"/>
    <n v="7"/>
  </r>
  <r>
    <x v="388"/>
    <x v="11"/>
    <s v="Oro Verde"/>
    <n v="5"/>
  </r>
  <r>
    <x v="388"/>
    <x v="11"/>
    <s v="Paraná"/>
    <n v="225"/>
  </r>
  <r>
    <x v="388"/>
    <x v="11"/>
    <s v="Pueblo Brugo"/>
    <n v="1"/>
  </r>
  <r>
    <x v="388"/>
    <x v="11"/>
    <s v="San Benito"/>
    <n v="20"/>
  </r>
  <r>
    <x v="388"/>
    <x v="11"/>
    <s v="Seguí"/>
    <n v="2"/>
  </r>
  <r>
    <x v="388"/>
    <x v="11"/>
    <s v="Tezanos Pinto"/>
    <n v="1"/>
  </r>
  <r>
    <x v="388"/>
    <x v="11"/>
    <s v="Viale"/>
    <n v="7"/>
  </r>
  <r>
    <x v="388"/>
    <x v="11"/>
    <s v="Villa Fontana"/>
    <n v="1"/>
  </r>
  <r>
    <x v="388"/>
    <x v="12"/>
    <s v="General Campos"/>
    <n v="5"/>
  </r>
  <r>
    <x v="388"/>
    <x v="12"/>
    <s v="San Salvador"/>
    <n v="9"/>
  </r>
  <r>
    <x v="388"/>
    <x v="13"/>
    <s v="Durazno"/>
    <n v="2"/>
  </r>
  <r>
    <x v="388"/>
    <x v="13"/>
    <s v="Gobernador Echagüe"/>
    <n v="1"/>
  </r>
  <r>
    <x v="388"/>
    <x v="13"/>
    <s v="Guardamonte"/>
    <n v="1"/>
  </r>
  <r>
    <x v="388"/>
    <x v="13"/>
    <s v="Maciá"/>
    <n v="21"/>
  </r>
  <r>
    <x v="388"/>
    <x v="13"/>
    <s v="Rosario del Tala"/>
    <n v="23"/>
  </r>
  <r>
    <x v="388"/>
    <x v="14"/>
    <s v="Basavilbaso"/>
    <n v="5"/>
  </r>
  <r>
    <x v="388"/>
    <x v="14"/>
    <s v="Concepción del Uruguay"/>
    <n v="68"/>
  </r>
  <r>
    <x v="388"/>
    <x v="14"/>
    <s v="Herrera"/>
    <n v="9"/>
  </r>
  <r>
    <x v="388"/>
    <x v="14"/>
    <s v="Las Moscas"/>
    <n v="1"/>
  </r>
  <r>
    <x v="388"/>
    <x v="14"/>
    <s v="Pronunciamiento"/>
    <n v="1"/>
  </r>
  <r>
    <x v="388"/>
    <x v="14"/>
    <s v="Villa Mantero"/>
    <n v="4"/>
  </r>
  <r>
    <x v="388"/>
    <x v="15"/>
    <s v="Rincón del Doll"/>
    <n v="1"/>
  </r>
  <r>
    <x v="388"/>
    <x v="15"/>
    <s v="Victoria"/>
    <n v="11"/>
  </r>
  <r>
    <x v="388"/>
    <x v="16"/>
    <s v="Jubileo"/>
    <n v="1"/>
  </r>
  <r>
    <x v="388"/>
    <x v="16"/>
    <s v="Mojones Sur"/>
    <n v="1"/>
  </r>
  <r>
    <x v="388"/>
    <x v="16"/>
    <s v="Paso de la Laguna"/>
    <n v="1"/>
  </r>
  <r>
    <x v="388"/>
    <x v="16"/>
    <s v="Villa Domínguez"/>
    <n v="3"/>
  </r>
  <r>
    <x v="388"/>
    <x v="16"/>
    <s v="Villaguay"/>
    <n v="88"/>
  </r>
  <r>
    <x v="389"/>
    <x v="0"/>
    <s v="Colón"/>
    <n v="15"/>
  </r>
  <r>
    <x v="389"/>
    <x v="0"/>
    <s v="Pueblo Cazes"/>
    <n v="1"/>
  </r>
  <r>
    <x v="389"/>
    <x v="0"/>
    <s v="San José"/>
    <n v="18"/>
  </r>
  <r>
    <x v="389"/>
    <x v="0"/>
    <s v="Ubajay"/>
    <n v="1"/>
  </r>
  <r>
    <x v="389"/>
    <x v="0"/>
    <s v="Villa Elisa"/>
    <n v="9"/>
  </r>
  <r>
    <x v="389"/>
    <x v="1"/>
    <s v="Concordia"/>
    <n v="89"/>
  </r>
  <r>
    <x v="389"/>
    <x v="1"/>
    <s v="Nueva Escocia"/>
    <n v="2"/>
  </r>
  <r>
    <x v="389"/>
    <x v="1"/>
    <s v="Puerto Yeruá"/>
    <n v="1"/>
  </r>
  <r>
    <x v="389"/>
    <x v="2"/>
    <s v="Diamante"/>
    <n v="19"/>
  </r>
  <r>
    <x v="389"/>
    <x v="2"/>
    <s v="General Ramírez"/>
    <n v="4"/>
  </r>
  <r>
    <x v="389"/>
    <x v="2"/>
    <s v="Villa Libertador San Martín"/>
    <n v="3"/>
  </r>
  <r>
    <x v="389"/>
    <x v="3"/>
    <s v="Chajarí"/>
    <n v="33"/>
  </r>
  <r>
    <x v="389"/>
    <x v="3"/>
    <s v="Federación"/>
    <n v="5"/>
  </r>
  <r>
    <x v="389"/>
    <x v="3"/>
    <s v="San Jaime de la Frontera"/>
    <n v="1"/>
  </r>
  <r>
    <x v="389"/>
    <x v="3"/>
    <s v="Villa del Rosario"/>
    <n v="2"/>
  </r>
  <r>
    <x v="389"/>
    <x v="4"/>
    <s v="Federal"/>
    <n v="5"/>
  </r>
  <r>
    <x v="389"/>
    <x v="4"/>
    <s v="Sauce de Luna"/>
    <n v="4"/>
  </r>
  <r>
    <x v="389"/>
    <x v="5"/>
    <s v="San José de Feliciano"/>
    <n v="0"/>
  </r>
  <r>
    <x v="389"/>
    <x v="6"/>
    <s v="General Galarza"/>
    <n v="1"/>
  </r>
  <r>
    <x v="389"/>
    <x v="6"/>
    <s v="Gualeguay"/>
    <n v="15"/>
  </r>
  <r>
    <x v="389"/>
    <x v="7"/>
    <s v="Aldea San Antonio"/>
    <n v="1"/>
  </r>
  <r>
    <x v="389"/>
    <x v="7"/>
    <s v="Aldea San Juan"/>
    <n v="1"/>
  </r>
  <r>
    <x v="389"/>
    <x v="7"/>
    <s v="Estación Palavecino"/>
    <n v="1"/>
  </r>
  <r>
    <x v="389"/>
    <x v="7"/>
    <s v="Gualeguaychú"/>
    <n v="118"/>
  </r>
  <r>
    <x v="389"/>
    <x v="7"/>
    <s v="Urdinarrain"/>
    <n v="7"/>
  </r>
  <r>
    <x v="389"/>
    <x v="8"/>
    <s v="Ibicuy"/>
    <n v="9"/>
  </r>
  <r>
    <x v="389"/>
    <x v="8"/>
    <s v="Villa Paranacito"/>
    <n v="4"/>
  </r>
  <r>
    <x v="389"/>
    <x v="9"/>
    <s v="Alcaraz"/>
    <n v="3"/>
  </r>
  <r>
    <x v="389"/>
    <x v="9"/>
    <s v="La Paz"/>
    <n v="17"/>
  </r>
  <r>
    <x v="389"/>
    <x v="9"/>
    <s v="Paso Telégrafo"/>
    <n v="1"/>
  </r>
  <r>
    <x v="389"/>
    <x v="9"/>
    <s v="Piedras Blancas"/>
    <n v="1"/>
  </r>
  <r>
    <x v="389"/>
    <x v="9"/>
    <s v="San Gustavo"/>
    <n v="23"/>
  </r>
  <r>
    <x v="389"/>
    <x v="9"/>
    <s v="Santa Elena"/>
    <n v="5"/>
  </r>
  <r>
    <x v="389"/>
    <x v="10"/>
    <s v="Febre"/>
    <n v="1"/>
  </r>
  <r>
    <x v="389"/>
    <x v="10"/>
    <s v="Nogoyá"/>
    <n v="4"/>
  </r>
  <r>
    <x v="389"/>
    <x v="11"/>
    <s v="Aldea María Luisa"/>
    <n v="4"/>
  </r>
  <r>
    <x v="389"/>
    <x v="11"/>
    <s v="Aldea Santa María"/>
    <n v="2"/>
  </r>
  <r>
    <x v="389"/>
    <x v="11"/>
    <s v="Cerrito"/>
    <n v="3"/>
  </r>
  <r>
    <x v="389"/>
    <x v="11"/>
    <s v="Colonia Avellaneda"/>
    <n v="1"/>
  </r>
  <r>
    <x v="389"/>
    <x v="11"/>
    <s v="Crespo"/>
    <n v="13"/>
  </r>
  <r>
    <x v="389"/>
    <x v="11"/>
    <s v="Hasenkamp"/>
    <n v="1"/>
  </r>
  <r>
    <x v="389"/>
    <x v="11"/>
    <s v="Hernandarias"/>
    <n v="7"/>
  </r>
  <r>
    <x v="389"/>
    <x v="11"/>
    <s v="Oro Verde"/>
    <n v="3"/>
  </r>
  <r>
    <x v="389"/>
    <x v="11"/>
    <s v="Paraná"/>
    <n v="89"/>
  </r>
  <r>
    <x v="389"/>
    <x v="11"/>
    <s v="San Benito"/>
    <n v="4"/>
  </r>
  <r>
    <x v="389"/>
    <x v="11"/>
    <s v="Tabossi"/>
    <n v="1"/>
  </r>
  <r>
    <x v="389"/>
    <x v="11"/>
    <s v="Viale"/>
    <n v="2"/>
  </r>
  <r>
    <x v="389"/>
    <x v="12"/>
    <s v="San Salvador"/>
    <n v="8"/>
  </r>
  <r>
    <x v="389"/>
    <x v="13"/>
    <s v="Gobernador Echagüe"/>
    <n v="1"/>
  </r>
  <r>
    <x v="389"/>
    <x v="13"/>
    <s v="Maciá"/>
    <n v="3"/>
  </r>
  <r>
    <x v="389"/>
    <x v="13"/>
    <s v="Rosario del Tala"/>
    <n v="3"/>
  </r>
  <r>
    <x v="389"/>
    <x v="14"/>
    <s v="Basavilbaso"/>
    <n v="1"/>
  </r>
  <r>
    <x v="389"/>
    <x v="14"/>
    <s v="Concepción del Uruguay"/>
    <n v="43"/>
  </r>
  <r>
    <x v="389"/>
    <x v="14"/>
    <s v="Villa San Justo"/>
    <n v="1"/>
  </r>
  <r>
    <x v="389"/>
    <x v="15"/>
    <s v="Victoria"/>
    <n v="10"/>
  </r>
  <r>
    <x v="389"/>
    <x v="16"/>
    <s v="Villa Clara"/>
    <n v="2"/>
  </r>
  <r>
    <x v="389"/>
    <x v="16"/>
    <s v="Villa Domínguez"/>
    <n v="2"/>
  </r>
  <r>
    <x v="389"/>
    <x v="16"/>
    <s v="Villaguay"/>
    <n v="42"/>
  </r>
  <r>
    <x v="390"/>
    <x v="11"/>
    <s v="Aldea María Luisa"/>
    <n v="2"/>
  </r>
  <r>
    <x v="390"/>
    <x v="11"/>
    <s v="Aldea Santa María"/>
    <n v="2"/>
  </r>
  <r>
    <x v="390"/>
    <x v="11"/>
    <s v="Cerrito"/>
    <n v="9"/>
  </r>
  <r>
    <x v="390"/>
    <x v="11"/>
    <s v="Colonia Avellaneda"/>
    <n v="4"/>
  </r>
  <r>
    <x v="390"/>
    <x v="11"/>
    <s v="Crespo"/>
    <n v="5"/>
  </r>
  <r>
    <x v="390"/>
    <x v="11"/>
    <s v="Hasenkamp"/>
    <n v="7"/>
  </r>
  <r>
    <x v="390"/>
    <x v="11"/>
    <s v="Hernandarias"/>
    <n v="2"/>
  </r>
  <r>
    <x v="390"/>
    <x v="11"/>
    <s v="Las Garzas"/>
    <n v="1"/>
  </r>
  <r>
    <x v="390"/>
    <x v="11"/>
    <s v="Las Tunas"/>
    <n v="1"/>
  </r>
  <r>
    <x v="390"/>
    <x v="11"/>
    <s v="María Grande"/>
    <n v="6"/>
  </r>
  <r>
    <x v="390"/>
    <x v="11"/>
    <s v="Oro Verde"/>
    <n v="5"/>
  </r>
  <r>
    <x v="390"/>
    <x v="11"/>
    <s v="Paraná"/>
    <n v="192"/>
  </r>
  <r>
    <x v="390"/>
    <x v="11"/>
    <s v="Pueblo Brugo"/>
    <n v="1"/>
  </r>
  <r>
    <x v="390"/>
    <x v="11"/>
    <s v="San Benito"/>
    <n v="5"/>
  </r>
  <r>
    <x v="390"/>
    <x v="11"/>
    <s v="Sauce Pinto"/>
    <n v="1"/>
  </r>
  <r>
    <x v="390"/>
    <x v="11"/>
    <s v="Seguí"/>
    <n v="1"/>
  </r>
  <r>
    <x v="390"/>
    <x v="11"/>
    <s v="Viale"/>
    <n v="2"/>
  </r>
  <r>
    <x v="390"/>
    <x v="0"/>
    <s v="Colón"/>
    <n v="36"/>
  </r>
  <r>
    <x v="390"/>
    <x v="0"/>
    <s v="La Clarita"/>
    <n v="2"/>
  </r>
  <r>
    <x v="390"/>
    <x v="0"/>
    <s v="San José"/>
    <n v="9"/>
  </r>
  <r>
    <x v="390"/>
    <x v="0"/>
    <s v="Ubajay"/>
    <n v="1"/>
  </r>
  <r>
    <x v="390"/>
    <x v="0"/>
    <s v="Villa Elisa"/>
    <n v="22"/>
  </r>
  <r>
    <x v="390"/>
    <x v="0"/>
    <s v="San Miguel"/>
    <n v="1"/>
  </r>
  <r>
    <x v="390"/>
    <x v="1"/>
    <s v="Colonia Ayuí"/>
    <n v="2"/>
  </r>
  <r>
    <x v="390"/>
    <x v="1"/>
    <s v="Colonia General Roca"/>
    <n v="1"/>
  </r>
  <r>
    <x v="390"/>
    <x v="1"/>
    <s v="Concordia"/>
    <n v="184"/>
  </r>
  <r>
    <x v="390"/>
    <x v="1"/>
    <s v="Estancia Grande"/>
    <n v="4"/>
  </r>
  <r>
    <x v="390"/>
    <x v="1"/>
    <s v="La Criolla"/>
    <n v="3"/>
  </r>
  <r>
    <x v="390"/>
    <x v="1"/>
    <s v="Los Charrúas"/>
    <n v="4"/>
  </r>
  <r>
    <x v="390"/>
    <x v="1"/>
    <s v="Pedernal"/>
    <n v="2"/>
  </r>
  <r>
    <x v="390"/>
    <x v="1"/>
    <s v="Puerto Yeruá"/>
    <n v="3"/>
  </r>
  <r>
    <x v="390"/>
    <x v="1"/>
    <s v="Aldea Salto"/>
    <n v="1"/>
  </r>
  <r>
    <x v="390"/>
    <x v="2"/>
    <s v="Aldea Spatzenkutter"/>
    <n v="1"/>
  </r>
  <r>
    <x v="390"/>
    <x v="2"/>
    <s v="Diamante"/>
    <n v="23"/>
  </r>
  <r>
    <x v="390"/>
    <x v="2"/>
    <s v="Distrito Isletas"/>
    <n v="1"/>
  </r>
  <r>
    <x v="390"/>
    <x v="2"/>
    <s v="Estacion Camps"/>
    <n v="2"/>
  </r>
  <r>
    <x v="390"/>
    <x v="2"/>
    <s v="General Ramírez"/>
    <n v="7"/>
  </r>
  <r>
    <x v="390"/>
    <x v="2"/>
    <s v="Villa Libertador San Martín"/>
    <n v="10"/>
  </r>
  <r>
    <x v="390"/>
    <x v="3"/>
    <s v="Chajarí"/>
    <n v="30"/>
  </r>
  <r>
    <x v="390"/>
    <x v="3"/>
    <s v="Colonia Villa Libertad"/>
    <n v="1"/>
  </r>
  <r>
    <x v="390"/>
    <x v="3"/>
    <s v="Federación"/>
    <n v="14"/>
  </r>
  <r>
    <x v="390"/>
    <x v="3"/>
    <s v="San Jaime de la Frontera"/>
    <n v="1"/>
  </r>
  <r>
    <x v="390"/>
    <x v="3"/>
    <s v="San Ramón"/>
    <n v="1"/>
  </r>
  <r>
    <x v="390"/>
    <x v="3"/>
    <s v="Villa del Rosario"/>
    <n v="1"/>
  </r>
  <r>
    <x v="390"/>
    <x v="4"/>
    <s v="Federal"/>
    <n v="2"/>
  </r>
  <r>
    <x v="390"/>
    <x v="4"/>
    <s v="Sauce de Luna"/>
    <n v="4"/>
  </r>
  <r>
    <x v="390"/>
    <x v="5"/>
    <s v="San Jose de Feliciano"/>
    <n v="16"/>
  </r>
  <r>
    <x v="390"/>
    <x v="6"/>
    <s v="General Galarza"/>
    <n v="5"/>
  </r>
  <r>
    <x v="390"/>
    <x v="6"/>
    <s v="Gualeguay"/>
    <n v="77"/>
  </r>
  <r>
    <x v="390"/>
    <x v="7"/>
    <s v="Enrique Carbó"/>
    <n v="1"/>
  </r>
  <r>
    <x v="390"/>
    <x v="7"/>
    <s v="Gualeguaychú"/>
    <n v="88"/>
  </r>
  <r>
    <x v="390"/>
    <x v="7"/>
    <s v="Larroque"/>
    <n v="8"/>
  </r>
  <r>
    <x v="390"/>
    <x v="7"/>
    <s v="Urdinarrain"/>
    <n v="15"/>
  </r>
  <r>
    <x v="390"/>
    <x v="8"/>
    <s v="Ibicuy"/>
    <n v="4"/>
  </r>
  <r>
    <x v="390"/>
    <x v="9"/>
    <s v="Alcaraz"/>
    <n v="4"/>
  </r>
  <r>
    <x v="390"/>
    <x v="9"/>
    <s v="Bovril"/>
    <n v="8"/>
  </r>
  <r>
    <x v="390"/>
    <x v="9"/>
    <s v="La Paz"/>
    <n v="15"/>
  </r>
  <r>
    <x v="390"/>
    <x v="9"/>
    <s v="Ombú"/>
    <n v="1"/>
  </r>
  <r>
    <x v="390"/>
    <x v="9"/>
    <s v="San Gustavo"/>
    <n v="13"/>
  </r>
  <r>
    <x v="390"/>
    <x v="9"/>
    <s v="Santa Elena"/>
    <n v="2"/>
  </r>
  <r>
    <x v="390"/>
    <x v="9"/>
    <s v="Sir Leonard"/>
    <n v="1"/>
  </r>
  <r>
    <x v="390"/>
    <x v="10"/>
    <s v="Aldea San Miguel"/>
    <n v="1"/>
  </r>
  <r>
    <x v="390"/>
    <x v="10"/>
    <s v="Aranguren"/>
    <n v="3"/>
  </r>
  <r>
    <x v="390"/>
    <x v="10"/>
    <s v="Febre"/>
    <n v="1"/>
  </r>
  <r>
    <x v="390"/>
    <x v="10"/>
    <s v="Nogoyá"/>
    <n v="7"/>
  </r>
  <r>
    <x v="390"/>
    <x v="12"/>
    <s v="General Campos"/>
    <n v="3"/>
  </r>
  <r>
    <x v="390"/>
    <x v="12"/>
    <s v="San Salvador"/>
    <n v="21"/>
  </r>
  <r>
    <x v="390"/>
    <x v="13"/>
    <s v="Gobernador Mansilla"/>
    <n v="6"/>
  </r>
  <r>
    <x v="390"/>
    <x v="13"/>
    <s v="Maciá"/>
    <n v="1"/>
  </r>
  <r>
    <x v="390"/>
    <x v="13"/>
    <s v="Rosario del Tala"/>
    <n v="15"/>
  </r>
  <r>
    <x v="390"/>
    <x v="14"/>
    <s v="Basavilbaso"/>
    <n v="27"/>
  </r>
  <r>
    <x v="390"/>
    <x v="14"/>
    <s v="Caseros"/>
    <n v="4"/>
  </r>
  <r>
    <x v="390"/>
    <x v="14"/>
    <s v="Concepción del Uruguay"/>
    <n v="72"/>
  </r>
  <r>
    <x v="390"/>
    <x v="14"/>
    <s v="Herrera"/>
    <n v="1"/>
  </r>
  <r>
    <x v="390"/>
    <x v="14"/>
    <s v="Las Moscas"/>
    <n v="1"/>
  </r>
  <r>
    <x v="390"/>
    <x v="14"/>
    <s v="San Cipriano"/>
    <n v="1"/>
  </r>
  <r>
    <x v="390"/>
    <x v="14"/>
    <s v="Santa Anita"/>
    <n v="2"/>
  </r>
  <r>
    <x v="390"/>
    <x v="14"/>
    <s v="Villa Mantero"/>
    <n v="2"/>
  </r>
  <r>
    <x v="390"/>
    <x v="15"/>
    <s v="Victoria"/>
    <n v="35"/>
  </r>
  <r>
    <x v="390"/>
    <x v="16"/>
    <s v="Jubileo"/>
    <n v="3"/>
  </r>
  <r>
    <x v="390"/>
    <x v="16"/>
    <s v="Villa Clara"/>
    <n v="4"/>
  </r>
  <r>
    <x v="390"/>
    <x v="16"/>
    <s v="Villa Domínguez"/>
    <n v="1"/>
  </r>
  <r>
    <x v="390"/>
    <x v="16"/>
    <s v="Villaguay"/>
    <n v="60"/>
  </r>
  <r>
    <x v="391"/>
    <x v="0"/>
    <s v="Colón"/>
    <n v="18"/>
  </r>
  <r>
    <x v="391"/>
    <x v="0"/>
    <s v="La Clarita"/>
    <n v="1"/>
  </r>
  <r>
    <x v="391"/>
    <x v="0"/>
    <s v="San José"/>
    <n v="6"/>
  </r>
  <r>
    <x v="391"/>
    <x v="0"/>
    <s v="Villa Elisa"/>
    <n v="19"/>
  </r>
  <r>
    <x v="391"/>
    <x v="1"/>
    <s v="Colonia Ayuí"/>
    <n v="2"/>
  </r>
  <r>
    <x v="391"/>
    <x v="1"/>
    <s v="Concordia"/>
    <n v="103"/>
  </r>
  <r>
    <x v="391"/>
    <x v="1"/>
    <s v="Estación Yeruá"/>
    <n v="1"/>
  </r>
  <r>
    <x v="391"/>
    <x v="1"/>
    <s v="La Criolla"/>
    <n v="2"/>
  </r>
  <r>
    <x v="391"/>
    <x v="1"/>
    <s v="Los Charrúas"/>
    <n v="2"/>
  </r>
  <r>
    <x v="391"/>
    <x v="1"/>
    <s v="Pedernal"/>
    <n v="1"/>
  </r>
  <r>
    <x v="391"/>
    <x v="2"/>
    <s v="Aldea Spatzenkutter"/>
    <n v="1"/>
  </r>
  <r>
    <x v="391"/>
    <x v="2"/>
    <s v="Aldea Valle María"/>
    <n v="3"/>
  </r>
  <r>
    <x v="391"/>
    <x v="2"/>
    <s v="Colonia Ensayo"/>
    <n v="1"/>
  </r>
  <r>
    <x v="391"/>
    <x v="2"/>
    <s v="Diamante"/>
    <n v="33"/>
  </r>
  <r>
    <x v="391"/>
    <x v="2"/>
    <s v="General Ramírez"/>
    <n v="2"/>
  </r>
  <r>
    <x v="391"/>
    <x v="2"/>
    <s v="Las Cuevas"/>
    <n v="2"/>
  </r>
  <r>
    <x v="391"/>
    <x v="2"/>
    <s v="Villa Libertador San Martín"/>
    <n v="4"/>
  </r>
  <r>
    <x v="391"/>
    <x v="3"/>
    <s v="Chajarí"/>
    <n v="32"/>
  </r>
  <r>
    <x v="391"/>
    <x v="3"/>
    <s v="Federación"/>
    <n v="6"/>
  </r>
  <r>
    <x v="391"/>
    <x v="3"/>
    <s v="San Jaime de la Frontera"/>
    <n v="2"/>
  </r>
  <r>
    <x v="391"/>
    <x v="3"/>
    <s v="Villa del Rosario"/>
    <n v="3"/>
  </r>
  <r>
    <x v="391"/>
    <x v="4"/>
    <s v="Conscripto Bernardi"/>
    <n v="1"/>
  </r>
  <r>
    <x v="391"/>
    <x v="4"/>
    <s v="Federal"/>
    <n v="18"/>
  </r>
  <r>
    <x v="391"/>
    <x v="4"/>
    <s v="Sauce de Luna"/>
    <n v="12"/>
  </r>
  <r>
    <x v="391"/>
    <x v="5"/>
    <s v="San Jose de Feliciano"/>
    <n v="1"/>
  </r>
  <r>
    <x v="391"/>
    <x v="6"/>
    <s v="General Galarza"/>
    <n v="11"/>
  </r>
  <r>
    <x v="391"/>
    <x v="6"/>
    <s v="Estación Lazo"/>
    <n v="1"/>
  </r>
  <r>
    <x v="391"/>
    <x v="6"/>
    <s v="Gualeguay"/>
    <n v="47"/>
  </r>
  <r>
    <x v="391"/>
    <x v="7"/>
    <s v="Enrique Carbó"/>
    <n v="2"/>
  </r>
  <r>
    <x v="391"/>
    <x v="7"/>
    <s v="Gualeguaychú"/>
    <n v="106"/>
  </r>
  <r>
    <x v="391"/>
    <x v="7"/>
    <s v="Irazusta"/>
    <n v="1"/>
  </r>
  <r>
    <x v="391"/>
    <x v="7"/>
    <s v="Larroque"/>
    <n v="17"/>
  </r>
  <r>
    <x v="391"/>
    <x v="7"/>
    <s v="Pueblo General Belgrano"/>
    <n v="11"/>
  </r>
  <r>
    <x v="391"/>
    <x v="7"/>
    <s v="Urdinarrain"/>
    <n v="11"/>
  </r>
  <r>
    <x v="391"/>
    <x v="9"/>
    <s v="Bovril"/>
    <n v="5"/>
  </r>
  <r>
    <x v="391"/>
    <x v="9"/>
    <s v="Distrito Yeso"/>
    <n v="1"/>
  </r>
  <r>
    <x v="391"/>
    <x v="9"/>
    <s v="La Paz"/>
    <n v="22"/>
  </r>
  <r>
    <x v="391"/>
    <x v="9"/>
    <s v="San Gustavo"/>
    <n v="5"/>
  </r>
  <r>
    <x v="391"/>
    <x v="9"/>
    <s v="Santa Elena"/>
    <n v="21"/>
  </r>
  <r>
    <x v="391"/>
    <x v="10"/>
    <s v="Aranguren"/>
    <n v="1"/>
  </r>
  <r>
    <x v="391"/>
    <x v="10"/>
    <s v="Hernandez"/>
    <n v="3"/>
  </r>
  <r>
    <x v="391"/>
    <x v="10"/>
    <s v="Lucas González"/>
    <n v="1"/>
  </r>
  <r>
    <x v="391"/>
    <x v="10"/>
    <s v="Nogoyá"/>
    <n v="11"/>
  </r>
  <r>
    <x v="391"/>
    <x v="11"/>
    <s v="Aldea María Luisa"/>
    <n v="1"/>
  </r>
  <r>
    <x v="391"/>
    <x v="11"/>
    <s v="Aldea Santa María"/>
    <n v="1"/>
  </r>
  <r>
    <x v="391"/>
    <x v="11"/>
    <s v="Cerrito"/>
    <n v="5"/>
  </r>
  <r>
    <x v="391"/>
    <x v="11"/>
    <s v="Colonia Nueva"/>
    <n v="1"/>
  </r>
  <r>
    <x v="391"/>
    <x v="11"/>
    <s v="Crespo"/>
    <n v="8"/>
  </r>
  <r>
    <x v="391"/>
    <x v="11"/>
    <s v="El Palenque"/>
    <n v="2"/>
  </r>
  <r>
    <x v="391"/>
    <x v="11"/>
    <s v="Hasenkamp"/>
    <n v="7"/>
  </r>
  <r>
    <x v="391"/>
    <x v="11"/>
    <s v="Hernandarias"/>
    <n v="1"/>
  </r>
  <r>
    <x v="391"/>
    <x v="11"/>
    <s v="María Grande"/>
    <n v="13"/>
  </r>
  <r>
    <x v="391"/>
    <x v="11"/>
    <s v="Oro Verde"/>
    <n v="2"/>
  </r>
  <r>
    <x v="391"/>
    <x v="11"/>
    <s v="Paraná"/>
    <n v="204"/>
  </r>
  <r>
    <x v="391"/>
    <x v="11"/>
    <s v="San Benito"/>
    <n v="5"/>
  </r>
  <r>
    <x v="391"/>
    <x v="11"/>
    <s v="Seguí"/>
    <n v="2"/>
  </r>
  <r>
    <x v="391"/>
    <x v="11"/>
    <s v="Viale"/>
    <n v="9"/>
  </r>
  <r>
    <x v="391"/>
    <x v="12"/>
    <s v="General Campos"/>
    <n v="1"/>
  </r>
  <r>
    <x v="391"/>
    <x v="12"/>
    <s v="San Salvador"/>
    <n v="11"/>
  </r>
  <r>
    <x v="391"/>
    <x v="13"/>
    <s v="Gobernador Mansilla"/>
    <n v="1"/>
  </r>
  <r>
    <x v="391"/>
    <x v="13"/>
    <s v="Maciá"/>
    <n v="14"/>
  </r>
  <r>
    <x v="391"/>
    <x v="13"/>
    <s v="Rosario del Tala"/>
    <n v="32"/>
  </r>
  <r>
    <x v="391"/>
    <x v="14"/>
    <s v="Basavilbaso"/>
    <n v="5"/>
  </r>
  <r>
    <x v="391"/>
    <x v="14"/>
    <s v="Caseros"/>
    <n v="1"/>
  </r>
  <r>
    <x v="391"/>
    <x v="14"/>
    <s v="Concepción del Uruguay"/>
    <n v="35"/>
  </r>
  <r>
    <x v="391"/>
    <x v="14"/>
    <s v="Herrera"/>
    <n v="1"/>
  </r>
  <r>
    <x v="391"/>
    <x v="14"/>
    <s v="Las Moscas"/>
    <n v="1"/>
  </r>
  <r>
    <x v="391"/>
    <x v="14"/>
    <s v="Pronunciamiento"/>
    <n v="3"/>
  </r>
  <r>
    <x v="391"/>
    <x v="14"/>
    <s v="Santa Anita"/>
    <n v="1"/>
  </r>
  <r>
    <x v="391"/>
    <x v="14"/>
    <s v="Uruguay"/>
    <n v="1"/>
  </r>
  <r>
    <x v="391"/>
    <x v="14"/>
    <s v="Villa Mantero"/>
    <n v="1"/>
  </r>
  <r>
    <x v="391"/>
    <x v="15"/>
    <s v="Victoria"/>
    <n v="29"/>
  </r>
  <r>
    <x v="391"/>
    <x v="16"/>
    <s v="Villaguay"/>
    <n v="44"/>
  </r>
  <r>
    <x v="391"/>
    <x v="8"/>
    <s v="Ceibas"/>
    <n v="1"/>
  </r>
  <r>
    <x v="391"/>
    <x v="8"/>
    <s v="Ibicuy"/>
    <n v="1"/>
  </r>
  <r>
    <x v="391"/>
    <x v="8"/>
    <s v="Villa Paranacito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290D0-4A41-48C7-BE07-1A19D59215E6}" name="TablaDinámica4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1" firstHeaderRow="1" firstDataRow="1" firstDataCol="1" rowPageCount="1" colPageCount="1"/>
  <pivotFields count="4">
    <pivotField axis="axisPage" numFmtId="14" multipleItemSelectionAllowed="1" showAll="0">
      <items count="39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x="391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D5E53-9407-4E03-B798-F1EDD46ECCF1}" name="TablaDinámica3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2" firstHeaderRow="1" firstDataRow="1" firstDataCol="1"/>
  <pivotFields count="7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axis="axisRow" showAll="0">
      <items count="7">
        <item sd="0" x="0"/>
        <item x="1"/>
        <item x="2"/>
        <item x="3"/>
        <item x="4"/>
        <item x="5"/>
        <item t="default"/>
      </items>
    </pivotField>
    <pivotField axis="axisRow" showAll="0">
      <items count="5">
        <item sd="0" x="0"/>
        <item x="1"/>
        <item x="2"/>
        <item x="3"/>
        <item t="default"/>
      </items>
    </pivotField>
  </pivotFields>
  <rowFields count="3">
    <field x="6"/>
    <field x="5"/>
    <field x="0"/>
  </rowFields>
  <rowItems count="19">
    <i>
      <x v="1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Promedio de EDAD" fld="2" subtotal="average" baseField="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11" applyNumberFormats="0" applyBorderFormats="0" applyFontFormats="0" applyPatternFormats="0" applyAlignmentFormats="0" applyWidthHeightFormats="0" dataCaption="" updatedVersion="7" compact="0" compactData="0" chartFormat="13">
  <location ref="K1:M18" firstHeaderRow="1" firstDataRow="1" firstDataCol="0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FALL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formats count="10">
    <format dxfId="69">
      <pivotArea outline="0" fieldPosition="0"/>
    </format>
    <format dxfId="68">
      <pivotArea dataOnly="0" labelOnly="1" outline="0" axis="axisValues" fieldPosition="0"/>
    </format>
    <format dxfId="67">
      <pivotArea outline="0" fieldPosition="0"/>
    </format>
    <format dxfId="66">
      <pivotArea dataOnly="0" labelOnly="1" outline="0" axis="axisValues" fieldPosition="0"/>
    </format>
    <format dxfId="65">
      <pivotArea outline="0" fieldPosition="0"/>
    </format>
    <format dxfId="64">
      <pivotArea dataOnly="0" labelOnly="1" outline="0" axis="axisValues" fieldPosition="0"/>
    </format>
    <format dxfId="63">
      <pivotArea outline="0" fieldPosition="0"/>
    </format>
    <format dxfId="62">
      <pivotArea dataOnly="0" labelOnly="1" outline="0" axis="axisValues" fieldPosition="0"/>
    </format>
    <format dxfId="61">
      <pivotArea outline="0" fieldPosition="0"/>
    </format>
    <format dxfId="60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9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59">
      <pivotArea grandCol="1" outline="0" collapsedLevelsAreSubtotals="1" fieldPosition="0"/>
    </format>
    <format dxfId="58">
      <pivotArea grandCol="1" outline="0" collapsedLevelsAreSubtotals="1" fieldPosition="0"/>
    </format>
    <format dxfId="57">
      <pivotArea grandCol="1" outline="0" collapsedLevelsAreSubtotals="1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type="origin" dataOnly="0" labelOnly="1" outline="0" fieldPosition="0"/>
    </format>
    <format dxfId="53">
      <pivotArea field="0" type="button" dataOnly="0" labelOnly="1" outline="0" axis="axisCol" fieldPosition="0"/>
    </format>
    <format dxfId="52">
      <pivotArea type="topRight" dataOnly="0" labelOnly="1" outline="0" fieldPosition="0"/>
    </format>
    <format dxfId="51">
      <pivotArea field="1" type="button" dataOnly="0" labelOnly="1" outline="0" axis="axisRow" fieldPosition="0"/>
    </format>
    <format dxfId="50">
      <pivotArea dataOnly="0" labelOnly="1" fieldPosition="0">
        <references count="1">
          <reference field="1" count="0"/>
        </references>
      </pivotArea>
    </format>
    <format dxfId="49">
      <pivotArea dataOnly="0" labelOnly="1" grandRow="1" outline="0" fieldPosition="0"/>
    </format>
    <format dxfId="48">
      <pivotArea dataOnly="0" labelOnly="1" grandCol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0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" type="button" dataOnly="0" labelOnly="1" outline="0" axis="axisRow" fieldPosition="0"/>
    </format>
    <format dxfId="41">
      <pivotArea dataOnly="0" labelOnly="1" fieldPosition="0">
        <references count="1">
          <reference field="1" count="0"/>
        </references>
      </pivotArea>
    </format>
    <format dxfId="40">
      <pivotArea dataOnly="0" labelOnly="1" grandRow="1" outline="0" fieldPosition="0"/>
    </format>
    <format dxfId="3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AB61-9424-4CC5-BBE1-7F6FA30302EE}">
  <dimension ref="A1:B21"/>
  <sheetViews>
    <sheetView workbookViewId="0">
      <selection activeCell="A10" sqref="A10"/>
    </sheetView>
  </sheetViews>
  <sheetFormatPr baseColWidth="10" defaultRowHeight="15" x14ac:dyDescent="0.25"/>
  <cols>
    <col min="1" max="1" width="17.5703125" bestFit="1" customWidth="1"/>
    <col min="2" max="2" width="14.85546875" bestFit="1" customWidth="1"/>
  </cols>
  <sheetData>
    <row r="1" spans="1:2" x14ac:dyDescent="0.25">
      <c r="A1" s="685" t="s">
        <v>0</v>
      </c>
      <c r="B1" s="720">
        <v>44357</v>
      </c>
    </row>
    <row r="3" spans="1:2" x14ac:dyDescent="0.25">
      <c r="A3" s="685" t="s">
        <v>1145</v>
      </c>
      <c r="B3" t="s">
        <v>1146</v>
      </c>
    </row>
    <row r="4" spans="1:2" x14ac:dyDescent="0.25">
      <c r="A4" s="51" t="s">
        <v>14</v>
      </c>
      <c r="B4" s="106">
        <v>44</v>
      </c>
    </row>
    <row r="5" spans="1:2" x14ac:dyDescent="0.25">
      <c r="A5" s="51" t="s">
        <v>20</v>
      </c>
      <c r="B5" s="106">
        <v>111</v>
      </c>
    </row>
    <row r="6" spans="1:2" x14ac:dyDescent="0.25">
      <c r="A6" s="51" t="s">
        <v>13</v>
      </c>
      <c r="B6" s="106">
        <v>46</v>
      </c>
    </row>
    <row r="7" spans="1:2" x14ac:dyDescent="0.25">
      <c r="A7" s="51" t="s">
        <v>24</v>
      </c>
      <c r="B7" s="106">
        <v>43</v>
      </c>
    </row>
    <row r="8" spans="1:2" x14ac:dyDescent="0.25">
      <c r="A8" s="51" t="s">
        <v>47</v>
      </c>
      <c r="B8" s="106">
        <v>31</v>
      </c>
    </row>
    <row r="9" spans="1:2" x14ac:dyDescent="0.25">
      <c r="A9" s="51" t="s">
        <v>48</v>
      </c>
      <c r="B9" s="106">
        <v>1</v>
      </c>
    </row>
    <row r="10" spans="1:2" x14ac:dyDescent="0.25">
      <c r="A10" s="51" t="s">
        <v>7</v>
      </c>
      <c r="B10" s="106">
        <v>59</v>
      </c>
    </row>
    <row r="11" spans="1:2" x14ac:dyDescent="0.25">
      <c r="A11" s="51" t="s">
        <v>9</v>
      </c>
      <c r="B11" s="106">
        <v>148</v>
      </c>
    </row>
    <row r="12" spans="1:2" x14ac:dyDescent="0.25">
      <c r="A12" s="51" t="s">
        <v>15</v>
      </c>
      <c r="B12" s="106">
        <v>12</v>
      </c>
    </row>
    <row r="13" spans="1:2" x14ac:dyDescent="0.25">
      <c r="A13" s="51" t="s">
        <v>11</v>
      </c>
      <c r="B13" s="106">
        <v>54</v>
      </c>
    </row>
    <row r="14" spans="1:2" x14ac:dyDescent="0.25">
      <c r="A14" s="51" t="s">
        <v>12</v>
      </c>
      <c r="B14" s="106">
        <v>16</v>
      </c>
    </row>
    <row r="15" spans="1:2" x14ac:dyDescent="0.25">
      <c r="A15" s="51" t="s">
        <v>8</v>
      </c>
      <c r="B15" s="106">
        <v>261</v>
      </c>
    </row>
    <row r="16" spans="1:2" x14ac:dyDescent="0.25">
      <c r="A16" s="51" t="s">
        <v>49</v>
      </c>
      <c r="B16" s="106">
        <v>12</v>
      </c>
    </row>
    <row r="17" spans="1:2" x14ac:dyDescent="0.25">
      <c r="A17" s="51" t="s">
        <v>50</v>
      </c>
      <c r="B17" s="106">
        <v>47</v>
      </c>
    </row>
    <row r="18" spans="1:2" x14ac:dyDescent="0.25">
      <c r="A18" s="51" t="s">
        <v>27</v>
      </c>
      <c r="B18" s="106">
        <v>49</v>
      </c>
    </row>
    <row r="19" spans="1:2" x14ac:dyDescent="0.25">
      <c r="A19" s="51" t="s">
        <v>51</v>
      </c>
      <c r="B19" s="106">
        <v>29</v>
      </c>
    </row>
    <row r="20" spans="1:2" x14ac:dyDescent="0.25">
      <c r="A20" s="51" t="s">
        <v>10</v>
      </c>
      <c r="B20" s="106">
        <v>44</v>
      </c>
    </row>
    <row r="21" spans="1:2" x14ac:dyDescent="0.25">
      <c r="A21" s="51" t="s">
        <v>191</v>
      </c>
      <c r="B21" s="106">
        <v>1007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369B0-C0F3-4932-B886-C3668A1E852B}">
  <dimension ref="A1:H13660"/>
  <sheetViews>
    <sheetView tabSelected="1" topLeftCell="A13636" zoomScale="85" zoomScaleNormal="85" workbookViewId="0">
      <selection activeCell="D13585" sqref="D13585:D13660"/>
    </sheetView>
  </sheetViews>
  <sheetFormatPr baseColWidth="10" defaultRowHeight="15" x14ac:dyDescent="0.25"/>
  <cols>
    <col min="1" max="1" width="11" style="2" customWidth="1"/>
    <col min="2" max="2" width="17" style="22" customWidth="1"/>
    <col min="3" max="3" width="27.28515625" style="22" customWidth="1"/>
    <col min="4" max="4" width="8.57031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58" t="s">
        <v>1600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1355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60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58" t="s">
        <v>1600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1355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60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58" t="s">
        <v>1600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1355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60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58" t="s">
        <v>1600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1355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60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58" t="s">
        <v>1600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1355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60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58" t="s">
        <v>1600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1355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60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58" t="s">
        <v>1600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1355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60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58" t="s">
        <v>1600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1355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60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58" t="s">
        <v>1600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1355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60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76" t="s">
        <v>1387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58" t="s">
        <v>1600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1355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60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58" t="s">
        <v>1600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1355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60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58" t="s">
        <v>1600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1355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60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58" t="s">
        <v>1600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1355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60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58" t="s">
        <v>1600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1355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60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58" t="s">
        <v>1600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1355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60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58" t="s">
        <v>1600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1355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60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58" t="s">
        <v>1600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1355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60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58" t="s">
        <v>1600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1355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60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58" t="s">
        <v>1600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1355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60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58" t="s">
        <v>1600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1355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60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76" t="s">
        <v>1477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58" t="s">
        <v>1600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1355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60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76" t="s">
        <v>1477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58" t="s">
        <v>1600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1355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60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58" t="s">
        <v>1600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1355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60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58" t="s">
        <v>1600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1355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60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58" t="s">
        <v>1600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1355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60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58" t="s">
        <v>1600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1355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60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58" t="s">
        <v>1600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1355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60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58" t="s">
        <v>1600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1355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60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58" t="s">
        <v>1600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1355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60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76" t="s">
        <v>1477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58" t="s">
        <v>1600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1355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60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58" t="s">
        <v>1600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1355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60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58" t="s">
        <v>1600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1355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60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58" t="s">
        <v>1600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1355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60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58" t="s">
        <v>1600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1355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60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58" t="s">
        <v>1600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1355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60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58" t="s">
        <v>1600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1355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60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58" t="s">
        <v>1600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1355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60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58" t="s">
        <v>1600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1355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60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58" t="s">
        <v>1600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1355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60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58" t="s">
        <v>1600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1355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60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58" t="s">
        <v>1600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1355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60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58" t="s">
        <v>1600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1355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60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58" t="s">
        <v>1600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1355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60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58" t="s">
        <v>1600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1355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60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76" t="s">
        <v>1365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58" t="s">
        <v>1600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1355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60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58" t="s">
        <v>1600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1355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76" t="s">
        <v>1452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60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76" t="s">
        <v>1365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58" t="s">
        <v>1600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1355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60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76" t="s">
        <v>1365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58" t="s">
        <v>1600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1355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60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76" t="s">
        <v>1365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58" t="s">
        <v>1600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1355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60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58" t="s">
        <v>1600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1355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60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58" t="s">
        <v>1600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1355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60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58" t="s">
        <v>1600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1355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60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58" t="s">
        <v>1600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1355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60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58" t="s">
        <v>1600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1355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60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58" t="s">
        <v>1600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1355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60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58" t="s">
        <v>1600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1355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60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76" t="s">
        <v>1365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58" t="s">
        <v>1600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1355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60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58" t="s">
        <v>1600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1355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60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58" t="s">
        <v>1600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1355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60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76" t="s">
        <v>1472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76" t="s">
        <v>1389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58" t="s">
        <v>1600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1355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60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76" t="s">
        <v>1477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76" t="s">
        <v>1382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58" t="s">
        <v>1600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1355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60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58" t="s">
        <v>1600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1355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60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76" t="s">
        <v>1380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58" t="s">
        <v>1600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1355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60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58" t="s">
        <v>1600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1355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60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76" t="s">
        <v>1382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58" t="s">
        <v>1600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1355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60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76" t="s">
        <v>94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58" t="s">
        <v>1600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1355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60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58" t="s">
        <v>1600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1355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60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58" t="s">
        <v>1600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1355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60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58" t="s">
        <v>1600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76" t="s">
        <v>1422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1355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60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76" t="s">
        <v>94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76" t="s">
        <v>1394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58" t="s">
        <v>1600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1355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60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76" t="s">
        <v>1385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58" t="s">
        <v>1600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1355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60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76" t="s">
        <v>94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76" t="s">
        <v>1385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58" t="s">
        <v>1600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1355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60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58" t="s">
        <v>1600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1355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60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58" t="s">
        <v>1600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1355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60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76" t="s">
        <v>1385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58" t="s">
        <v>1600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1355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60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58" t="s">
        <v>1600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1355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60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76" t="s">
        <v>1385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58" t="s">
        <v>1600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1355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76" t="s">
        <v>1452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60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58" t="s">
        <v>1600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1355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60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58" t="s">
        <v>1600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1355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60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76" t="s">
        <v>1385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58" t="s">
        <v>1600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60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76" t="s">
        <v>1385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58" t="s">
        <v>1600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1355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76" t="s">
        <v>1440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60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58" t="s">
        <v>1600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1355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76" t="s">
        <v>1452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60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76" t="s">
        <v>94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76" t="s">
        <v>1385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58" t="s">
        <v>1600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1355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60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76" t="s">
        <v>1387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58" t="s">
        <v>1600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1355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76" t="s">
        <v>1452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60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76" t="s">
        <v>1385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58" t="s">
        <v>1600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1355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76" t="s">
        <v>1446</v>
      </c>
      <c r="D1491" s="15">
        <v>1</v>
      </c>
    </row>
    <row r="1492" spans="1:4" x14ac:dyDescent="0.25">
      <c r="A1492" s="67">
        <v>44050</v>
      </c>
      <c r="B1492" s="60" t="s">
        <v>8</v>
      </c>
      <c r="C1492" s="76" t="s">
        <v>1452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60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58" t="s">
        <v>1600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1355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60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76" t="s">
        <v>1385</v>
      </c>
      <c r="D1521" s="15">
        <v>1</v>
      </c>
    </row>
    <row r="1522" spans="1:4" x14ac:dyDescent="0.25">
      <c r="A1522" s="67">
        <v>44052</v>
      </c>
      <c r="B1522" s="60" t="s">
        <v>13</v>
      </c>
      <c r="C1522" s="76" t="s">
        <v>1387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58" t="s">
        <v>1600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1355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76" t="s">
        <v>1452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60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58" t="s">
        <v>1600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1355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76" t="s">
        <v>1453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60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58" t="s">
        <v>1600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1355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60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58" t="s">
        <v>1600</v>
      </c>
      <c r="D1583" s="15">
        <v>0</v>
      </c>
    </row>
    <row r="1584" spans="1:4" x14ac:dyDescent="0.25">
      <c r="A1584" s="67">
        <v>44055</v>
      </c>
      <c r="B1584" s="60" t="s">
        <v>7</v>
      </c>
      <c r="C1584" s="76" t="s">
        <v>1411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1355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76" t="s">
        <v>1452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60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58" t="s">
        <v>1600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1355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76" t="s">
        <v>1444</v>
      </c>
      <c r="D1609" s="15">
        <v>1</v>
      </c>
    </row>
    <row r="1610" spans="1:4" x14ac:dyDescent="0.25">
      <c r="A1610" s="67">
        <v>44056</v>
      </c>
      <c r="B1610" s="60" t="s">
        <v>8</v>
      </c>
      <c r="C1610" s="76" t="s">
        <v>1452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60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58" t="s">
        <v>1600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1355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76" t="s">
        <v>1452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60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76" t="s">
        <v>1387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58" t="s">
        <v>1600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1355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76" t="s">
        <v>1444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76" t="s">
        <v>1452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60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76" t="s">
        <v>1385</v>
      </c>
      <c r="D1663" s="15">
        <v>1</v>
      </c>
    </row>
    <row r="1664" spans="1:4" x14ac:dyDescent="0.25">
      <c r="A1664" s="67">
        <v>44059</v>
      </c>
      <c r="B1664" s="60" t="s">
        <v>13</v>
      </c>
      <c r="C1664" s="76" t="s">
        <v>138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58" t="s">
        <v>1600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1355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76" t="s">
        <v>1444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76" t="s">
        <v>1452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60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58" t="s">
        <v>1600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1355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76" t="s">
        <v>1452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60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58" t="s">
        <v>1600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1355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60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58" t="s">
        <v>1600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1355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76" t="s">
        <v>1452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60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76" t="s">
        <v>138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58" t="s">
        <v>1600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1355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60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76" t="s">
        <v>1385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58" t="s">
        <v>1600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76" t="s">
        <v>1452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60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76" t="s">
        <v>1381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76" t="s">
        <v>1387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58" t="s">
        <v>1600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1355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76" t="s">
        <v>1452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60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76" t="s">
        <v>1385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58" t="s">
        <v>1600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76" t="s">
        <v>1452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1356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76" t="s">
        <v>1385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58" t="s">
        <v>1600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1355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76" t="s">
        <v>1452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564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60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76" t="s">
        <v>94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58" t="s">
        <v>1600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76" t="s">
        <v>1422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76" t="s">
        <v>1452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1356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58" t="s">
        <v>1600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1355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76" t="s">
        <v>1441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76" t="s">
        <v>1452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1356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76" t="s">
        <v>94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76" t="s">
        <v>1385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58" t="s">
        <v>1600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60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58" t="s">
        <v>1600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76" t="s">
        <v>1452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60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76" t="s">
        <v>94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76" t="s">
        <v>138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58" t="s">
        <v>1600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76" t="s">
        <v>1422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1355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76" t="s">
        <v>1452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60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76" t="s">
        <v>1381</v>
      </c>
      <c r="D1985" s="15">
        <v>2</v>
      </c>
    </row>
    <row r="1986" spans="1:4" x14ac:dyDescent="0.25">
      <c r="A1986" s="67">
        <v>44073</v>
      </c>
      <c r="B1986" s="60" t="s">
        <v>13</v>
      </c>
      <c r="C1986" s="76" t="s">
        <v>1382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76" t="s">
        <v>138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58" t="s">
        <v>1600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76" t="s">
        <v>1422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1355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76" t="s">
        <v>1452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60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76" t="s">
        <v>94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76" t="s">
        <v>1385</v>
      </c>
      <c r="D2013" s="15">
        <v>3</v>
      </c>
    </row>
    <row r="2014" spans="1:4" x14ac:dyDescent="0.25">
      <c r="A2014" s="67">
        <v>44074</v>
      </c>
      <c r="B2014" s="60" t="s">
        <v>13</v>
      </c>
      <c r="C2014" s="76" t="s">
        <v>1387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76" t="s">
        <v>1396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58" t="s">
        <v>1600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1355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76" t="s">
        <v>1452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60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76" t="s">
        <v>94</v>
      </c>
      <c r="D2040" s="15">
        <v>1</v>
      </c>
    </row>
    <row r="2041" spans="1:4" x14ac:dyDescent="0.25">
      <c r="A2041" s="67">
        <v>44075</v>
      </c>
      <c r="B2041" s="60" t="s">
        <v>13</v>
      </c>
      <c r="C2041" s="76" t="s">
        <v>1385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58" t="s">
        <v>1600</v>
      </c>
      <c r="D2046" s="15">
        <v>2</v>
      </c>
    </row>
    <row r="2047" spans="1:4" x14ac:dyDescent="0.25">
      <c r="A2047" s="67">
        <v>44075</v>
      </c>
      <c r="B2047" s="60" t="s">
        <v>7</v>
      </c>
      <c r="C2047" s="76" t="s">
        <v>1411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76" t="s">
        <v>1441</v>
      </c>
      <c r="D2053" s="15">
        <v>7</v>
      </c>
    </row>
    <row r="2054" spans="1:4" x14ac:dyDescent="0.25">
      <c r="A2054" s="67">
        <v>44075</v>
      </c>
      <c r="B2054" s="60" t="s">
        <v>8</v>
      </c>
      <c r="C2054" s="76" t="s">
        <v>1452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76" t="s">
        <v>1466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60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76" t="s">
        <v>94</v>
      </c>
      <c r="D2071" s="15">
        <v>2</v>
      </c>
    </row>
    <row r="2072" spans="1:4" x14ac:dyDescent="0.25">
      <c r="A2072" s="67">
        <v>44076</v>
      </c>
      <c r="B2072" s="68" t="s">
        <v>13</v>
      </c>
      <c r="C2072" s="76" t="s">
        <v>1381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76" t="s">
        <v>138</v>
      </c>
      <c r="D2074" s="15">
        <v>1</v>
      </c>
    </row>
    <row r="2075" spans="1:4" x14ac:dyDescent="0.25">
      <c r="A2075" s="67">
        <v>44076</v>
      </c>
      <c r="B2075" s="60" t="s">
        <v>13</v>
      </c>
      <c r="C2075" s="76" t="s">
        <v>1387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58" t="s">
        <v>1600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1355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60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76" t="s">
        <v>94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76" t="s">
        <v>138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58" t="s">
        <v>1600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1355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76" t="s">
        <v>1452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60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58" t="s">
        <v>1600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1355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76" t="s">
        <v>1446</v>
      </c>
      <c r="D2134" s="15">
        <v>1</v>
      </c>
    </row>
    <row r="2135" spans="1:4" x14ac:dyDescent="0.25">
      <c r="A2135" s="67">
        <v>44078</v>
      </c>
      <c r="B2135" s="60" t="s">
        <v>8</v>
      </c>
      <c r="C2135" s="76" t="s">
        <v>1452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60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76" t="s">
        <v>94</v>
      </c>
      <c r="D2146" s="15">
        <v>1</v>
      </c>
    </row>
    <row r="2147" spans="1:4" x14ac:dyDescent="0.25">
      <c r="A2147" s="67">
        <v>44079</v>
      </c>
      <c r="B2147" s="60" t="s">
        <v>13</v>
      </c>
      <c r="C2147" s="76" t="s">
        <v>1381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76" t="s">
        <v>1387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58" t="s">
        <v>1600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76" t="s">
        <v>1446</v>
      </c>
      <c r="D2161" s="15">
        <v>1</v>
      </c>
    </row>
    <row r="2162" spans="1:4" x14ac:dyDescent="0.25">
      <c r="A2162" s="67">
        <v>44079</v>
      </c>
      <c r="B2162" s="60" t="s">
        <v>8</v>
      </c>
      <c r="C2162" s="76" t="s">
        <v>1452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40</v>
      </c>
      <c r="D2164" s="15">
        <v>15</v>
      </c>
    </row>
    <row r="2165" spans="1:4" x14ac:dyDescent="0.25">
      <c r="A2165" s="67">
        <v>44079</v>
      </c>
      <c r="B2165" s="60" t="s">
        <v>8</v>
      </c>
      <c r="C2165" s="60" t="s">
        <v>8</v>
      </c>
      <c r="D2165" s="15">
        <v>49</v>
      </c>
    </row>
    <row r="2166" spans="1:4" x14ac:dyDescent="0.25">
      <c r="A2166" s="67">
        <v>44079</v>
      </c>
      <c r="B2166" s="60" t="s">
        <v>8</v>
      </c>
      <c r="C2166" s="60" t="s">
        <v>111</v>
      </c>
      <c r="D2166" s="15">
        <v>3</v>
      </c>
    </row>
    <row r="2167" spans="1:4" x14ac:dyDescent="0.25">
      <c r="A2167" s="67">
        <v>44079</v>
      </c>
      <c r="B2167" s="60" t="s">
        <v>8</v>
      </c>
      <c r="C2167" s="76" t="s">
        <v>1459</v>
      </c>
      <c r="D2167" s="15">
        <v>1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60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76" t="s">
        <v>94</v>
      </c>
      <c r="D2175" s="15">
        <v>1</v>
      </c>
    </row>
    <row r="2176" spans="1:4" x14ac:dyDescent="0.25">
      <c r="A2176" s="67">
        <v>44080</v>
      </c>
      <c r="B2176" s="60" t="s">
        <v>13</v>
      </c>
      <c r="C2176" s="76" t="s">
        <v>1381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76" t="s">
        <v>1387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58" t="s">
        <v>1600</v>
      </c>
      <c r="D2182" s="15">
        <v>0</v>
      </c>
    </row>
    <row r="2183" spans="1:4" x14ac:dyDescent="0.25">
      <c r="A2183" s="67">
        <v>44080</v>
      </c>
      <c r="B2183" s="60" t="s">
        <v>7</v>
      </c>
      <c r="C2183" s="76" t="s">
        <v>1411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1355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76" t="s">
        <v>1452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60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58" t="s">
        <v>1600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1355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60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76" t="s">
        <v>94</v>
      </c>
      <c r="D2221" s="15">
        <v>1</v>
      </c>
    </row>
    <row r="2222" spans="1:4" x14ac:dyDescent="0.25">
      <c r="A2222" s="67">
        <v>44082</v>
      </c>
      <c r="B2222" s="60" t="s">
        <v>13</v>
      </c>
      <c r="C2222" s="76" t="s">
        <v>1376</v>
      </c>
      <c r="D2222" s="15">
        <v>1</v>
      </c>
    </row>
    <row r="2223" spans="1:4" x14ac:dyDescent="0.25">
      <c r="A2223" s="67">
        <v>44082</v>
      </c>
      <c r="B2223" s="60" t="s">
        <v>13</v>
      </c>
      <c r="C2223" s="76" t="s">
        <v>1381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76" t="s">
        <v>1385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58" t="s">
        <v>1600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76" t="s">
        <v>1422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1355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76" t="s">
        <v>1441</v>
      </c>
      <c r="D2236" s="15">
        <v>3</v>
      </c>
    </row>
    <row r="2237" spans="1:4" x14ac:dyDescent="0.25">
      <c r="A2237" s="67">
        <v>44082</v>
      </c>
      <c r="B2237" s="60" t="s">
        <v>8</v>
      </c>
      <c r="C2237" s="76" t="s">
        <v>1452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60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76" t="s">
        <v>94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58" t="s">
        <v>1600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76" t="s">
        <v>1446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60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76" t="s">
        <v>1477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76" t="s">
        <v>1377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76" t="s">
        <v>1387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58" t="s">
        <v>1600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76" t="s">
        <v>1422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1355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76" t="s">
        <v>1441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76" t="s">
        <v>1452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60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76" t="s">
        <v>1381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76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76" t="s">
        <v>1387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58" t="s">
        <v>1600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76" t="s">
        <v>1441</v>
      </c>
      <c r="D2315" s="15">
        <v>1</v>
      </c>
    </row>
    <row r="2316" spans="1:4" x14ac:dyDescent="0.25">
      <c r="A2316" s="67">
        <v>44085</v>
      </c>
      <c r="B2316" s="60" t="s">
        <v>8</v>
      </c>
      <c r="C2316" s="76" t="s">
        <v>1447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76" t="s">
        <v>1452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60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76" t="s">
        <v>94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76" t="s">
        <v>1386</v>
      </c>
      <c r="D2335" s="15">
        <v>1</v>
      </c>
    </row>
    <row r="2336" spans="1:4" x14ac:dyDescent="0.25">
      <c r="A2336" s="67">
        <v>44086</v>
      </c>
      <c r="B2336" s="60" t="s">
        <v>13</v>
      </c>
      <c r="C2336" s="76" t="s">
        <v>1385</v>
      </c>
      <c r="D2336" s="15">
        <v>1</v>
      </c>
    </row>
    <row r="2337" spans="1:4" x14ac:dyDescent="0.25">
      <c r="A2337" s="67">
        <v>44086</v>
      </c>
      <c r="B2337" s="60" t="s">
        <v>13</v>
      </c>
      <c r="C2337" s="76" t="s">
        <v>1387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58" t="s">
        <v>1600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76" t="s">
        <v>1422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76" t="s">
        <v>1452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60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76" t="s">
        <v>1381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76" t="s">
        <v>1387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58" t="s">
        <v>1600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76" t="s">
        <v>1452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60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76" t="s">
        <v>1385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76" t="s">
        <v>1394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58" t="s">
        <v>1600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1355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76" t="s">
        <v>1452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60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76" t="s">
        <v>1379</v>
      </c>
      <c r="D2416" s="15">
        <v>1</v>
      </c>
    </row>
    <row r="2417" spans="1:4" x14ac:dyDescent="0.25">
      <c r="A2417" s="67">
        <v>44089</v>
      </c>
      <c r="B2417" s="60" t="s">
        <v>13</v>
      </c>
      <c r="C2417" s="76" t="s">
        <v>1381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76" t="s">
        <v>1386</v>
      </c>
      <c r="D2419" s="15">
        <v>2</v>
      </c>
    </row>
    <row r="2420" spans="1:4" x14ac:dyDescent="0.25">
      <c r="A2420" s="67">
        <v>44089</v>
      </c>
      <c r="B2420" s="60" t="s">
        <v>13</v>
      </c>
      <c r="C2420" s="76" t="s">
        <v>1385</v>
      </c>
      <c r="D2420" s="15">
        <v>2</v>
      </c>
    </row>
    <row r="2421" spans="1:4" x14ac:dyDescent="0.25">
      <c r="A2421" s="67">
        <v>44089</v>
      </c>
      <c r="B2421" s="60" t="s">
        <v>13</v>
      </c>
      <c r="C2421" s="76" t="s">
        <v>1387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58" t="s">
        <v>1600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76" t="s">
        <v>1452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60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76" t="s">
        <v>1472</v>
      </c>
      <c r="D2441" s="15">
        <v>1</v>
      </c>
    </row>
    <row r="2442" spans="1:4" x14ac:dyDescent="0.25">
      <c r="A2442" s="67">
        <v>44089</v>
      </c>
      <c r="B2442" s="60" t="s">
        <v>27</v>
      </c>
      <c r="C2442" s="60" t="s">
        <v>140</v>
      </c>
      <c r="D2442" s="15">
        <v>5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76" t="s">
        <v>1478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76" t="s">
        <v>94</v>
      </c>
      <c r="D2451" s="15">
        <v>1</v>
      </c>
    </row>
    <row r="2452" spans="1:4" x14ac:dyDescent="0.25">
      <c r="A2452" s="67">
        <v>44090</v>
      </c>
      <c r="B2452" s="60" t="s">
        <v>13</v>
      </c>
      <c r="C2452" s="76" t="s">
        <v>1381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76" t="s">
        <v>1386</v>
      </c>
      <c r="D2454" s="15">
        <v>2</v>
      </c>
    </row>
    <row r="2455" spans="1:4" x14ac:dyDescent="0.25">
      <c r="A2455" s="67">
        <v>44090</v>
      </c>
      <c r="B2455" s="60" t="s">
        <v>13</v>
      </c>
      <c r="C2455" s="76" t="s">
        <v>1387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58" t="s">
        <v>1600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76" t="s">
        <v>1422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76" t="s">
        <v>1446</v>
      </c>
      <c r="D2467" s="15">
        <v>1</v>
      </c>
    </row>
    <row r="2468" spans="1:4" x14ac:dyDescent="0.25">
      <c r="A2468" s="67">
        <v>44090</v>
      </c>
      <c r="B2468" s="60" t="s">
        <v>8</v>
      </c>
      <c r="C2468" s="76" t="s">
        <v>1452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60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76" t="s">
        <v>1482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76" t="s">
        <v>1381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76" t="s">
        <v>1386</v>
      </c>
      <c r="D2485" s="15">
        <v>1</v>
      </c>
    </row>
    <row r="2486" spans="1:4" x14ac:dyDescent="0.25">
      <c r="A2486" s="67">
        <v>44091</v>
      </c>
      <c r="B2486" s="60" t="s">
        <v>13</v>
      </c>
      <c r="C2486" s="76" t="s">
        <v>1387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58" t="s">
        <v>1600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76" t="s">
        <v>1421</v>
      </c>
      <c r="D2492" s="15">
        <v>1</v>
      </c>
    </row>
    <row r="2493" spans="1:4" x14ac:dyDescent="0.25">
      <c r="A2493" s="67">
        <v>44091</v>
      </c>
      <c r="B2493" s="60" t="s">
        <v>9</v>
      </c>
      <c r="C2493" s="76" t="s">
        <v>1422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60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76" t="s">
        <v>1472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76" t="s">
        <v>1478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76" t="s">
        <v>1381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76" t="s">
        <v>1385</v>
      </c>
      <c r="D2512" s="15">
        <v>6</v>
      </c>
    </row>
    <row r="2513" spans="1:4" x14ac:dyDescent="0.25">
      <c r="A2513" s="67">
        <v>44092</v>
      </c>
      <c r="B2513" s="60" t="s">
        <v>13</v>
      </c>
      <c r="C2513" s="76" t="s">
        <v>1387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58" t="s">
        <v>1600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1355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76" t="s">
        <v>1443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76" t="s">
        <v>1452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60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76" t="s">
        <v>1382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76" t="s">
        <v>1385</v>
      </c>
      <c r="D2541" s="15">
        <v>3</v>
      </c>
    </row>
    <row r="2542" spans="1:4" x14ac:dyDescent="0.25">
      <c r="A2542" s="67">
        <v>44093</v>
      </c>
      <c r="B2542" s="60" t="s">
        <v>13</v>
      </c>
      <c r="C2542" s="76" t="s">
        <v>1387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58" t="s">
        <v>1600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76" t="s">
        <v>1443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76" t="s">
        <v>1447</v>
      </c>
      <c r="D2554" s="15">
        <v>0</v>
      </c>
    </row>
    <row r="2555" spans="1:4" x14ac:dyDescent="0.25">
      <c r="A2555" s="67">
        <v>44093</v>
      </c>
      <c r="B2555" s="60" t="s">
        <v>8</v>
      </c>
      <c r="C2555" s="76" t="s">
        <v>1452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60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76" t="s">
        <v>1472</v>
      </c>
      <c r="D2563" s="15">
        <v>3</v>
      </c>
    </row>
    <row r="2564" spans="1:4" x14ac:dyDescent="0.25">
      <c r="A2564" s="67">
        <v>44093</v>
      </c>
      <c r="B2564" s="60" t="s">
        <v>27</v>
      </c>
      <c r="C2564" s="60" t="s">
        <v>140</v>
      </c>
      <c r="D2564" s="15">
        <v>1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76" t="s">
        <v>1478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76" t="s">
        <v>1381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76" t="s">
        <v>1387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58" t="s">
        <v>1600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1355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60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76" t="s">
        <v>94</v>
      </c>
      <c r="D2597" s="15">
        <v>1</v>
      </c>
    </row>
    <row r="2598" spans="1:4" x14ac:dyDescent="0.25">
      <c r="A2598" s="67">
        <v>44095</v>
      </c>
      <c r="B2598" s="60" t="s">
        <v>13</v>
      </c>
      <c r="C2598" s="76" t="s">
        <v>1385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58" t="s">
        <v>1600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1355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76" t="s">
        <v>1452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60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76" t="s">
        <v>1377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76" t="s">
        <v>1385</v>
      </c>
      <c r="D2623" s="15">
        <v>4</v>
      </c>
    </row>
    <row r="2624" spans="1:4" x14ac:dyDescent="0.25">
      <c r="A2624" s="67">
        <v>44096</v>
      </c>
      <c r="B2624" s="60" t="s">
        <v>13</v>
      </c>
      <c r="C2624" s="76" t="s">
        <v>1387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58" t="s">
        <v>1600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76" t="s">
        <v>1446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76" t="s">
        <v>1452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60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76" t="s">
        <v>1382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76" t="s">
        <v>1385</v>
      </c>
      <c r="D2651" s="15">
        <v>2</v>
      </c>
    </row>
    <row r="2652" spans="1:4" x14ac:dyDescent="0.25">
      <c r="A2652" s="67">
        <v>44097</v>
      </c>
      <c r="B2652" s="60" t="s">
        <v>13</v>
      </c>
      <c r="C2652" s="76" t="s">
        <v>1387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58" t="s">
        <v>1600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1355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76" t="s">
        <v>1446</v>
      </c>
      <c r="D2662" s="15">
        <v>2</v>
      </c>
    </row>
    <row r="2663" spans="1:4" x14ac:dyDescent="0.25">
      <c r="A2663" s="67">
        <v>44097</v>
      </c>
      <c r="B2663" s="60" t="s">
        <v>8</v>
      </c>
      <c r="C2663" s="76" t="s">
        <v>1452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76" t="s">
        <v>1462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60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76" t="s">
        <v>1381</v>
      </c>
      <c r="D2679" s="15">
        <v>1</v>
      </c>
    </row>
    <row r="2680" spans="1:4" x14ac:dyDescent="0.25">
      <c r="A2680" s="67">
        <v>44098</v>
      </c>
      <c r="B2680" s="60" t="s">
        <v>13</v>
      </c>
      <c r="C2680" s="76" t="s">
        <v>1385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58" t="s">
        <v>1600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1355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60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76" t="s">
        <v>1387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58" t="s">
        <v>1600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1355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76" t="s">
        <v>1443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76" t="s">
        <v>1446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76" t="s">
        <v>1452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60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76" t="s">
        <v>94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76" t="s">
        <v>1385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58" t="s">
        <v>1600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1355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60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76" t="s">
        <v>1382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76" t="s">
        <v>1385</v>
      </c>
      <c r="D2755" s="15">
        <v>4</v>
      </c>
    </row>
    <row r="2756" spans="1:4" x14ac:dyDescent="0.25">
      <c r="A2756" s="67">
        <v>44101</v>
      </c>
      <c r="B2756" s="60" t="s">
        <v>13</v>
      </c>
      <c r="C2756" s="76" t="s">
        <v>1387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58" t="s">
        <v>1600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1355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76" t="s">
        <v>1443</v>
      </c>
      <c r="D2764" s="15">
        <v>1</v>
      </c>
    </row>
    <row r="2765" spans="1:4" x14ac:dyDescent="0.25">
      <c r="A2765" s="67">
        <v>44101</v>
      </c>
      <c r="B2765" s="60" t="s">
        <v>8</v>
      </c>
      <c r="C2765" s="76" t="s">
        <v>1447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60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76" t="s">
        <v>94</v>
      </c>
      <c r="D2782" s="15">
        <v>1</v>
      </c>
    </row>
    <row r="2783" spans="1:4" x14ac:dyDescent="0.25">
      <c r="A2783" s="67">
        <v>44102</v>
      </c>
      <c r="B2783" s="60" t="s">
        <v>13</v>
      </c>
      <c r="C2783" s="76" t="s">
        <v>1381</v>
      </c>
      <c r="D2783" s="15">
        <v>5</v>
      </c>
    </row>
    <row r="2784" spans="1:4" x14ac:dyDescent="0.25">
      <c r="A2784" s="67">
        <v>44102</v>
      </c>
      <c r="B2784" s="60" t="s">
        <v>13</v>
      </c>
      <c r="C2784" s="76" t="s">
        <v>1382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76" t="s">
        <v>1385</v>
      </c>
      <c r="D2786" s="15">
        <v>3</v>
      </c>
    </row>
    <row r="2787" spans="1:4" x14ac:dyDescent="0.25">
      <c r="A2787" s="67">
        <v>44102</v>
      </c>
      <c r="B2787" s="60" t="s">
        <v>13</v>
      </c>
      <c r="C2787" s="76" t="s">
        <v>1387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58" t="s">
        <v>1600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1355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60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76" t="s">
        <v>1385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58" t="s">
        <v>1600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76" t="s">
        <v>1412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76" t="s">
        <v>1446</v>
      </c>
      <c r="D2820" s="15">
        <v>2</v>
      </c>
    </row>
    <row r="2821" spans="1:4" x14ac:dyDescent="0.25">
      <c r="A2821" s="67">
        <v>44103</v>
      </c>
      <c r="B2821" s="60" t="s">
        <v>8</v>
      </c>
      <c r="C2821" s="76" t="s">
        <v>1452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76" t="s">
        <v>1470</v>
      </c>
      <c r="D2829" s="15">
        <v>1</v>
      </c>
    </row>
    <row r="2830" spans="1:4" x14ac:dyDescent="0.25">
      <c r="A2830" s="67">
        <v>44103</v>
      </c>
      <c r="B2830" s="60" t="s">
        <v>50</v>
      </c>
      <c r="C2830" s="60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76" t="s">
        <v>1382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76" t="s">
        <v>1387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58" t="s">
        <v>1600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1355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76" t="s">
        <v>1443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76" t="s">
        <v>1446</v>
      </c>
      <c r="D2850" s="15">
        <v>2</v>
      </c>
    </row>
    <row r="2851" spans="1:4" x14ac:dyDescent="0.25">
      <c r="A2851" s="67">
        <v>44104</v>
      </c>
      <c r="B2851" s="60" t="s">
        <v>8</v>
      </c>
      <c r="C2851" s="76" t="s">
        <v>1452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60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76" t="s">
        <v>1381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76" t="s">
        <v>1385</v>
      </c>
      <c r="D2868" s="15">
        <v>4</v>
      </c>
    </row>
    <row r="2869" spans="1:4" x14ac:dyDescent="0.25">
      <c r="A2869" s="67">
        <v>44105</v>
      </c>
      <c r="B2869" s="60" t="s">
        <v>13</v>
      </c>
      <c r="C2869" s="76" t="s">
        <v>1387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58" t="s">
        <v>1600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76" t="s">
        <v>1416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76" t="s">
        <v>1446</v>
      </c>
      <c r="D2880" s="15">
        <v>2</v>
      </c>
    </row>
    <row r="2881" spans="1:4" x14ac:dyDescent="0.25">
      <c r="A2881" s="67">
        <v>44105</v>
      </c>
      <c r="B2881" s="60" t="s">
        <v>8</v>
      </c>
      <c r="C2881" s="76" t="s">
        <v>1452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76" t="s">
        <v>1470</v>
      </c>
      <c r="D2889" s="15">
        <v>1</v>
      </c>
    </row>
    <row r="2890" spans="1:4" x14ac:dyDescent="0.25">
      <c r="A2890" s="67">
        <v>44105</v>
      </c>
      <c r="B2890" s="60" t="s">
        <v>50</v>
      </c>
      <c r="C2890" s="60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76" t="s">
        <v>1385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564" t="s">
        <v>3198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58" t="s">
        <v>1600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76" t="s">
        <v>1416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1355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76" t="s">
        <v>1443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60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76" t="s">
        <v>1385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58" t="s">
        <v>1600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76" t="s">
        <v>1446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133</v>
      </c>
      <c r="D2941" s="15">
        <v>1</v>
      </c>
    </row>
    <row r="2942" spans="1:4" x14ac:dyDescent="0.25">
      <c r="A2942" s="67">
        <v>44107</v>
      </c>
      <c r="B2942" s="60" t="s">
        <v>8</v>
      </c>
      <c r="C2942" s="60" t="s">
        <v>204</v>
      </c>
      <c r="D2942" s="15">
        <v>2</v>
      </c>
    </row>
    <row r="2943" spans="1:4" x14ac:dyDescent="0.25">
      <c r="A2943" s="67">
        <v>44107</v>
      </c>
      <c r="B2943" s="60" t="s">
        <v>8</v>
      </c>
      <c r="C2943" s="60" t="s">
        <v>8</v>
      </c>
      <c r="D2943" s="15">
        <v>99</v>
      </c>
    </row>
    <row r="2944" spans="1:4" x14ac:dyDescent="0.25">
      <c r="A2944" s="67">
        <v>44107</v>
      </c>
      <c r="B2944" s="60" t="s">
        <v>8</v>
      </c>
      <c r="C2944" s="60" t="s">
        <v>31</v>
      </c>
      <c r="D2944" s="15">
        <v>3</v>
      </c>
    </row>
    <row r="2945" spans="1:4" x14ac:dyDescent="0.25">
      <c r="A2945" s="67">
        <v>44107</v>
      </c>
      <c r="B2945" s="60" t="s">
        <v>8</v>
      </c>
      <c r="C2945" s="60" t="s">
        <v>80</v>
      </c>
      <c r="D2945" s="15">
        <v>1</v>
      </c>
    </row>
    <row r="2946" spans="1:4" x14ac:dyDescent="0.25">
      <c r="A2946" s="67">
        <v>44107</v>
      </c>
      <c r="B2946" s="60" t="s">
        <v>8</v>
      </c>
      <c r="C2946" s="60" t="s">
        <v>111</v>
      </c>
      <c r="D2946" s="15">
        <v>3</v>
      </c>
    </row>
    <row r="2947" spans="1:4" x14ac:dyDescent="0.25">
      <c r="A2947" s="67">
        <v>44107</v>
      </c>
      <c r="B2947" s="60" t="s">
        <v>8</v>
      </c>
      <c r="C2947" s="76" t="s">
        <v>1459</v>
      </c>
      <c r="D2947" s="15">
        <v>2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1356</v>
      </c>
      <c r="D2949" s="15">
        <v>3</v>
      </c>
    </row>
    <row r="2950" spans="1:4" x14ac:dyDescent="0.25">
      <c r="A2950" s="67">
        <v>44107</v>
      </c>
      <c r="B2950" s="60" t="s">
        <v>50</v>
      </c>
      <c r="C2950" s="60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76" t="s">
        <v>1478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76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76" t="s">
        <v>1385</v>
      </c>
      <c r="D2960" s="15">
        <v>2</v>
      </c>
    </row>
    <row r="2961" spans="1:4" x14ac:dyDescent="0.25">
      <c r="A2961" s="67">
        <v>44108</v>
      </c>
      <c r="B2961" s="60" t="s">
        <v>13</v>
      </c>
      <c r="C2961" s="76" t="s">
        <v>1387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58" t="s">
        <v>1600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76" t="s">
        <v>1443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76" t="s">
        <v>1452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60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76" t="s">
        <v>1381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76" t="s">
        <v>1387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58" t="s">
        <v>1600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1355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60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76" t="s">
        <v>1385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564" t="s">
        <v>3199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58" t="s">
        <v>1600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76" t="s">
        <v>1446</v>
      </c>
      <c r="D3026" s="15">
        <v>5</v>
      </c>
    </row>
    <row r="3027" spans="1:4" x14ac:dyDescent="0.25">
      <c r="A3027" s="67">
        <v>44110</v>
      </c>
      <c r="B3027" s="60" t="s">
        <v>8</v>
      </c>
      <c r="C3027" s="76" t="s">
        <v>1452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60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76" t="s">
        <v>94</v>
      </c>
      <c r="D3042" s="15">
        <v>2</v>
      </c>
    </row>
    <row r="3043" spans="1:4" x14ac:dyDescent="0.25">
      <c r="A3043" s="67">
        <v>44111</v>
      </c>
      <c r="B3043" s="60" t="s">
        <v>13</v>
      </c>
      <c r="C3043" s="76" t="s">
        <v>1381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58" t="s">
        <v>1600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1355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76" t="s">
        <v>1470</v>
      </c>
      <c r="D3062" s="15">
        <v>4</v>
      </c>
    </row>
    <row r="3063" spans="1:4" x14ac:dyDescent="0.25">
      <c r="A3063" s="67">
        <v>44111</v>
      </c>
      <c r="B3063" s="60" t="s">
        <v>50</v>
      </c>
      <c r="C3063" s="60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76" t="s">
        <v>1382</v>
      </c>
      <c r="D3070" s="15">
        <v>1</v>
      </c>
    </row>
    <row r="3071" spans="1:4" x14ac:dyDescent="0.25">
      <c r="A3071" s="67">
        <v>44112</v>
      </c>
      <c r="B3071" s="60" t="s">
        <v>13</v>
      </c>
      <c r="C3071" s="76" t="s">
        <v>1383</v>
      </c>
      <c r="D3071" s="15">
        <v>1</v>
      </c>
    </row>
    <row r="3072" spans="1:4" x14ac:dyDescent="0.25">
      <c r="A3072" s="67">
        <v>44112</v>
      </c>
      <c r="B3072" s="60" t="s">
        <v>13</v>
      </c>
      <c r="C3072" s="76" t="s">
        <v>1385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76" t="s">
        <v>1387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58" t="s">
        <v>1600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76" t="s">
        <v>1422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76" t="s">
        <v>1443</v>
      </c>
      <c r="D3084" s="15">
        <v>1</v>
      </c>
    </row>
    <row r="3085" spans="1:4" x14ac:dyDescent="0.25">
      <c r="A3085" s="67">
        <v>44112</v>
      </c>
      <c r="B3085" s="60" t="s">
        <v>8</v>
      </c>
      <c r="C3085" s="76" t="s">
        <v>1446</v>
      </c>
      <c r="D3085" s="15">
        <v>2</v>
      </c>
    </row>
    <row r="3086" spans="1:4" x14ac:dyDescent="0.25">
      <c r="A3086" s="67">
        <v>44112</v>
      </c>
      <c r="B3086" s="60" t="s">
        <v>8</v>
      </c>
      <c r="C3086" s="564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76" t="s">
        <v>1470</v>
      </c>
      <c r="D3093" s="15">
        <v>1</v>
      </c>
    </row>
    <row r="3094" spans="1:4" x14ac:dyDescent="0.25">
      <c r="A3094" s="67">
        <v>44112</v>
      </c>
      <c r="B3094" s="60" t="s">
        <v>50</v>
      </c>
      <c r="C3094" s="60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76" t="s">
        <v>1381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76" t="s">
        <v>1385</v>
      </c>
      <c r="D3104" s="15">
        <v>8</v>
      </c>
    </row>
    <row r="3105" spans="1:4" x14ac:dyDescent="0.25">
      <c r="A3105" s="67">
        <v>44113</v>
      </c>
      <c r="B3105" s="60" t="s">
        <v>13</v>
      </c>
      <c r="C3105" s="76" t="s">
        <v>1387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58" t="s">
        <v>1600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76" t="s">
        <v>1446</v>
      </c>
      <c r="D3119" s="15">
        <v>1</v>
      </c>
    </row>
    <row r="3120" spans="1:4" x14ac:dyDescent="0.25">
      <c r="A3120" s="67">
        <v>44113</v>
      </c>
      <c r="B3120" s="60" t="s">
        <v>8</v>
      </c>
      <c r="C3120" s="76" t="s">
        <v>1452</v>
      </c>
      <c r="D3120" s="15">
        <v>1</v>
      </c>
    </row>
    <row r="3121" spans="1:4" x14ac:dyDescent="0.25">
      <c r="A3121" s="67">
        <v>44113</v>
      </c>
      <c r="B3121" s="60" t="s">
        <v>8</v>
      </c>
      <c r="C3121" s="76" t="s">
        <v>1456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76" t="s">
        <v>1466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76" t="s">
        <v>1470</v>
      </c>
      <c r="D3132" s="15">
        <v>5</v>
      </c>
    </row>
    <row r="3133" spans="1:4" x14ac:dyDescent="0.25">
      <c r="A3133" s="67">
        <v>44113</v>
      </c>
      <c r="B3133" s="60" t="s">
        <v>50</v>
      </c>
      <c r="C3133" s="60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76" t="s">
        <v>927</v>
      </c>
      <c r="D3141" s="15">
        <v>1</v>
      </c>
    </row>
    <row r="3142" spans="1:4" x14ac:dyDescent="0.25">
      <c r="A3142" s="67">
        <v>44114</v>
      </c>
      <c r="B3142" s="60" t="s">
        <v>13</v>
      </c>
      <c r="C3142" s="76" t="s">
        <v>1381</v>
      </c>
      <c r="D3142" s="15">
        <v>2</v>
      </c>
    </row>
    <row r="3143" spans="1:4" x14ac:dyDescent="0.25">
      <c r="A3143" s="67">
        <v>44114</v>
      </c>
      <c r="B3143" s="60" t="s">
        <v>13</v>
      </c>
      <c r="C3143" s="76" t="s">
        <v>138</v>
      </c>
      <c r="D3143" s="15">
        <v>1</v>
      </c>
    </row>
    <row r="3144" spans="1:4" x14ac:dyDescent="0.25">
      <c r="A3144" s="67">
        <v>44114</v>
      </c>
      <c r="B3144" s="60" t="s">
        <v>13</v>
      </c>
      <c r="C3144" s="76" t="s">
        <v>1387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58" t="s">
        <v>1600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1355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76" t="s">
        <v>1452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1356</v>
      </c>
      <c r="D3167" s="15">
        <v>2</v>
      </c>
    </row>
    <row r="3168" spans="1:4" x14ac:dyDescent="0.25">
      <c r="A3168" s="67">
        <v>44114</v>
      </c>
      <c r="B3168" s="60" t="s">
        <v>50</v>
      </c>
      <c r="C3168" s="60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76" t="s">
        <v>1383</v>
      </c>
      <c r="D3176" s="15">
        <v>1</v>
      </c>
    </row>
    <row r="3177" spans="1:4" x14ac:dyDescent="0.25">
      <c r="A3177" s="67">
        <v>44115</v>
      </c>
      <c r="B3177" s="60" t="s">
        <v>13</v>
      </c>
      <c r="C3177" s="76" t="s">
        <v>1385</v>
      </c>
      <c r="D3177" s="15">
        <v>1</v>
      </c>
    </row>
    <row r="3178" spans="1:4" x14ac:dyDescent="0.25">
      <c r="A3178" s="67">
        <v>44115</v>
      </c>
      <c r="B3178" s="60" t="s">
        <v>13</v>
      </c>
      <c r="C3178" s="76" t="s">
        <v>1387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564" t="s">
        <v>3199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58" t="s">
        <v>1600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76" t="s">
        <v>1452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76" t="s">
        <v>1470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1356</v>
      </c>
      <c r="D3201" s="15">
        <v>4</v>
      </c>
    </row>
    <row r="3202" spans="1:4" x14ac:dyDescent="0.25">
      <c r="A3202" s="67">
        <v>44115</v>
      </c>
      <c r="B3202" s="60" t="s">
        <v>50</v>
      </c>
      <c r="C3202" s="60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76" t="s">
        <v>1385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76" t="s">
        <v>1406</v>
      </c>
      <c r="D3212" s="15">
        <v>1</v>
      </c>
    </row>
    <row r="3213" spans="1:4" x14ac:dyDescent="0.25">
      <c r="A3213" s="67">
        <v>44116</v>
      </c>
      <c r="B3213" s="60" t="s">
        <v>48</v>
      </c>
      <c r="C3213" s="58" t="s">
        <v>1600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1355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76" t="s">
        <v>1452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60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76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76" t="s">
        <v>94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76" t="s">
        <v>1385</v>
      </c>
      <c r="D3234" s="15">
        <v>4</v>
      </c>
    </row>
    <row r="3235" spans="1:4" x14ac:dyDescent="0.25">
      <c r="A3235" s="67">
        <v>44117</v>
      </c>
      <c r="B3235" s="60" t="s">
        <v>13</v>
      </c>
      <c r="C3235" s="76" t="s">
        <v>1387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564" t="s">
        <v>3199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58" t="s">
        <v>1600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1355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76" t="s">
        <v>1443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76" t="s">
        <v>1452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1356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76" t="s">
        <v>94</v>
      </c>
      <c r="D3261" s="15">
        <v>1</v>
      </c>
    </row>
    <row r="3262" spans="1:4" x14ac:dyDescent="0.25">
      <c r="A3262" s="67">
        <v>44118</v>
      </c>
      <c r="B3262" s="60" t="s">
        <v>13</v>
      </c>
      <c r="C3262" s="76" t="s">
        <v>1381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76" t="s">
        <v>1385</v>
      </c>
      <c r="D3264" s="15">
        <v>6</v>
      </c>
    </row>
    <row r="3265" spans="1:4" x14ac:dyDescent="0.25">
      <c r="A3265" s="67">
        <v>44118</v>
      </c>
      <c r="B3265" s="60" t="s">
        <v>13</v>
      </c>
      <c r="C3265" s="76" t="s">
        <v>1387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564" t="s">
        <v>3199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58" t="s">
        <v>1600</v>
      </c>
      <c r="D3270" s="15">
        <v>0</v>
      </c>
    </row>
    <row r="3271" spans="1:4" x14ac:dyDescent="0.25">
      <c r="A3271" s="67">
        <v>44118</v>
      </c>
      <c r="B3271" s="60" t="s">
        <v>7</v>
      </c>
      <c r="C3271" s="76" t="s">
        <v>1411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1355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76" t="s">
        <v>1436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76" t="s">
        <v>1444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76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76" t="s">
        <v>1446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76" t="s">
        <v>1452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76" t="s">
        <v>1470</v>
      </c>
      <c r="D3295" s="15">
        <v>4</v>
      </c>
    </row>
    <row r="3296" spans="1:4" x14ac:dyDescent="0.25">
      <c r="A3296" s="67">
        <v>44118</v>
      </c>
      <c r="B3296" s="60" t="s">
        <v>50</v>
      </c>
      <c r="C3296" s="60" t="s">
        <v>1356</v>
      </c>
      <c r="D3296" s="15">
        <v>8</v>
      </c>
    </row>
    <row r="3297" spans="1:4" x14ac:dyDescent="0.25">
      <c r="A3297" s="67">
        <v>44118</v>
      </c>
      <c r="B3297" s="60" t="s">
        <v>50</v>
      </c>
      <c r="C3297" s="60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76" t="s">
        <v>1385</v>
      </c>
      <c r="D3306" s="15">
        <v>7</v>
      </c>
    </row>
    <row r="3307" spans="1:4" x14ac:dyDescent="0.25">
      <c r="A3307" s="67">
        <v>44119</v>
      </c>
      <c r="B3307" s="60" t="s">
        <v>13</v>
      </c>
      <c r="C3307" s="76" t="s">
        <v>1387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58" t="s">
        <v>1600</v>
      </c>
      <c r="D3310" s="15">
        <v>0</v>
      </c>
    </row>
    <row r="3311" spans="1:4" x14ac:dyDescent="0.25">
      <c r="A3311" s="67">
        <v>44119</v>
      </c>
      <c r="B3311" s="60" t="s">
        <v>7</v>
      </c>
      <c r="C3311" s="76" t="s">
        <v>1411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1355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76" t="s">
        <v>1452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76" t="s">
        <v>1470</v>
      </c>
      <c r="D3334" s="15">
        <v>1</v>
      </c>
    </row>
    <row r="3335" spans="1:4" x14ac:dyDescent="0.25">
      <c r="A3335" s="67">
        <v>44119</v>
      </c>
      <c r="B3335" s="60" t="s">
        <v>50</v>
      </c>
      <c r="C3335" s="60" t="s">
        <v>1356</v>
      </c>
      <c r="D3335" s="15">
        <v>3</v>
      </c>
    </row>
    <row r="3336" spans="1:4" x14ac:dyDescent="0.25">
      <c r="A3336" s="67">
        <v>44119</v>
      </c>
      <c r="B3336" s="60" t="s">
        <v>50</v>
      </c>
      <c r="C3336" s="60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76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76" t="s">
        <v>1381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13</v>
      </c>
      <c r="D3346" s="15">
        <v>7</v>
      </c>
    </row>
    <row r="3347" spans="1:4" x14ac:dyDescent="0.25">
      <c r="A3347" s="67">
        <v>44120</v>
      </c>
      <c r="B3347" s="60" t="s">
        <v>13</v>
      </c>
      <c r="C3347" s="76" t="s">
        <v>1384</v>
      </c>
      <c r="D3347" s="15">
        <v>1</v>
      </c>
    </row>
    <row r="3348" spans="1:4" x14ac:dyDescent="0.25">
      <c r="A3348" s="67">
        <v>44120</v>
      </c>
      <c r="B3348" s="60" t="s">
        <v>13</v>
      </c>
      <c r="C3348" s="76" t="s">
        <v>1386</v>
      </c>
      <c r="D3348" s="15">
        <v>1</v>
      </c>
    </row>
    <row r="3349" spans="1:4" x14ac:dyDescent="0.25">
      <c r="A3349" s="67">
        <v>44120</v>
      </c>
      <c r="B3349" s="60" t="s">
        <v>13</v>
      </c>
      <c r="C3349" s="76" t="s">
        <v>1385</v>
      </c>
      <c r="D3349" s="15">
        <v>7</v>
      </c>
    </row>
    <row r="3350" spans="1:4" x14ac:dyDescent="0.25">
      <c r="A3350" s="67">
        <v>44120</v>
      </c>
      <c r="B3350" s="60" t="s">
        <v>13</v>
      </c>
      <c r="C3350" s="76" t="s">
        <v>1387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564" t="s">
        <v>3199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76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58" t="s">
        <v>1600</v>
      </c>
      <c r="D3357" s="15">
        <v>0</v>
      </c>
    </row>
    <row r="3358" spans="1:4" x14ac:dyDescent="0.25">
      <c r="A3358" s="67">
        <v>44120</v>
      </c>
      <c r="B3358" s="60" t="s">
        <v>7</v>
      </c>
      <c r="C3358" s="76" t="s">
        <v>1411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1355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76" t="s">
        <v>1444</v>
      </c>
      <c r="D3367" s="15">
        <v>0</v>
      </c>
    </row>
    <row r="3368" spans="1:4" x14ac:dyDescent="0.25">
      <c r="A3368" s="67">
        <v>44120</v>
      </c>
      <c r="B3368" s="60" t="s">
        <v>8</v>
      </c>
      <c r="C3368" s="76" t="s">
        <v>1446</v>
      </c>
      <c r="D3368" s="15">
        <v>1</v>
      </c>
    </row>
    <row r="3369" spans="1:4" x14ac:dyDescent="0.25">
      <c r="A3369" s="67">
        <v>44120</v>
      </c>
      <c r="B3369" s="60" t="s">
        <v>8</v>
      </c>
      <c r="C3369" s="76" t="s">
        <v>1447</v>
      </c>
      <c r="D3369" s="15">
        <v>1</v>
      </c>
    </row>
    <row r="3370" spans="1:4" x14ac:dyDescent="0.25">
      <c r="A3370" s="67">
        <v>44120</v>
      </c>
      <c r="B3370" s="60" t="s">
        <v>8</v>
      </c>
      <c r="C3370" s="76" t="s">
        <v>1452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76" t="s">
        <v>1470</v>
      </c>
      <c r="D3383" s="15">
        <v>5</v>
      </c>
    </row>
    <row r="3384" spans="1:4" x14ac:dyDescent="0.25">
      <c r="A3384" s="67">
        <v>44120</v>
      </c>
      <c r="B3384" s="60" t="s">
        <v>50</v>
      </c>
      <c r="C3384" s="76" t="s">
        <v>1469</v>
      </c>
      <c r="D3384" s="15">
        <v>1</v>
      </c>
    </row>
    <row r="3385" spans="1:4" x14ac:dyDescent="0.25">
      <c r="A3385" s="67">
        <v>44120</v>
      </c>
      <c r="B3385" s="60" t="s">
        <v>50</v>
      </c>
      <c r="C3385" s="60" t="s">
        <v>1356</v>
      </c>
      <c r="D3385" s="15">
        <v>9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76" t="s">
        <v>94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76" t="s">
        <v>1385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58" t="s">
        <v>1600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1355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76" t="s">
        <v>1452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76" t="s">
        <v>1466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1356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76" t="s">
        <v>1478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76" t="s">
        <v>94</v>
      </c>
      <c r="D3430" s="15">
        <v>1</v>
      </c>
    </row>
    <row r="3431" spans="1:4" x14ac:dyDescent="0.25">
      <c r="A3431" s="67">
        <v>44122</v>
      </c>
      <c r="B3431" s="60" t="s">
        <v>13</v>
      </c>
      <c r="C3431" s="76" t="s">
        <v>1377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76" t="s">
        <v>1385</v>
      </c>
      <c r="D3433" s="15">
        <v>1</v>
      </c>
    </row>
    <row r="3434" spans="1:4" x14ac:dyDescent="0.25">
      <c r="A3434" s="67">
        <v>44122</v>
      </c>
      <c r="B3434" s="60" t="s">
        <v>13</v>
      </c>
      <c r="C3434" s="76" t="s">
        <v>1387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58" t="s">
        <v>1600</v>
      </c>
      <c r="D3438" s="15">
        <v>0</v>
      </c>
    </row>
    <row r="3439" spans="1:4" x14ac:dyDescent="0.25">
      <c r="A3439" s="67">
        <v>44122</v>
      </c>
      <c r="B3439" s="60" t="s">
        <v>7</v>
      </c>
      <c r="C3439" s="76" t="s">
        <v>1411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1355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76" t="s">
        <v>1444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76" t="s">
        <v>1452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76" t="s">
        <v>1470</v>
      </c>
      <c r="D3457" s="15">
        <v>1</v>
      </c>
    </row>
    <row r="3458" spans="1:4" x14ac:dyDescent="0.25">
      <c r="A3458" s="67">
        <v>44122</v>
      </c>
      <c r="B3458" s="60" t="s">
        <v>50</v>
      </c>
      <c r="C3458" s="60" t="s">
        <v>1356</v>
      </c>
      <c r="D3458" s="15">
        <v>3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76" t="s">
        <v>1377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76" t="s">
        <v>1386</v>
      </c>
      <c r="D3468" s="15">
        <v>1</v>
      </c>
    </row>
    <row r="3469" spans="1:4" x14ac:dyDescent="0.25">
      <c r="A3469" s="67">
        <v>44123</v>
      </c>
      <c r="B3469" s="60" t="s">
        <v>13</v>
      </c>
      <c r="C3469" s="76" t="s">
        <v>1385</v>
      </c>
      <c r="D3469" s="15">
        <v>14</v>
      </c>
    </row>
    <row r="3470" spans="1:4" x14ac:dyDescent="0.25">
      <c r="A3470" s="67">
        <v>44123</v>
      </c>
      <c r="B3470" s="60" t="s">
        <v>13</v>
      </c>
      <c r="C3470" s="76" t="s">
        <v>326</v>
      </c>
      <c r="D3470" s="15">
        <v>1</v>
      </c>
    </row>
    <row r="3471" spans="1:4" x14ac:dyDescent="0.25">
      <c r="A3471" s="67">
        <v>44123</v>
      </c>
      <c r="B3471" s="60" t="s">
        <v>13</v>
      </c>
      <c r="C3471" s="76" t="s">
        <v>1387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58" t="s">
        <v>1600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1355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76" t="s">
        <v>1444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76" t="s">
        <v>1452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60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76" t="s">
        <v>1377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76" t="s">
        <v>1386</v>
      </c>
      <c r="D3502" s="15">
        <v>1</v>
      </c>
    </row>
    <row r="3503" spans="1:4" x14ac:dyDescent="0.25">
      <c r="A3503" s="67">
        <v>44124</v>
      </c>
      <c r="B3503" s="60" t="s">
        <v>13</v>
      </c>
      <c r="C3503" s="76" t="s">
        <v>1385</v>
      </c>
      <c r="D3503" s="15">
        <v>10</v>
      </c>
    </row>
    <row r="3504" spans="1:4" x14ac:dyDescent="0.25">
      <c r="A3504" s="67">
        <v>44124</v>
      </c>
      <c r="B3504" s="60" t="s">
        <v>13</v>
      </c>
      <c r="C3504" s="60" t="s">
        <v>636</v>
      </c>
      <c r="D3504" s="15">
        <v>1</v>
      </c>
    </row>
    <row r="3505" spans="1:4" x14ac:dyDescent="0.25">
      <c r="A3505" s="67">
        <v>44124</v>
      </c>
      <c r="B3505" s="60" t="s">
        <v>13</v>
      </c>
      <c r="C3505" s="76" t="s">
        <v>1387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58" t="s">
        <v>1600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1355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76" t="s">
        <v>1452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76" t="s">
        <v>1470</v>
      </c>
      <c r="D3528" s="15">
        <v>2</v>
      </c>
    </row>
    <row r="3529" spans="1:4" x14ac:dyDescent="0.25">
      <c r="A3529" s="67">
        <v>44124</v>
      </c>
      <c r="B3529" s="60" t="s">
        <v>50</v>
      </c>
      <c r="C3529" s="76" t="s">
        <v>1469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1356</v>
      </c>
      <c r="D3530" s="15">
        <v>2</v>
      </c>
    </row>
    <row r="3531" spans="1:4" x14ac:dyDescent="0.25">
      <c r="A3531" s="67">
        <v>44124</v>
      </c>
      <c r="B3531" s="60" t="s">
        <v>50</v>
      </c>
      <c r="C3531" s="60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76" t="s">
        <v>1385</v>
      </c>
      <c r="D3539" s="15">
        <v>4</v>
      </c>
    </row>
    <row r="3540" spans="1:4" x14ac:dyDescent="0.25">
      <c r="A3540" s="67">
        <v>44125</v>
      </c>
      <c r="B3540" s="60" t="s">
        <v>13</v>
      </c>
      <c r="C3540" s="76" t="s">
        <v>1387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76" t="s">
        <v>1402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58" t="s">
        <v>1600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76" t="s">
        <v>1416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76" t="s">
        <v>1422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76" t="s">
        <v>1452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76" t="s">
        <v>1466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76" t="s">
        <v>1470</v>
      </c>
      <c r="D3567" s="15">
        <v>1</v>
      </c>
    </row>
    <row r="3568" spans="1:4" x14ac:dyDescent="0.25">
      <c r="A3568" s="67">
        <v>44125</v>
      </c>
      <c r="B3568" s="60" t="s">
        <v>50</v>
      </c>
      <c r="C3568" s="60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76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76" t="s">
        <v>1385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76" t="s">
        <v>1387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76" t="s">
        <v>1402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58" t="s">
        <v>1600</v>
      </c>
      <c r="D3587" s="15">
        <v>0</v>
      </c>
    </row>
    <row r="3588" spans="1:4" x14ac:dyDescent="0.25">
      <c r="A3588" s="67">
        <v>44126</v>
      </c>
      <c r="B3588" s="60" t="s">
        <v>7</v>
      </c>
      <c r="C3588" s="76" t="s">
        <v>1411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76" t="s">
        <v>1422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1355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76" t="s">
        <v>1446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76" t="s">
        <v>1452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76" t="s">
        <v>1470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1356</v>
      </c>
      <c r="D3616" s="15">
        <v>3</v>
      </c>
    </row>
    <row r="3617" spans="1:4" x14ac:dyDescent="0.25">
      <c r="A3617" s="67">
        <v>44126</v>
      </c>
      <c r="B3617" s="60" t="s">
        <v>50</v>
      </c>
      <c r="C3617" s="60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76" t="s">
        <v>927</v>
      </c>
      <c r="D3625" s="15">
        <v>1</v>
      </c>
    </row>
    <row r="3626" spans="1:4" x14ac:dyDescent="0.25">
      <c r="A3626" s="67">
        <v>44127</v>
      </c>
      <c r="B3626" s="60" t="s">
        <v>13</v>
      </c>
      <c r="C3626" s="76" t="s">
        <v>94</v>
      </c>
      <c r="D3626" s="15">
        <v>1</v>
      </c>
    </row>
    <row r="3627" spans="1:4" x14ac:dyDescent="0.25">
      <c r="A3627" s="67">
        <v>44127</v>
      </c>
      <c r="B3627" s="60" t="s">
        <v>13</v>
      </c>
      <c r="C3627" s="76" t="s">
        <v>1382</v>
      </c>
      <c r="D3627" s="15">
        <v>2</v>
      </c>
    </row>
    <row r="3628" spans="1:4" x14ac:dyDescent="0.25">
      <c r="A3628" s="67">
        <v>44127</v>
      </c>
      <c r="B3628" s="60" t="s">
        <v>13</v>
      </c>
      <c r="C3628" s="60" t="s">
        <v>13</v>
      </c>
      <c r="D3628" s="15">
        <v>26</v>
      </c>
    </row>
    <row r="3629" spans="1:4" x14ac:dyDescent="0.25">
      <c r="A3629" s="67">
        <v>44127</v>
      </c>
      <c r="B3629" s="60" t="s">
        <v>13</v>
      </c>
      <c r="C3629" s="76" t="s">
        <v>1385</v>
      </c>
      <c r="D3629" s="15">
        <v>5</v>
      </c>
    </row>
    <row r="3630" spans="1:4" x14ac:dyDescent="0.25">
      <c r="A3630" s="67">
        <v>44127</v>
      </c>
      <c r="B3630" s="60" t="s">
        <v>13</v>
      </c>
      <c r="C3630" s="76" t="s">
        <v>1387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76" t="s">
        <v>1400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58" t="s">
        <v>1600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76" t="s">
        <v>1422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1355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76" t="s">
        <v>1444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76" t="s">
        <v>1452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76" t="s">
        <v>1469</v>
      </c>
      <c r="D3659" s="15">
        <v>1</v>
      </c>
    </row>
    <row r="3660" spans="1:4" x14ac:dyDescent="0.25">
      <c r="A3660" s="67">
        <v>44127</v>
      </c>
      <c r="B3660" s="60" t="s">
        <v>50</v>
      </c>
      <c r="C3660" s="60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76" t="s">
        <v>1385</v>
      </c>
      <c r="D3670" s="15">
        <v>9</v>
      </c>
    </row>
    <row r="3671" spans="1:4" x14ac:dyDescent="0.25">
      <c r="A3671" s="67">
        <v>44128</v>
      </c>
      <c r="B3671" s="60" t="s">
        <v>13</v>
      </c>
      <c r="C3671" s="76" t="s">
        <v>1387</v>
      </c>
      <c r="D3671" s="15">
        <v>1</v>
      </c>
    </row>
    <row r="3672" spans="1:4" x14ac:dyDescent="0.25">
      <c r="A3672" s="67">
        <v>44128</v>
      </c>
      <c r="B3672" s="60" t="s">
        <v>24</v>
      </c>
      <c r="C3672" s="60" t="s">
        <v>23</v>
      </c>
      <c r="D3672" s="15">
        <v>23</v>
      </c>
    </row>
    <row r="3673" spans="1:4" x14ac:dyDescent="0.25">
      <c r="A3673" s="67">
        <v>44128</v>
      </c>
      <c r="B3673" s="60" t="s">
        <v>24</v>
      </c>
      <c r="C3673" s="564" t="s">
        <v>3200</v>
      </c>
      <c r="D3673" s="15">
        <v>1</v>
      </c>
    </row>
    <row r="3674" spans="1:4" x14ac:dyDescent="0.25">
      <c r="A3674" s="67">
        <v>44128</v>
      </c>
      <c r="B3674" s="60" t="s">
        <v>24</v>
      </c>
      <c r="C3674" s="60" t="s">
        <v>24</v>
      </c>
      <c r="D3674" s="15">
        <v>13</v>
      </c>
    </row>
    <row r="3675" spans="1:4" x14ac:dyDescent="0.25">
      <c r="A3675" s="67">
        <v>44128</v>
      </c>
      <c r="B3675" s="60" t="s">
        <v>24</v>
      </c>
      <c r="C3675" s="60" t="s">
        <v>36</v>
      </c>
      <c r="D3675" s="15">
        <v>1</v>
      </c>
    </row>
    <row r="3676" spans="1:4" x14ac:dyDescent="0.25">
      <c r="A3676" s="67">
        <v>44128</v>
      </c>
      <c r="B3676" s="60" t="s">
        <v>47</v>
      </c>
      <c r="C3676" s="60" t="s">
        <v>47</v>
      </c>
      <c r="D3676" s="15">
        <v>3</v>
      </c>
    </row>
    <row r="3677" spans="1:4" x14ac:dyDescent="0.25">
      <c r="A3677" s="67">
        <v>44128</v>
      </c>
      <c r="B3677" s="60" t="s">
        <v>48</v>
      </c>
      <c r="C3677" s="58" t="s">
        <v>1600</v>
      </c>
      <c r="D3677" s="15">
        <v>0</v>
      </c>
    </row>
    <row r="3678" spans="1:4" x14ac:dyDescent="0.25">
      <c r="A3678" s="67">
        <v>44128</v>
      </c>
      <c r="B3678" s="60" t="s">
        <v>7</v>
      </c>
      <c r="C3678" s="60" t="s">
        <v>7</v>
      </c>
      <c r="D3678" s="15">
        <v>12</v>
      </c>
    </row>
    <row r="3679" spans="1:4" x14ac:dyDescent="0.25">
      <c r="A3679" s="67">
        <v>44128</v>
      </c>
      <c r="B3679" s="60" t="s">
        <v>9</v>
      </c>
      <c r="C3679" s="60" t="s">
        <v>9</v>
      </c>
      <c r="D3679" s="15">
        <v>22</v>
      </c>
    </row>
    <row r="3680" spans="1:4" x14ac:dyDescent="0.25">
      <c r="A3680" s="67">
        <v>44128</v>
      </c>
      <c r="B3680" s="60" t="s">
        <v>9</v>
      </c>
      <c r="C3680" s="60" t="s">
        <v>709</v>
      </c>
      <c r="D3680" s="15">
        <v>2</v>
      </c>
    </row>
    <row r="3681" spans="1:4" x14ac:dyDescent="0.25">
      <c r="A3681" s="67">
        <v>44128</v>
      </c>
      <c r="B3681" s="60" t="s">
        <v>9</v>
      </c>
      <c r="C3681" s="60" t="s">
        <v>17</v>
      </c>
      <c r="D3681" s="15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1355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76" t="s">
        <v>1444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76" t="s">
        <v>1445</v>
      </c>
      <c r="D3690" s="15">
        <v>1</v>
      </c>
    </row>
    <row r="3691" spans="1:4" x14ac:dyDescent="0.25">
      <c r="A3691" s="67">
        <v>44128</v>
      </c>
      <c r="B3691" s="60" t="s">
        <v>8</v>
      </c>
      <c r="C3691" s="76" t="s">
        <v>1446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76" t="s">
        <v>1452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60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76" t="s">
        <v>1386</v>
      </c>
      <c r="D3712" s="15">
        <v>1</v>
      </c>
    </row>
    <row r="3713" spans="1:4" x14ac:dyDescent="0.25">
      <c r="A3713" s="67">
        <v>44129</v>
      </c>
      <c r="B3713" s="60" t="s">
        <v>13</v>
      </c>
      <c r="C3713" s="76" t="s">
        <v>1385</v>
      </c>
      <c r="D3713" s="15">
        <v>11</v>
      </c>
    </row>
    <row r="3714" spans="1:4" x14ac:dyDescent="0.25">
      <c r="A3714" s="67">
        <v>44129</v>
      </c>
      <c r="B3714" s="60" t="s">
        <v>13</v>
      </c>
      <c r="C3714" s="60" t="s">
        <v>711</v>
      </c>
      <c r="D3714" s="15">
        <v>1</v>
      </c>
    </row>
    <row r="3715" spans="1:4" x14ac:dyDescent="0.25">
      <c r="A3715" s="67">
        <v>44129</v>
      </c>
      <c r="B3715" s="60" t="s">
        <v>13</v>
      </c>
      <c r="C3715" s="76" t="s">
        <v>1387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58" t="s">
        <v>1600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67">
        <v>44129</v>
      </c>
      <c r="B3722" s="60" t="s">
        <v>9</v>
      </c>
      <c r="C3722" s="76" t="s">
        <v>1421</v>
      </c>
      <c r="D3722" s="15">
        <v>1</v>
      </c>
    </row>
    <row r="3723" spans="1:4" x14ac:dyDescent="0.25">
      <c r="A3723" s="67">
        <v>44129</v>
      </c>
      <c r="B3723" s="60" t="s">
        <v>9</v>
      </c>
      <c r="C3723" s="76" t="s">
        <v>1422</v>
      </c>
      <c r="D3723" s="15">
        <v>1</v>
      </c>
    </row>
    <row r="3724" spans="1:4" x14ac:dyDescent="0.25">
      <c r="A3724" s="67">
        <v>44129</v>
      </c>
      <c r="B3724" s="60" t="s">
        <v>9</v>
      </c>
      <c r="C3724" s="60" t="s">
        <v>144</v>
      </c>
      <c r="D3724" s="15">
        <v>3</v>
      </c>
    </row>
    <row r="3725" spans="1:4" x14ac:dyDescent="0.25">
      <c r="A3725" s="67">
        <v>44129</v>
      </c>
      <c r="B3725" s="60" t="s">
        <v>15</v>
      </c>
      <c r="C3725" s="60" t="s">
        <v>284</v>
      </c>
      <c r="D3725" s="15">
        <v>1</v>
      </c>
    </row>
    <row r="3726" spans="1:4" x14ac:dyDescent="0.25">
      <c r="A3726" s="67">
        <v>44129</v>
      </c>
      <c r="B3726" s="60" t="s">
        <v>11</v>
      </c>
      <c r="C3726" s="60" t="s">
        <v>11</v>
      </c>
      <c r="D3726" s="15">
        <v>11</v>
      </c>
    </row>
    <row r="3727" spans="1:4" x14ac:dyDescent="0.25">
      <c r="A3727" s="67">
        <v>44129</v>
      </c>
      <c r="B3727" s="60" t="s">
        <v>11</v>
      </c>
      <c r="C3727" s="60" t="s">
        <v>134</v>
      </c>
      <c r="D3727" s="15">
        <v>4</v>
      </c>
    </row>
    <row r="3728" spans="1:4" x14ac:dyDescent="0.25">
      <c r="A3728" s="67">
        <v>44129</v>
      </c>
      <c r="B3728" s="60" t="s">
        <v>12</v>
      </c>
      <c r="C3728" s="60" t="s">
        <v>74</v>
      </c>
      <c r="D3728" s="15">
        <v>1</v>
      </c>
    </row>
    <row r="3729" spans="1:4" x14ac:dyDescent="0.25">
      <c r="A3729" s="67">
        <v>44129</v>
      </c>
      <c r="B3729" s="60" t="s">
        <v>12</v>
      </c>
      <c r="C3729" s="76" t="s">
        <v>1439</v>
      </c>
      <c r="D3729" s="15">
        <v>1</v>
      </c>
    </row>
    <row r="3730" spans="1:4" x14ac:dyDescent="0.25">
      <c r="A3730" s="67">
        <v>44129</v>
      </c>
      <c r="B3730" s="60" t="s">
        <v>12</v>
      </c>
      <c r="C3730" s="76" t="s">
        <v>1442</v>
      </c>
      <c r="D3730" s="15">
        <v>1</v>
      </c>
    </row>
    <row r="3731" spans="1:4" x14ac:dyDescent="0.25">
      <c r="A3731" s="67">
        <v>44129</v>
      </c>
      <c r="B3731" s="60" t="s">
        <v>12</v>
      </c>
      <c r="C3731" s="60" t="s">
        <v>12</v>
      </c>
      <c r="D3731" s="15">
        <v>15</v>
      </c>
    </row>
    <row r="3732" spans="1:4" x14ac:dyDescent="0.25">
      <c r="A3732" s="67">
        <v>44129</v>
      </c>
      <c r="B3732" s="60" t="s">
        <v>8</v>
      </c>
      <c r="C3732" s="60" t="s">
        <v>73</v>
      </c>
      <c r="D3732" s="15">
        <v>0</v>
      </c>
    </row>
    <row r="3733" spans="1:4" x14ac:dyDescent="0.25">
      <c r="A3733" s="67">
        <v>44129</v>
      </c>
      <c r="B3733" s="60" t="s">
        <v>8</v>
      </c>
      <c r="C3733" s="76" t="s">
        <v>1457</v>
      </c>
      <c r="D3733" s="15">
        <v>1</v>
      </c>
    </row>
    <row r="3734" spans="1:4" x14ac:dyDescent="0.25">
      <c r="A3734" s="67">
        <v>44129</v>
      </c>
      <c r="B3734" s="60" t="s">
        <v>8</v>
      </c>
      <c r="C3734" s="60" t="s">
        <v>58</v>
      </c>
      <c r="D3734" s="15">
        <v>6</v>
      </c>
    </row>
    <row r="3735" spans="1:4" x14ac:dyDescent="0.25">
      <c r="A3735" s="67">
        <v>44129</v>
      </c>
      <c r="B3735" s="60" t="s">
        <v>8</v>
      </c>
      <c r="C3735" s="60" t="s">
        <v>40</v>
      </c>
      <c r="D3735" s="15">
        <v>1</v>
      </c>
    </row>
    <row r="3736" spans="1:4" x14ac:dyDescent="0.25">
      <c r="A3736" s="67">
        <v>44129</v>
      </c>
      <c r="B3736" s="60" t="s">
        <v>8</v>
      </c>
      <c r="C3736" s="60" t="s">
        <v>8</v>
      </c>
      <c r="D3736" s="15">
        <v>59</v>
      </c>
    </row>
    <row r="3737" spans="1:4" x14ac:dyDescent="0.25">
      <c r="A3737" s="67">
        <v>44129</v>
      </c>
      <c r="B3737" s="60" t="s">
        <v>8</v>
      </c>
      <c r="C3737" s="60" t="s">
        <v>31</v>
      </c>
      <c r="D3737" s="15">
        <v>2</v>
      </c>
    </row>
    <row r="3738" spans="1:4" x14ac:dyDescent="0.25">
      <c r="A3738" s="67">
        <v>44129</v>
      </c>
      <c r="B3738" s="60" t="s">
        <v>8</v>
      </c>
      <c r="C3738" s="60" t="s">
        <v>705</v>
      </c>
      <c r="D3738" s="15">
        <v>1</v>
      </c>
    </row>
    <row r="3739" spans="1:4" x14ac:dyDescent="0.25">
      <c r="A3739" s="67">
        <v>44129</v>
      </c>
      <c r="B3739" s="60" t="s">
        <v>8</v>
      </c>
      <c r="C3739" s="60" t="s">
        <v>80</v>
      </c>
      <c r="D3739" s="15">
        <v>1</v>
      </c>
    </row>
    <row r="3740" spans="1:4" x14ac:dyDescent="0.25">
      <c r="A3740" s="67">
        <v>44129</v>
      </c>
      <c r="B3740" s="60" t="s">
        <v>49</v>
      </c>
      <c r="C3740" s="60" t="s">
        <v>49</v>
      </c>
      <c r="D3740" s="15">
        <v>0</v>
      </c>
    </row>
    <row r="3741" spans="1:4" x14ac:dyDescent="0.25">
      <c r="A3741" s="67">
        <v>44129</v>
      </c>
      <c r="B3741" s="60" t="s">
        <v>50</v>
      </c>
      <c r="C3741" s="76" t="s">
        <v>1470</v>
      </c>
      <c r="D3741" s="15">
        <v>1</v>
      </c>
    </row>
    <row r="3742" spans="1:4" x14ac:dyDescent="0.25">
      <c r="A3742" s="67">
        <v>44129</v>
      </c>
      <c r="B3742" s="60" t="s">
        <v>50</v>
      </c>
      <c r="C3742" s="60" t="s">
        <v>1356</v>
      </c>
      <c r="D3742" s="15">
        <v>1</v>
      </c>
    </row>
    <row r="3743" spans="1:4" x14ac:dyDescent="0.25">
      <c r="A3743" s="67">
        <v>44129</v>
      </c>
      <c r="B3743" s="60" t="s">
        <v>50</v>
      </c>
      <c r="C3743" s="60" t="s">
        <v>367</v>
      </c>
      <c r="D3743" s="15">
        <v>1</v>
      </c>
    </row>
    <row r="3744" spans="1:4" x14ac:dyDescent="0.25">
      <c r="A3744" s="67">
        <v>44129</v>
      </c>
      <c r="B3744" s="60" t="s">
        <v>27</v>
      </c>
      <c r="C3744" s="60" t="s">
        <v>140</v>
      </c>
      <c r="D3744" s="15">
        <v>4</v>
      </c>
    </row>
    <row r="3745" spans="1:4" x14ac:dyDescent="0.25">
      <c r="A3745" s="67">
        <v>44129</v>
      </c>
      <c r="B3745" s="60" t="s">
        <v>27</v>
      </c>
      <c r="C3745" s="60" t="s">
        <v>43</v>
      </c>
      <c r="D3745" s="15">
        <v>16</v>
      </c>
    </row>
    <row r="3746" spans="1:4" x14ac:dyDescent="0.25">
      <c r="A3746" s="67">
        <v>44129</v>
      </c>
      <c r="B3746" s="60" t="s">
        <v>27</v>
      </c>
      <c r="C3746" s="60" t="s">
        <v>621</v>
      </c>
      <c r="D3746" s="15">
        <v>3</v>
      </c>
    </row>
    <row r="3747" spans="1:4" x14ac:dyDescent="0.25">
      <c r="A3747" s="67">
        <v>44129</v>
      </c>
      <c r="B3747" s="60" t="s">
        <v>51</v>
      </c>
      <c r="C3747" s="76" t="s">
        <v>680</v>
      </c>
      <c r="D3747" s="15">
        <v>1</v>
      </c>
    </row>
    <row r="3748" spans="1:4" x14ac:dyDescent="0.25">
      <c r="A3748" s="67">
        <v>44129</v>
      </c>
      <c r="B3748" s="60" t="s">
        <v>51</v>
      </c>
      <c r="C3748" s="60" t="s">
        <v>51</v>
      </c>
      <c r="D3748" s="15">
        <v>5</v>
      </c>
    </row>
    <row r="3749" spans="1:4" x14ac:dyDescent="0.25">
      <c r="A3749" s="67">
        <v>44129</v>
      </c>
      <c r="B3749" s="60" t="s">
        <v>10</v>
      </c>
      <c r="C3749" s="60" t="s">
        <v>10</v>
      </c>
      <c r="D3749" s="15">
        <v>5</v>
      </c>
    </row>
    <row r="3750" spans="1:4" x14ac:dyDescent="0.25">
      <c r="A3750" s="67">
        <v>44130</v>
      </c>
      <c r="B3750" s="60" t="s">
        <v>14</v>
      </c>
      <c r="C3750" s="60" t="s">
        <v>14</v>
      </c>
      <c r="D3750" s="15">
        <v>0</v>
      </c>
    </row>
    <row r="3751" spans="1:4" x14ac:dyDescent="0.25">
      <c r="A3751" s="67">
        <v>44130</v>
      </c>
      <c r="B3751" s="60" t="s">
        <v>20</v>
      </c>
      <c r="C3751" s="60" t="s">
        <v>20</v>
      </c>
      <c r="D3751" s="15">
        <v>46</v>
      </c>
    </row>
    <row r="3752" spans="1:4" x14ac:dyDescent="0.25">
      <c r="A3752" s="67">
        <v>44130</v>
      </c>
      <c r="B3752" s="60" t="s">
        <v>13</v>
      </c>
      <c r="C3752" s="76" t="s">
        <v>1381</v>
      </c>
      <c r="D3752" s="15">
        <v>1</v>
      </c>
    </row>
    <row r="3753" spans="1:4" x14ac:dyDescent="0.25">
      <c r="A3753" s="67">
        <v>44130</v>
      </c>
      <c r="B3753" s="60" t="s">
        <v>13</v>
      </c>
      <c r="C3753" s="60" t="s">
        <v>13</v>
      </c>
      <c r="D3753" s="15">
        <v>8</v>
      </c>
    </row>
    <row r="3754" spans="1:4" x14ac:dyDescent="0.25">
      <c r="A3754" s="67">
        <v>44130</v>
      </c>
      <c r="B3754" s="60" t="s">
        <v>13</v>
      </c>
      <c r="C3754" s="76" t="s">
        <v>1385</v>
      </c>
      <c r="D3754" s="15">
        <v>3</v>
      </c>
    </row>
    <row r="3755" spans="1:4" x14ac:dyDescent="0.25">
      <c r="A3755" s="67">
        <v>44130</v>
      </c>
      <c r="B3755" s="60" t="s">
        <v>13</v>
      </c>
      <c r="C3755" s="76" t="s">
        <v>1387</v>
      </c>
      <c r="D3755" s="15">
        <v>9</v>
      </c>
    </row>
    <row r="3756" spans="1:4" x14ac:dyDescent="0.25">
      <c r="A3756" s="67">
        <v>44130</v>
      </c>
      <c r="B3756" s="60" t="s">
        <v>24</v>
      </c>
      <c r="C3756" s="60" t="s">
        <v>23</v>
      </c>
      <c r="D3756" s="15">
        <v>13</v>
      </c>
    </row>
    <row r="3757" spans="1:4" x14ac:dyDescent="0.25">
      <c r="A3757" s="67">
        <v>44130</v>
      </c>
      <c r="B3757" s="60" t="s">
        <v>24</v>
      </c>
      <c r="C3757" s="60" t="s">
        <v>24</v>
      </c>
      <c r="D3757" s="15">
        <v>14</v>
      </c>
    </row>
    <row r="3758" spans="1:4" x14ac:dyDescent="0.25">
      <c r="A3758" s="67">
        <v>44130</v>
      </c>
      <c r="B3758" s="60" t="s">
        <v>47</v>
      </c>
      <c r="C3758" s="60" t="s">
        <v>47</v>
      </c>
      <c r="D3758" s="15">
        <v>2</v>
      </c>
    </row>
    <row r="3759" spans="1:4" x14ac:dyDescent="0.25">
      <c r="A3759" s="67">
        <v>44130</v>
      </c>
      <c r="B3759" s="60" t="s">
        <v>48</v>
      </c>
      <c r="C3759" s="58" t="s">
        <v>1600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1355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12</v>
      </c>
      <c r="D3766" s="15">
        <v>16</v>
      </c>
    </row>
    <row r="3767" spans="1:4" x14ac:dyDescent="0.25">
      <c r="A3767" s="67">
        <v>44130</v>
      </c>
      <c r="B3767" s="60" t="s">
        <v>12</v>
      </c>
      <c r="C3767" s="76" t="s">
        <v>1435</v>
      </c>
      <c r="D3767" s="15">
        <v>1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76" t="s">
        <v>1452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76" t="s">
        <v>1470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76" t="s">
        <v>94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76" t="s">
        <v>1383</v>
      </c>
      <c r="D3789" s="15">
        <v>1</v>
      </c>
    </row>
    <row r="3790" spans="1:4" x14ac:dyDescent="0.25">
      <c r="A3790" s="67">
        <v>44131</v>
      </c>
      <c r="B3790" s="60" t="s">
        <v>13</v>
      </c>
      <c r="C3790" s="76" t="s">
        <v>1385</v>
      </c>
      <c r="D3790" s="15">
        <v>7</v>
      </c>
    </row>
    <row r="3791" spans="1:4" x14ac:dyDescent="0.25">
      <c r="A3791" s="67">
        <v>44131</v>
      </c>
      <c r="B3791" s="60" t="s">
        <v>13</v>
      </c>
      <c r="C3791" s="76" t="s">
        <v>1387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58" t="s">
        <v>1600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1355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76" t="s">
        <v>1444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76" t="s">
        <v>1452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60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76" t="s">
        <v>1478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76" t="s">
        <v>1377</v>
      </c>
      <c r="D3825" s="15">
        <v>2</v>
      </c>
    </row>
    <row r="3826" spans="1:4" x14ac:dyDescent="0.25">
      <c r="A3826" s="67">
        <v>44132</v>
      </c>
      <c r="B3826" s="540" t="s">
        <v>13</v>
      </c>
      <c r="C3826" s="76" t="s">
        <v>1381</v>
      </c>
      <c r="D3826" s="15">
        <v>1</v>
      </c>
    </row>
    <row r="3827" spans="1:4" x14ac:dyDescent="0.25">
      <c r="A3827" s="67">
        <v>44132</v>
      </c>
      <c r="B3827" s="60" t="s">
        <v>13</v>
      </c>
      <c r="C3827" s="76" t="s">
        <v>1382</v>
      </c>
      <c r="D3827" s="15">
        <v>2</v>
      </c>
    </row>
    <row r="3828" spans="1:4" x14ac:dyDescent="0.25">
      <c r="A3828" s="67">
        <v>44132</v>
      </c>
      <c r="B3828" s="60" t="s">
        <v>13</v>
      </c>
      <c r="C3828" s="76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540" t="s">
        <v>13</v>
      </c>
      <c r="C3830" s="76" t="s">
        <v>1383</v>
      </c>
      <c r="D3830" s="15">
        <v>1</v>
      </c>
    </row>
    <row r="3831" spans="1:4" x14ac:dyDescent="0.25">
      <c r="A3831" s="67">
        <v>44132</v>
      </c>
      <c r="B3831" s="540" t="s">
        <v>13</v>
      </c>
      <c r="C3831" s="76" t="s">
        <v>1386</v>
      </c>
      <c r="D3831" s="15">
        <v>1</v>
      </c>
    </row>
    <row r="3832" spans="1:4" x14ac:dyDescent="0.25">
      <c r="A3832" s="67">
        <v>44132</v>
      </c>
      <c r="B3832" s="60" t="s">
        <v>13</v>
      </c>
      <c r="C3832" s="76" t="s">
        <v>1385</v>
      </c>
      <c r="D3832" s="15">
        <v>4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58" t="s">
        <v>1600</v>
      </c>
      <c r="D3837" s="15">
        <v>0</v>
      </c>
    </row>
    <row r="3838" spans="1:4" x14ac:dyDescent="0.25">
      <c r="A3838" s="67">
        <v>44132</v>
      </c>
      <c r="B3838" s="60" t="s">
        <v>7</v>
      </c>
      <c r="C3838" s="76" t="s">
        <v>1411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1355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76" t="s">
        <v>1444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76" t="s">
        <v>1446</v>
      </c>
      <c r="D3847" s="15">
        <v>0</v>
      </c>
    </row>
    <row r="3848" spans="1:4" x14ac:dyDescent="0.25">
      <c r="A3848" s="67">
        <v>44132</v>
      </c>
      <c r="B3848" s="60" t="s">
        <v>8</v>
      </c>
      <c r="C3848" s="76" t="s">
        <v>1452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541" t="s">
        <v>8</v>
      </c>
      <c r="C3852" s="60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76" t="s">
        <v>1469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60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76" t="s">
        <v>1478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76" t="s">
        <v>1385</v>
      </c>
      <c r="D3876" s="15">
        <v>4</v>
      </c>
    </row>
    <row r="3877" spans="1:4" x14ac:dyDescent="0.25">
      <c r="A3877" s="67">
        <v>44133</v>
      </c>
      <c r="B3877" s="60" t="s">
        <v>13</v>
      </c>
      <c r="C3877" s="76" t="s">
        <v>1387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58" t="s">
        <v>1600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76" t="s">
        <v>1422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1355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76" t="s">
        <v>1438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76" t="s">
        <v>1448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76" t="s">
        <v>1452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141</v>
      </c>
      <c r="D3902" s="15">
        <v>1</v>
      </c>
    </row>
    <row r="3903" spans="1:4" x14ac:dyDescent="0.25">
      <c r="A3903" s="67">
        <v>44133</v>
      </c>
      <c r="B3903" s="60" t="s">
        <v>8</v>
      </c>
      <c r="C3903" s="60" t="s">
        <v>204</v>
      </c>
      <c r="D3903" s="15">
        <v>3</v>
      </c>
    </row>
    <row r="3904" spans="1:4" x14ac:dyDescent="0.25">
      <c r="A3904" s="67">
        <v>44133</v>
      </c>
      <c r="B3904" s="60" t="s">
        <v>8</v>
      </c>
      <c r="C3904" s="60" t="s">
        <v>40</v>
      </c>
      <c r="D3904" s="15">
        <v>2</v>
      </c>
    </row>
    <row r="3905" spans="1:4" x14ac:dyDescent="0.25">
      <c r="A3905" s="67">
        <v>44133</v>
      </c>
      <c r="B3905" s="60" t="s">
        <v>8</v>
      </c>
      <c r="C3905" s="60" t="s">
        <v>8</v>
      </c>
      <c r="D3905" s="15">
        <v>88</v>
      </c>
    </row>
    <row r="3906" spans="1:4" x14ac:dyDescent="0.25">
      <c r="A3906" s="67">
        <v>44133</v>
      </c>
      <c r="B3906" s="60" t="s">
        <v>8</v>
      </c>
      <c r="C3906" s="60" t="s">
        <v>31</v>
      </c>
      <c r="D3906" s="15">
        <v>2</v>
      </c>
    </row>
    <row r="3907" spans="1:4" x14ac:dyDescent="0.25">
      <c r="A3907" s="67">
        <v>44133</v>
      </c>
      <c r="B3907" s="60" t="s">
        <v>8</v>
      </c>
      <c r="C3907" s="60" t="s">
        <v>80</v>
      </c>
      <c r="D3907" s="15">
        <v>1</v>
      </c>
    </row>
    <row r="3908" spans="1:4" x14ac:dyDescent="0.25">
      <c r="A3908" s="67">
        <v>44133</v>
      </c>
      <c r="B3908" s="60" t="s">
        <v>8</v>
      </c>
      <c r="C3908" s="76" t="s">
        <v>1247</v>
      </c>
      <c r="D3908" s="15">
        <v>2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76" t="s">
        <v>1466</v>
      </c>
      <c r="D3910" s="15">
        <v>1</v>
      </c>
    </row>
    <row r="3911" spans="1:4" x14ac:dyDescent="0.25">
      <c r="A3911" s="67">
        <v>44133</v>
      </c>
      <c r="B3911" s="60" t="s">
        <v>50</v>
      </c>
      <c r="C3911" s="60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76" t="s">
        <v>1371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76" t="s">
        <v>94</v>
      </c>
      <c r="D3920" s="15">
        <v>1</v>
      </c>
    </row>
    <row r="3921" spans="1:4" x14ac:dyDescent="0.25">
      <c r="A3921" s="67">
        <v>44134</v>
      </c>
      <c r="B3921" s="60" t="s">
        <v>13</v>
      </c>
      <c r="C3921" s="76" t="s">
        <v>1382</v>
      </c>
      <c r="D3921" s="15">
        <v>1</v>
      </c>
    </row>
    <row r="3922" spans="1:4" x14ac:dyDescent="0.25">
      <c r="A3922" s="67">
        <v>44134</v>
      </c>
      <c r="B3922" s="60" t="s">
        <v>13</v>
      </c>
      <c r="C3922" s="76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76" t="s">
        <v>1385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76" t="s">
        <v>1387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76" t="s">
        <v>1402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58" t="s">
        <v>1600</v>
      </c>
      <c r="D3932" s="15">
        <v>2</v>
      </c>
    </row>
    <row r="3933" spans="1:4" x14ac:dyDescent="0.25">
      <c r="A3933" s="67">
        <v>44134</v>
      </c>
      <c r="B3933" s="60" t="s">
        <v>7</v>
      </c>
      <c r="C3933" s="76" t="s">
        <v>1411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76" t="s">
        <v>1422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1355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76" t="s">
        <v>1442</v>
      </c>
      <c r="D3943" s="15">
        <v>1</v>
      </c>
    </row>
    <row r="3944" spans="1:4" x14ac:dyDescent="0.25">
      <c r="A3944" s="67">
        <v>44134</v>
      </c>
      <c r="B3944" s="60" t="s">
        <v>12</v>
      </c>
      <c r="C3944" s="76" t="s">
        <v>1443</v>
      </c>
      <c r="D3944" s="15">
        <v>3</v>
      </c>
    </row>
    <row r="3945" spans="1:4" x14ac:dyDescent="0.25">
      <c r="A3945" s="67">
        <v>44134</v>
      </c>
      <c r="B3945" s="60" t="s">
        <v>12</v>
      </c>
      <c r="C3945" s="76" t="s">
        <v>1444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76" t="s">
        <v>1452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76" t="s">
        <v>1469</v>
      </c>
      <c r="D3959" s="15">
        <v>1</v>
      </c>
    </row>
    <row r="3960" spans="1:4" x14ac:dyDescent="0.25">
      <c r="A3960" s="67">
        <v>44134</v>
      </c>
      <c r="B3960" s="60" t="s">
        <v>50</v>
      </c>
      <c r="C3960" s="60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76" t="s">
        <v>1478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76" t="s">
        <v>1382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76" t="s">
        <v>1385</v>
      </c>
      <c r="D3973" s="15">
        <v>3</v>
      </c>
    </row>
    <row r="3974" spans="1:4" x14ac:dyDescent="0.25">
      <c r="A3974" s="67">
        <v>44135</v>
      </c>
      <c r="B3974" s="60" t="s">
        <v>13</v>
      </c>
      <c r="C3974" s="76" t="s">
        <v>1387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58" t="s">
        <v>1600</v>
      </c>
      <c r="D3979" s="15">
        <v>1</v>
      </c>
    </row>
    <row r="3980" spans="1:4" x14ac:dyDescent="0.25">
      <c r="A3980" s="67">
        <v>44135</v>
      </c>
      <c r="B3980" s="60" t="s">
        <v>7</v>
      </c>
      <c r="C3980" s="76" t="s">
        <v>1411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1355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76" t="s">
        <v>1452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1356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76" t="s">
        <v>94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76" t="s">
        <v>1385</v>
      </c>
      <c r="D4011" s="15">
        <v>1</v>
      </c>
    </row>
    <row r="4012" spans="1:4" x14ac:dyDescent="0.25">
      <c r="A4012" s="67">
        <v>44136</v>
      </c>
      <c r="B4012" s="60" t="s">
        <v>13</v>
      </c>
      <c r="C4012" s="76" t="s">
        <v>1387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58" t="s">
        <v>1600</v>
      </c>
      <c r="D4017" s="15">
        <v>0</v>
      </c>
    </row>
    <row r="4018" spans="1:4" x14ac:dyDescent="0.25">
      <c r="A4018" s="67">
        <v>44136</v>
      </c>
      <c r="B4018" s="60" t="s">
        <v>48</v>
      </c>
      <c r="C4018" s="58" t="s">
        <v>1600</v>
      </c>
      <c r="D4018" s="15">
        <v>-3</v>
      </c>
    </row>
    <row r="4019" spans="1:4" x14ac:dyDescent="0.25">
      <c r="A4019" s="67">
        <v>44136</v>
      </c>
      <c r="B4019" s="60" t="s">
        <v>7</v>
      </c>
      <c r="C4019" s="76" t="s">
        <v>1411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76" t="s">
        <v>1422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1355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1355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76" t="s">
        <v>1448</v>
      </c>
      <c r="D4038" s="15">
        <v>1</v>
      </c>
    </row>
    <row r="4039" spans="1:4" x14ac:dyDescent="0.25">
      <c r="A4039" s="67">
        <v>44136</v>
      </c>
      <c r="B4039" s="60" t="s">
        <v>8</v>
      </c>
      <c r="C4039" s="76" t="s">
        <v>1452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1356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367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76" t="s">
        <v>43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76" t="s">
        <v>1381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76" t="s">
        <v>1385</v>
      </c>
      <c r="D4066" s="15">
        <v>5</v>
      </c>
    </row>
    <row r="4067" spans="1:4" x14ac:dyDescent="0.25">
      <c r="A4067" s="67">
        <v>44137</v>
      </c>
      <c r="B4067" s="60" t="s">
        <v>13</v>
      </c>
      <c r="C4067" s="76" t="s">
        <v>1387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60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58" t="s">
        <v>1600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1355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76" t="s">
        <v>1444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76" t="s">
        <v>1452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76" t="s">
        <v>1385</v>
      </c>
      <c r="D4096" s="15">
        <v>1</v>
      </c>
    </row>
    <row r="4097" spans="1:4" x14ac:dyDescent="0.25">
      <c r="A4097" s="67">
        <v>44138</v>
      </c>
      <c r="B4097" s="60" t="s">
        <v>13</v>
      </c>
      <c r="C4097" s="76" t="s">
        <v>1387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58" t="s">
        <v>1600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76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1355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76" t="s">
        <v>1444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76" t="s">
        <v>1382</v>
      </c>
      <c r="D4133" s="15">
        <v>1</v>
      </c>
    </row>
    <row r="4134" spans="1:4" x14ac:dyDescent="0.25">
      <c r="A4134" s="67">
        <v>44139</v>
      </c>
      <c r="B4134" s="60" t="s">
        <v>13</v>
      </c>
      <c r="C4134" s="76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76" t="s">
        <v>1385</v>
      </c>
      <c r="D4136" s="15">
        <v>1</v>
      </c>
    </row>
    <row r="4137" spans="1:4" x14ac:dyDescent="0.25">
      <c r="A4137" s="67">
        <v>44139</v>
      </c>
      <c r="B4137" s="60" t="s">
        <v>13</v>
      </c>
      <c r="C4137" s="76" t="s">
        <v>1387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58" t="s">
        <v>1600</v>
      </c>
      <c r="D4142" s="15">
        <v>0</v>
      </c>
    </row>
    <row r="4143" spans="1:4" x14ac:dyDescent="0.25">
      <c r="A4143" s="67">
        <v>44139</v>
      </c>
      <c r="B4143" s="60" t="s">
        <v>7</v>
      </c>
      <c r="C4143" s="76" t="s">
        <v>1411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76" t="s">
        <v>1422</v>
      </c>
      <c r="D4146" s="15">
        <v>1</v>
      </c>
    </row>
    <row r="4147" spans="1:4" x14ac:dyDescent="0.25">
      <c r="A4147" s="67">
        <v>44139</v>
      </c>
      <c r="B4147" s="60" t="s">
        <v>9</v>
      </c>
      <c r="C4147" s="76" t="s">
        <v>1422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76" t="s">
        <v>1424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76" t="s">
        <v>1444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76" t="s">
        <v>1452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58" t="s">
        <v>1600</v>
      </c>
      <c r="D4179" s="15">
        <v>0</v>
      </c>
    </row>
    <row r="4180" spans="1:4" x14ac:dyDescent="0.25">
      <c r="A4180" s="67">
        <v>44140</v>
      </c>
      <c r="B4180" s="60" t="s">
        <v>7</v>
      </c>
      <c r="C4180" s="76" t="s">
        <v>1411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60" t="s">
        <v>1355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11</v>
      </c>
      <c r="D4187" s="15">
        <v>6</v>
      </c>
    </row>
    <row r="4188" spans="1:4" x14ac:dyDescent="0.25">
      <c r="A4188" s="67">
        <v>44140</v>
      </c>
      <c r="B4188" s="60" t="s">
        <v>11</v>
      </c>
      <c r="C4188" s="76" t="s">
        <v>1425</v>
      </c>
      <c r="D4188" s="15">
        <v>1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76" t="s">
        <v>1444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76" t="s">
        <v>1452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76" t="s">
        <v>1382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76" t="s">
        <v>1385</v>
      </c>
      <c r="D4214" s="15">
        <v>5</v>
      </c>
    </row>
    <row r="4215" spans="1:4" x14ac:dyDescent="0.25">
      <c r="A4215" s="67">
        <v>44141</v>
      </c>
      <c r="B4215" s="60" t="s">
        <v>13</v>
      </c>
      <c r="C4215" s="76" t="s">
        <v>1387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76" t="s">
        <v>1398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58" t="s">
        <v>1600</v>
      </c>
      <c r="D4221" s="15">
        <v>0</v>
      </c>
    </row>
    <row r="4222" spans="1:4" x14ac:dyDescent="0.25">
      <c r="A4222" s="67">
        <v>44141</v>
      </c>
      <c r="B4222" s="60" t="s">
        <v>7</v>
      </c>
      <c r="C4222" s="76" t="s">
        <v>1411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1355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60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76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76" t="s">
        <v>1448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818</v>
      </c>
      <c r="D4244" s="15">
        <v>1</v>
      </c>
    </row>
    <row r="4245" spans="1:4" x14ac:dyDescent="0.25">
      <c r="A4245" s="67">
        <v>44141</v>
      </c>
      <c r="B4245" s="60" t="s">
        <v>50</v>
      </c>
      <c r="C4245" s="60" t="s">
        <v>1356</v>
      </c>
      <c r="D4245" s="15">
        <v>3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76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76" t="s">
        <v>94</v>
      </c>
      <c r="D4261" s="15">
        <v>3</v>
      </c>
    </row>
    <row r="4262" spans="1:4" x14ac:dyDescent="0.25">
      <c r="A4262" s="67">
        <v>44142</v>
      </c>
      <c r="B4262" s="60" t="s">
        <v>13</v>
      </c>
      <c r="C4262" s="76" t="s">
        <v>1381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76" t="s">
        <v>1385</v>
      </c>
      <c r="D4264" s="15">
        <v>2</v>
      </c>
    </row>
    <row r="4265" spans="1:4" x14ac:dyDescent="0.25">
      <c r="A4265" s="67">
        <v>44142</v>
      </c>
      <c r="B4265" s="60" t="s">
        <v>13</v>
      </c>
      <c r="C4265" s="76" t="s">
        <v>1387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58" t="s">
        <v>1600</v>
      </c>
      <c r="D4270" s="15">
        <v>0</v>
      </c>
    </row>
    <row r="4271" spans="1:4" x14ac:dyDescent="0.25">
      <c r="A4271" s="67">
        <v>44142</v>
      </c>
      <c r="B4271" s="60" t="s">
        <v>7</v>
      </c>
      <c r="C4271" s="76" t="s">
        <v>1411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76" t="s">
        <v>1444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76" t="s">
        <v>1452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76" t="s">
        <v>1470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818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76" t="s">
        <v>1371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76" t="s">
        <v>1387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564" t="s">
        <v>3199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76" t="s">
        <v>1402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58" t="s">
        <v>1600</v>
      </c>
      <c r="D4314" s="15">
        <v>0</v>
      </c>
    </row>
    <row r="4315" spans="1:4" x14ac:dyDescent="0.25">
      <c r="A4315" s="67">
        <v>44143</v>
      </c>
      <c r="B4315" s="60" t="s">
        <v>7</v>
      </c>
      <c r="C4315" s="76" t="s">
        <v>1411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60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76" t="s">
        <v>1422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1355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76" t="s">
        <v>1452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1356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76" t="s">
        <v>1477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76" t="s">
        <v>1371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60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76" t="s">
        <v>1385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58" t="s">
        <v>1600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1355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76" t="s">
        <v>1444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76" t="s">
        <v>1452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76" t="s">
        <v>1371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76" t="s">
        <v>1385</v>
      </c>
      <c r="D4372" s="15">
        <v>1</v>
      </c>
    </row>
    <row r="4373" spans="1:4" x14ac:dyDescent="0.25">
      <c r="A4373" s="67">
        <v>44145</v>
      </c>
      <c r="B4373" s="60" t="s">
        <v>13</v>
      </c>
      <c r="C4373" s="76" t="s">
        <v>138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76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58" t="s">
        <v>1600</v>
      </c>
      <c r="D4377" s="15">
        <v>0</v>
      </c>
    </row>
    <row r="4378" spans="1:4" x14ac:dyDescent="0.25">
      <c r="A4378" s="67">
        <v>44145</v>
      </c>
      <c r="B4378" s="60" t="s">
        <v>7</v>
      </c>
      <c r="C4378" s="76" t="s">
        <v>1411</v>
      </c>
      <c r="D4378" s="15">
        <v>2</v>
      </c>
    </row>
    <row r="4379" spans="1:4" x14ac:dyDescent="0.25">
      <c r="A4379" s="67">
        <v>44145</v>
      </c>
      <c r="B4379" s="60" t="s">
        <v>7</v>
      </c>
      <c r="C4379" s="60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76" t="s">
        <v>1422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1355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76" t="s">
        <v>1452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76" t="s">
        <v>94</v>
      </c>
      <c r="D4407" s="15">
        <v>3</v>
      </c>
    </row>
    <row r="4408" spans="1:4" x14ac:dyDescent="0.25">
      <c r="A4408" s="67">
        <v>44146</v>
      </c>
      <c r="B4408" s="60" t="s">
        <v>13</v>
      </c>
      <c r="C4408" s="76" t="s">
        <v>1380</v>
      </c>
      <c r="D4408" s="15">
        <v>1</v>
      </c>
    </row>
    <row r="4409" spans="1:4" x14ac:dyDescent="0.25">
      <c r="A4409" s="67">
        <v>44146</v>
      </c>
      <c r="B4409" s="60" t="s">
        <v>13</v>
      </c>
      <c r="C4409" s="76" t="s">
        <v>1381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76" t="s">
        <v>1383</v>
      </c>
      <c r="D4411" s="15">
        <v>2</v>
      </c>
    </row>
    <row r="4412" spans="1:4" x14ac:dyDescent="0.25">
      <c r="A4412" s="67">
        <v>44146</v>
      </c>
      <c r="B4412" s="60" t="s">
        <v>13</v>
      </c>
      <c r="C4412" s="76" t="s">
        <v>1385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58" t="s">
        <v>1600</v>
      </c>
      <c r="D4417" s="15">
        <v>7</v>
      </c>
    </row>
    <row r="4418" spans="1:4" x14ac:dyDescent="0.25">
      <c r="A4418" s="67">
        <v>44146</v>
      </c>
      <c r="B4418" s="60" t="s">
        <v>7</v>
      </c>
      <c r="C4418" s="76" t="s">
        <v>1411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76" t="s">
        <v>1422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1355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60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76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76" t="s">
        <v>1444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76" t="s">
        <v>1452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133</v>
      </c>
      <c r="D4436" s="15">
        <v>7</v>
      </c>
    </row>
    <row r="4437" spans="1:4" x14ac:dyDescent="0.25">
      <c r="A4437" s="67">
        <v>44146</v>
      </c>
      <c r="B4437" s="60" t="s">
        <v>8</v>
      </c>
      <c r="C4437" s="60" t="s">
        <v>40</v>
      </c>
      <c r="D4437" s="15">
        <v>2</v>
      </c>
    </row>
    <row r="4438" spans="1:4" x14ac:dyDescent="0.25">
      <c r="A4438" s="67">
        <v>44146</v>
      </c>
      <c r="B4438" s="60" t="s">
        <v>8</v>
      </c>
      <c r="C4438" s="60" t="s">
        <v>8</v>
      </c>
      <c r="D4438" s="15">
        <v>100</v>
      </c>
    </row>
    <row r="4439" spans="1:4" x14ac:dyDescent="0.25">
      <c r="A4439" s="67">
        <v>44146</v>
      </c>
      <c r="B4439" s="60" t="s">
        <v>8</v>
      </c>
      <c r="C4439" s="60" t="s">
        <v>31</v>
      </c>
      <c r="D4439" s="15">
        <v>4</v>
      </c>
    </row>
    <row r="4440" spans="1:4" x14ac:dyDescent="0.25">
      <c r="A4440" s="67">
        <v>44146</v>
      </c>
      <c r="B4440" s="60" t="s">
        <v>8</v>
      </c>
      <c r="C4440" s="60" t="s">
        <v>80</v>
      </c>
      <c r="D4440" s="15">
        <v>1</v>
      </c>
    </row>
    <row r="4441" spans="1:4" x14ac:dyDescent="0.25">
      <c r="A4441" s="67">
        <v>44146</v>
      </c>
      <c r="B4441" s="60" t="s">
        <v>8</v>
      </c>
      <c r="C4441" s="60" t="s">
        <v>111</v>
      </c>
      <c r="D4441" s="15">
        <v>3</v>
      </c>
    </row>
    <row r="4442" spans="1:4" x14ac:dyDescent="0.25">
      <c r="A4442" s="67">
        <v>44146</v>
      </c>
      <c r="B4442" s="60" t="s">
        <v>8</v>
      </c>
      <c r="C4442" s="76" t="s">
        <v>1459</v>
      </c>
      <c r="D4442" s="15">
        <v>1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76" t="s">
        <v>1371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76" t="s">
        <v>1382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76" t="s">
        <v>1385</v>
      </c>
      <c r="D4459" s="15">
        <v>1</v>
      </c>
    </row>
    <row r="4460" spans="1:4" x14ac:dyDescent="0.25">
      <c r="A4460" s="67">
        <v>44147</v>
      </c>
      <c r="B4460" s="60" t="s">
        <v>13</v>
      </c>
      <c r="C4460" s="76" t="s">
        <v>1387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76" t="s">
        <v>1402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58" t="s">
        <v>1600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76" t="s">
        <v>1422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1355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76" t="s">
        <v>1443</v>
      </c>
      <c r="D4475" s="15">
        <v>1</v>
      </c>
    </row>
    <row r="4476" spans="1:4" x14ac:dyDescent="0.25">
      <c r="A4476" s="67">
        <v>44147</v>
      </c>
      <c r="B4476" s="60" t="s">
        <v>12</v>
      </c>
      <c r="C4476" s="76" t="s">
        <v>1444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76" t="s">
        <v>1452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1356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710</v>
      </c>
      <c r="D4491" s="15">
        <v>1</v>
      </c>
    </row>
    <row r="4492" spans="1:4" x14ac:dyDescent="0.25">
      <c r="A4492" s="67">
        <v>44147</v>
      </c>
      <c r="B4492" s="60" t="s">
        <v>27</v>
      </c>
      <c r="C4492" s="76" t="s">
        <v>1477</v>
      </c>
      <c r="D4492" s="15">
        <v>1</v>
      </c>
    </row>
    <row r="4493" spans="1:4" x14ac:dyDescent="0.25">
      <c r="A4493" s="67">
        <v>44147</v>
      </c>
      <c r="B4493" s="60" t="s">
        <v>51</v>
      </c>
      <c r="C4493" s="76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76" t="s">
        <v>1371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76" t="s">
        <v>1385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58" t="s">
        <v>1600</v>
      </c>
      <c r="D4505" s="15">
        <v>1</v>
      </c>
    </row>
    <row r="4506" spans="1:4" x14ac:dyDescent="0.25">
      <c r="A4506" s="67">
        <v>44148</v>
      </c>
      <c r="B4506" s="60" t="s">
        <v>7</v>
      </c>
      <c r="C4506" s="76" t="s">
        <v>1411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60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76" t="s">
        <v>1444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76" t="s">
        <v>1452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76" t="s">
        <v>927</v>
      </c>
      <c r="D4536" s="15">
        <v>1</v>
      </c>
    </row>
    <row r="4537" spans="1:4" x14ac:dyDescent="0.25">
      <c r="A4537" s="67">
        <v>44149</v>
      </c>
      <c r="B4537" s="60" t="s">
        <v>13</v>
      </c>
      <c r="C4537" s="76" t="s">
        <v>1382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76" t="s">
        <v>1385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58" t="s">
        <v>1600</v>
      </c>
      <c r="D4543" s="15">
        <v>1</v>
      </c>
    </row>
    <row r="4544" spans="1:4" x14ac:dyDescent="0.25">
      <c r="A4544" s="67">
        <v>44149</v>
      </c>
      <c r="B4544" s="60" t="s">
        <v>7</v>
      </c>
      <c r="C4544" s="76" t="s">
        <v>1411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1355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76" t="s">
        <v>1443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76" t="s">
        <v>1452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818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1356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76" t="s">
        <v>1371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76" t="s">
        <v>1385</v>
      </c>
      <c r="D4579" s="15">
        <v>3</v>
      </c>
    </row>
    <row r="4580" spans="1:4" x14ac:dyDescent="0.25">
      <c r="A4580" s="67">
        <v>44150</v>
      </c>
      <c r="B4580" s="60" t="s">
        <v>13</v>
      </c>
      <c r="C4580" s="76" t="s">
        <v>1387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58" t="s">
        <v>1600</v>
      </c>
      <c r="D4584" s="15">
        <v>0</v>
      </c>
    </row>
    <row r="4585" spans="1:4" x14ac:dyDescent="0.25">
      <c r="A4585" s="67">
        <v>44150</v>
      </c>
      <c r="B4585" s="60" t="s">
        <v>7</v>
      </c>
      <c r="C4585" s="76" t="s">
        <v>1411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60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76" t="s">
        <v>1452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60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76" t="s">
        <v>1387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76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58" t="s">
        <v>1600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1355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76" t="s">
        <v>1444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76" t="s">
        <v>1466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76" t="s">
        <v>1382</v>
      </c>
      <c r="D4639" s="15">
        <v>2</v>
      </c>
    </row>
    <row r="4640" spans="1:4" x14ac:dyDescent="0.25">
      <c r="A4640" s="67">
        <v>44152</v>
      </c>
      <c r="B4640" s="60" t="s">
        <v>13</v>
      </c>
      <c r="C4640" s="76" t="s">
        <v>1385</v>
      </c>
      <c r="D4640" s="15">
        <v>2</v>
      </c>
    </row>
    <row r="4641" spans="1:4" x14ac:dyDescent="0.25">
      <c r="A4641" s="67">
        <v>44152</v>
      </c>
      <c r="B4641" s="60" t="s">
        <v>13</v>
      </c>
      <c r="C4641" s="76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76" t="s">
        <v>1387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58" t="s">
        <v>1600</v>
      </c>
      <c r="D4645" s="15">
        <v>0</v>
      </c>
    </row>
    <row r="4646" spans="1:4" x14ac:dyDescent="0.25">
      <c r="A4646" s="67">
        <v>44152</v>
      </c>
      <c r="B4646" s="60" t="s">
        <v>7</v>
      </c>
      <c r="C4646" s="76" t="s">
        <v>1411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76" t="s">
        <v>1422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1355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76" t="s">
        <v>1448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76" t="s">
        <v>1452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76" t="s">
        <v>1385</v>
      </c>
      <c r="D4681" s="15">
        <v>5</v>
      </c>
    </row>
    <row r="4682" spans="1:4" x14ac:dyDescent="0.25">
      <c r="A4682" s="67">
        <v>44153</v>
      </c>
      <c r="B4682" s="60" t="s">
        <v>13</v>
      </c>
      <c r="C4682" s="76" t="s">
        <v>1387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58" t="s">
        <v>1600</v>
      </c>
      <c r="D4688" s="15">
        <v>0</v>
      </c>
    </row>
    <row r="4689" spans="1:4" x14ac:dyDescent="0.25">
      <c r="A4689" s="67">
        <v>44153</v>
      </c>
      <c r="B4689" s="60" t="s">
        <v>7</v>
      </c>
      <c r="C4689" s="76" t="s">
        <v>1411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76" t="s">
        <v>1422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1355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76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76" t="s">
        <v>1439</v>
      </c>
      <c r="D4699" s="15">
        <v>1</v>
      </c>
    </row>
    <row r="4700" spans="1:4" x14ac:dyDescent="0.25">
      <c r="A4700" s="67">
        <v>44153</v>
      </c>
      <c r="B4700" s="60" t="s">
        <v>12</v>
      </c>
      <c r="C4700" s="76" t="s">
        <v>1444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76" t="s">
        <v>1452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76" t="s">
        <v>1466</v>
      </c>
      <c r="D4709" s="15">
        <v>1</v>
      </c>
    </row>
    <row r="4710" spans="1:4" x14ac:dyDescent="0.25">
      <c r="A4710" s="67">
        <v>44153</v>
      </c>
      <c r="B4710" s="60" t="s">
        <v>50</v>
      </c>
      <c r="C4710" s="76" t="s">
        <v>1470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76" t="s">
        <v>1477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76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76" t="s">
        <v>94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76" t="s">
        <v>1385</v>
      </c>
      <c r="D4723" s="15">
        <v>4</v>
      </c>
    </row>
    <row r="4724" spans="1:4" x14ac:dyDescent="0.25">
      <c r="A4724" s="67">
        <v>44154</v>
      </c>
      <c r="B4724" s="60" t="s">
        <v>13</v>
      </c>
      <c r="C4724" s="76" t="s">
        <v>1387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60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58" t="s">
        <v>1600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1355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76" t="s">
        <v>1452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76" t="s">
        <v>1371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76" t="s">
        <v>1385</v>
      </c>
      <c r="D4754" s="15">
        <v>1</v>
      </c>
    </row>
    <row r="4755" spans="1:4" x14ac:dyDescent="0.25">
      <c r="A4755" s="67">
        <v>44155</v>
      </c>
      <c r="B4755" s="60" t="s">
        <v>13</v>
      </c>
      <c r="C4755" s="76" t="s">
        <v>1387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76" t="s">
        <v>1400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76" t="s">
        <v>1402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58" t="s">
        <v>1600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60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1355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76" t="s">
        <v>1452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76" t="s">
        <v>1477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76" t="s">
        <v>1385</v>
      </c>
      <c r="D4792" s="15">
        <v>7</v>
      </c>
    </row>
    <row r="4793" spans="1:4" x14ac:dyDescent="0.25">
      <c r="A4793" s="67">
        <v>44156</v>
      </c>
      <c r="B4793" s="60" t="s">
        <v>13</v>
      </c>
      <c r="C4793" s="76" t="s">
        <v>1387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76" t="s">
        <v>1402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58" t="s">
        <v>1600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1355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564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76" t="s">
        <v>1452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76" t="s">
        <v>1371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76" t="s">
        <v>1387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58" t="s">
        <v>1600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76" t="s">
        <v>1422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1355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76" t="s">
        <v>1444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76" t="s">
        <v>1452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76" t="s">
        <v>1466</v>
      </c>
      <c r="D4861" s="15">
        <v>2</v>
      </c>
    </row>
    <row r="4862" spans="1:4" x14ac:dyDescent="0.25">
      <c r="A4862" s="67">
        <v>44157</v>
      </c>
      <c r="B4862" s="60" t="s">
        <v>50</v>
      </c>
      <c r="C4862" s="76" t="s">
        <v>1470</v>
      </c>
      <c r="D4862" s="15">
        <v>1</v>
      </c>
    </row>
    <row r="4863" spans="1:4" x14ac:dyDescent="0.25">
      <c r="A4863" s="67">
        <v>44157</v>
      </c>
      <c r="B4863" s="60" t="s">
        <v>50</v>
      </c>
      <c r="C4863" s="60" t="s">
        <v>1356</v>
      </c>
      <c r="D4863" s="15">
        <v>3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621</v>
      </c>
      <c r="D4867" s="15">
        <v>0</v>
      </c>
    </row>
    <row r="4868" spans="1:4" x14ac:dyDescent="0.25">
      <c r="A4868" s="67">
        <v>44157</v>
      </c>
      <c r="B4868" s="60" t="s">
        <v>27</v>
      </c>
      <c r="C4868" s="76" t="s">
        <v>1477</v>
      </c>
      <c r="D4868" s="15">
        <v>2</v>
      </c>
    </row>
    <row r="4869" spans="1:4" x14ac:dyDescent="0.25">
      <c r="A4869" s="67">
        <v>44157</v>
      </c>
      <c r="B4869" s="60" t="s">
        <v>51</v>
      </c>
      <c r="C4869" s="76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76" t="s">
        <v>1387</v>
      </c>
      <c r="D4875" s="15">
        <v>2</v>
      </c>
    </row>
    <row r="4876" spans="1:4" x14ac:dyDescent="0.25">
      <c r="A4876" s="67">
        <v>44158</v>
      </c>
      <c r="B4876" s="60" t="s">
        <v>24</v>
      </c>
      <c r="C4876" s="60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58" t="s">
        <v>1600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76" t="s">
        <v>1422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1355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76" t="s">
        <v>1444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60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76" t="s">
        <v>1387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58" t="s">
        <v>1600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76" t="s">
        <v>1422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1355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76" t="s">
        <v>1382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76" t="s">
        <v>1387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76" t="s">
        <v>1400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58" t="s">
        <v>1600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76" t="s">
        <v>1412</v>
      </c>
      <c r="D4935" s="15">
        <v>4</v>
      </c>
    </row>
    <row r="4936" spans="1:4" x14ac:dyDescent="0.25">
      <c r="A4936" s="67">
        <v>44160</v>
      </c>
      <c r="B4936" s="60" t="s">
        <v>9</v>
      </c>
      <c r="C4936" s="60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1355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76" t="s">
        <v>1444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76" t="s">
        <v>1452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76" t="s">
        <v>1385</v>
      </c>
      <c r="D4963" s="15">
        <v>3</v>
      </c>
    </row>
    <row r="4964" spans="1:4" x14ac:dyDescent="0.25">
      <c r="A4964" s="67">
        <v>44161</v>
      </c>
      <c r="B4964" s="60" t="s">
        <v>13</v>
      </c>
      <c r="C4964" s="76" t="s">
        <v>1387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76" t="s">
        <v>1402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58" t="s">
        <v>1600</v>
      </c>
      <c r="D4971" s="15">
        <v>0</v>
      </c>
    </row>
    <row r="4972" spans="1:4" x14ac:dyDescent="0.25">
      <c r="A4972" s="67">
        <v>44161</v>
      </c>
      <c r="B4972" s="60" t="s">
        <v>7</v>
      </c>
      <c r="C4972" s="564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76" t="s">
        <v>1411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76" t="s">
        <v>1422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1355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1356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76" t="s">
        <v>1477</v>
      </c>
      <c r="D5002" s="15">
        <v>1</v>
      </c>
    </row>
    <row r="5003" spans="1:4" x14ac:dyDescent="0.25">
      <c r="A5003" s="67">
        <v>44161</v>
      </c>
      <c r="B5003" s="60" t="s">
        <v>51</v>
      </c>
      <c r="C5003" s="76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76" t="s">
        <v>94</v>
      </c>
      <c r="D5010" s="15">
        <v>1</v>
      </c>
    </row>
    <row r="5011" spans="1:4" x14ac:dyDescent="0.25">
      <c r="A5011" s="67">
        <v>44162</v>
      </c>
      <c r="B5011" s="60" t="s">
        <v>13</v>
      </c>
      <c r="C5011" s="76" t="s">
        <v>1377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76" t="s">
        <v>1383</v>
      </c>
      <c r="D5013" s="15">
        <v>1</v>
      </c>
    </row>
    <row r="5014" spans="1:4" x14ac:dyDescent="0.25">
      <c r="A5014" s="67">
        <v>44162</v>
      </c>
      <c r="B5014" s="60" t="s">
        <v>13</v>
      </c>
      <c r="C5014" s="76" t="s">
        <v>1385</v>
      </c>
      <c r="D5014" s="15">
        <v>1</v>
      </c>
    </row>
    <row r="5015" spans="1:4" x14ac:dyDescent="0.25">
      <c r="A5015" s="67">
        <v>44162</v>
      </c>
      <c r="B5015" s="60" t="s">
        <v>13</v>
      </c>
      <c r="C5015" s="76" t="s">
        <v>1387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76" t="s">
        <v>1390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76" t="s">
        <v>1402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58" t="s">
        <v>1600</v>
      </c>
      <c r="D5023" s="15">
        <v>0</v>
      </c>
    </row>
    <row r="5024" spans="1:4" x14ac:dyDescent="0.25">
      <c r="A5024" s="67">
        <v>44162</v>
      </c>
      <c r="B5024" s="60" t="s">
        <v>7</v>
      </c>
      <c r="C5024" s="76" t="s">
        <v>1411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76" t="s">
        <v>1412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76" t="s">
        <v>1422</v>
      </c>
      <c r="D5030" s="15">
        <v>1</v>
      </c>
    </row>
    <row r="5031" spans="1:4" x14ac:dyDescent="0.25">
      <c r="A5031" s="67">
        <v>44162</v>
      </c>
      <c r="B5031" s="60" t="s">
        <v>9</v>
      </c>
      <c r="C5031" s="60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1355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76" t="s">
        <v>1444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76" t="s">
        <v>1452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76" t="s">
        <v>1466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76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76" t="s">
        <v>1383</v>
      </c>
      <c r="D5060" s="15">
        <v>1</v>
      </c>
    </row>
    <row r="5061" spans="1:4" x14ac:dyDescent="0.25">
      <c r="A5061" s="67">
        <v>44163</v>
      </c>
      <c r="B5061" s="60" t="s">
        <v>13</v>
      </c>
      <c r="C5061" s="76" t="s">
        <v>1387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58" t="s">
        <v>1600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76" t="s">
        <v>1422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1355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76" t="s">
        <v>1444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564" t="s">
        <v>3201</v>
      </c>
      <c r="D5074" s="15">
        <v>1</v>
      </c>
    </row>
    <row r="5075" spans="1:4" x14ac:dyDescent="0.25">
      <c r="A5075" s="67">
        <v>44163</v>
      </c>
      <c r="B5075" s="60" t="s">
        <v>8</v>
      </c>
      <c r="C5075" s="76" t="s">
        <v>1451</v>
      </c>
      <c r="D5075" s="15">
        <v>1</v>
      </c>
    </row>
    <row r="5076" spans="1:4" x14ac:dyDescent="0.25">
      <c r="A5076" s="67">
        <v>44163</v>
      </c>
      <c r="B5076" s="60" t="s">
        <v>8</v>
      </c>
      <c r="C5076" s="76" t="s">
        <v>1452</v>
      </c>
      <c r="D5076" s="15">
        <v>6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1356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76" t="s">
        <v>1477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60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58" t="s">
        <v>1600</v>
      </c>
      <c r="D5102" s="15">
        <v>0</v>
      </c>
    </row>
    <row r="5103" spans="1:4" x14ac:dyDescent="0.25">
      <c r="A5103" s="67">
        <v>44164</v>
      </c>
      <c r="B5103" s="60" t="s">
        <v>48</v>
      </c>
      <c r="C5103" s="58" t="s">
        <v>1600</v>
      </c>
      <c r="D5103" s="15">
        <v>0</v>
      </c>
    </row>
    <row r="5104" spans="1:4" x14ac:dyDescent="0.25">
      <c r="A5104" s="67">
        <v>44164</v>
      </c>
      <c r="B5104" s="60" t="s">
        <v>7</v>
      </c>
      <c r="C5104" s="60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1355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1355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76" t="s">
        <v>1385</v>
      </c>
      <c r="D5131" s="15">
        <v>2</v>
      </c>
    </row>
    <row r="5132" spans="1:4" x14ac:dyDescent="0.25">
      <c r="A5132" s="67">
        <v>44165</v>
      </c>
      <c r="B5132" s="60" t="s">
        <v>13</v>
      </c>
      <c r="C5132" s="76" t="s">
        <v>1387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58" t="s">
        <v>1600</v>
      </c>
      <c r="D5136" s="15">
        <v>0</v>
      </c>
    </row>
    <row r="5137" spans="1:4" x14ac:dyDescent="0.25">
      <c r="A5137" s="67">
        <v>44165</v>
      </c>
      <c r="B5137" s="60" t="s">
        <v>7</v>
      </c>
      <c r="C5137" s="76" t="s">
        <v>1411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76" t="s">
        <v>1416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1355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76" t="s">
        <v>1444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76" t="s">
        <v>1452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76" t="s">
        <v>94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76" t="s">
        <v>1385</v>
      </c>
      <c r="D5165" s="15">
        <v>3</v>
      </c>
    </row>
    <row r="5166" spans="1:4" x14ac:dyDescent="0.25">
      <c r="A5166" s="67">
        <v>44166</v>
      </c>
      <c r="B5166" s="60" t="s">
        <v>13</v>
      </c>
      <c r="C5166" s="76" t="s">
        <v>1385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76" t="s">
        <v>1387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76" t="s">
        <v>1390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58" t="s">
        <v>1600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76" t="s">
        <v>1412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76" t="s">
        <v>1422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1355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76" t="s">
        <v>1446</v>
      </c>
      <c r="D5186" s="15">
        <v>-5</v>
      </c>
    </row>
    <row r="5187" spans="1:4" x14ac:dyDescent="0.25">
      <c r="A5187" s="67">
        <v>44166</v>
      </c>
      <c r="B5187" s="60" t="s">
        <v>8</v>
      </c>
      <c r="C5187" s="76" t="s">
        <v>1452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76" t="s">
        <v>1470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76" t="s">
        <v>1479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76" t="s">
        <v>1371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76" t="s">
        <v>1375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76" t="s">
        <v>1385</v>
      </c>
      <c r="D5217" s="15">
        <v>2</v>
      </c>
    </row>
    <row r="5218" spans="1:4" x14ac:dyDescent="0.25">
      <c r="A5218" s="67">
        <v>44167</v>
      </c>
      <c r="B5218" s="60" t="s">
        <v>13</v>
      </c>
      <c r="C5218" s="76" t="s">
        <v>1387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76" t="s">
        <v>1390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58" t="s">
        <v>1600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76" t="s">
        <v>1414</v>
      </c>
      <c r="D5225" s="15">
        <v>1</v>
      </c>
    </row>
    <row r="5226" spans="1:4" x14ac:dyDescent="0.25">
      <c r="A5226" s="67">
        <v>44167</v>
      </c>
      <c r="B5226" s="60" t="s">
        <v>9</v>
      </c>
      <c r="C5226" s="76" t="s">
        <v>1415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1355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76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76" t="s">
        <v>1443</v>
      </c>
      <c r="D5233" s="15">
        <v>1</v>
      </c>
    </row>
    <row r="5234" spans="1:4" x14ac:dyDescent="0.25">
      <c r="A5234" s="67">
        <v>44167</v>
      </c>
      <c r="B5234" s="60" t="s">
        <v>12</v>
      </c>
      <c r="C5234" s="76" t="s">
        <v>1444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76" t="s">
        <v>1452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76" t="s">
        <v>1479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60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76" t="s">
        <v>1386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58" t="s">
        <v>1600</v>
      </c>
      <c r="D5267" s="15">
        <v>0</v>
      </c>
    </row>
    <row r="5268" spans="1:4" x14ac:dyDescent="0.25">
      <c r="A5268" s="67">
        <v>44168</v>
      </c>
      <c r="B5268" s="60" t="s">
        <v>7</v>
      </c>
      <c r="C5268" s="76" t="s">
        <v>1411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76" t="s">
        <v>1412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76" t="s">
        <v>1422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1355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76" t="s">
        <v>1452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76" t="s">
        <v>1466</v>
      </c>
      <c r="D5285" s="15">
        <v>1</v>
      </c>
    </row>
    <row r="5286" spans="1:4" x14ac:dyDescent="0.25">
      <c r="A5286" s="67">
        <v>44168</v>
      </c>
      <c r="B5286" s="60" t="s">
        <v>50</v>
      </c>
      <c r="C5286" s="76" t="s">
        <v>1469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60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76" t="s">
        <v>1383</v>
      </c>
      <c r="D5302" s="15">
        <v>1</v>
      </c>
    </row>
    <row r="5303" spans="1:4" x14ac:dyDescent="0.25">
      <c r="A5303" s="67">
        <v>44169</v>
      </c>
      <c r="B5303" s="60" t="s">
        <v>13</v>
      </c>
      <c r="C5303" s="76" t="s">
        <v>1385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58" t="s">
        <v>1600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76" t="s">
        <v>1412</v>
      </c>
      <c r="D5310" s="15">
        <v>2</v>
      </c>
    </row>
    <row r="5311" spans="1:4" x14ac:dyDescent="0.25">
      <c r="A5311" s="67">
        <v>44169</v>
      </c>
      <c r="B5311" s="60" t="s">
        <v>9</v>
      </c>
      <c r="C5311" s="76" t="s">
        <v>1413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76" t="s">
        <v>1422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1355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76" t="s">
        <v>1444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76" t="s">
        <v>1452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76" t="s">
        <v>1466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76" t="s">
        <v>1477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76" t="s">
        <v>1386</v>
      </c>
      <c r="D5340" s="15">
        <v>1</v>
      </c>
    </row>
    <row r="5341" spans="1:4" x14ac:dyDescent="0.25">
      <c r="A5341" s="67">
        <v>44170</v>
      </c>
      <c r="B5341" s="60" t="s">
        <v>13</v>
      </c>
      <c r="C5341" s="76" t="s">
        <v>1385</v>
      </c>
      <c r="D5341" s="15">
        <v>1</v>
      </c>
    </row>
    <row r="5342" spans="1:4" x14ac:dyDescent="0.25">
      <c r="A5342" s="67">
        <v>44170</v>
      </c>
      <c r="B5342" s="60" t="s">
        <v>13</v>
      </c>
      <c r="C5342" s="76" t="s">
        <v>1387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76" t="s">
        <v>1402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58" t="s">
        <v>1600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1355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76" t="s">
        <v>1444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76" t="s">
        <v>1452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76" t="s">
        <v>1466</v>
      </c>
      <c r="D5362" s="15">
        <v>1</v>
      </c>
    </row>
    <row r="5363" spans="1:4" x14ac:dyDescent="0.25">
      <c r="A5363" s="67">
        <v>44170</v>
      </c>
      <c r="B5363" s="60" t="s">
        <v>49</v>
      </c>
      <c r="C5363" s="60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60" t="s">
        <v>1356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76" t="s">
        <v>1476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76" t="s">
        <v>1479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58" t="s">
        <v>1600</v>
      </c>
      <c r="D5380" s="15">
        <v>0</v>
      </c>
    </row>
    <row r="5381" spans="1:4" x14ac:dyDescent="0.25">
      <c r="A5381" s="67">
        <v>44171</v>
      </c>
      <c r="B5381" s="60" t="s">
        <v>48</v>
      </c>
      <c r="C5381" s="58" t="s">
        <v>1600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1355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1355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60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76" t="s">
        <v>1387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76" t="s">
        <v>1401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58" t="s">
        <v>1600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76" t="s">
        <v>1412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1355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76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60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76" t="s">
        <v>1444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58" t="s">
        <v>1600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1355</v>
      </c>
      <c r="D5453" s="15">
        <v>0</v>
      </c>
    </row>
    <row r="5454" spans="1:4" x14ac:dyDescent="0.25">
      <c r="A5454" s="67">
        <v>44173</v>
      </c>
      <c r="B5454" s="60" t="s">
        <v>11</v>
      </c>
      <c r="C5454" s="60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76" t="s">
        <v>1371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76" t="s">
        <v>1385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58" t="s">
        <v>1600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76" t="s">
        <v>1412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76" t="s">
        <v>1422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76" t="s">
        <v>1444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76" t="s">
        <v>1400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58" t="s">
        <v>1600</v>
      </c>
      <c r="D5501" s="15">
        <v>1</v>
      </c>
    </row>
    <row r="5502" spans="1:4" x14ac:dyDescent="0.25">
      <c r="A5502" s="67">
        <v>44175</v>
      </c>
      <c r="B5502" s="60" t="s">
        <v>7</v>
      </c>
      <c r="C5502" s="76" t="s">
        <v>1411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76" t="s">
        <v>1444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76" t="s">
        <v>1466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1356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60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76" t="s">
        <v>1371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76" t="s">
        <v>1387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58" t="s">
        <v>1600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76" t="s">
        <v>1412</v>
      </c>
      <c r="D5535" s="15">
        <v>2</v>
      </c>
    </row>
    <row r="5536" spans="1:4" x14ac:dyDescent="0.25">
      <c r="A5536" s="67">
        <v>44176</v>
      </c>
      <c r="B5536" s="60" t="s">
        <v>9</v>
      </c>
      <c r="C5536" s="76" t="s">
        <v>1413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76" t="s">
        <v>1444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76" t="s">
        <v>1452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1356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76" t="s">
        <v>1474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60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76" t="s">
        <v>1370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76" t="s">
        <v>1371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76" t="s">
        <v>1385</v>
      </c>
      <c r="D5568" s="15">
        <v>3</v>
      </c>
    </row>
    <row r="5569" spans="1:4" x14ac:dyDescent="0.25">
      <c r="A5569" s="67">
        <v>44177</v>
      </c>
      <c r="B5569" s="60" t="s">
        <v>13</v>
      </c>
      <c r="C5569" s="76" t="s">
        <v>1387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76" t="s">
        <v>1402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58" t="s">
        <v>1600</v>
      </c>
      <c r="D5574" s="15">
        <v>2</v>
      </c>
    </row>
    <row r="5575" spans="1:4" x14ac:dyDescent="0.25">
      <c r="A5575" s="67">
        <v>44177</v>
      </c>
      <c r="B5575" s="60" t="s">
        <v>7</v>
      </c>
      <c r="C5575" s="76" t="s">
        <v>1411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76" t="s">
        <v>1412</v>
      </c>
      <c r="D5577" s="15">
        <v>4</v>
      </c>
    </row>
    <row r="5578" spans="1:4" x14ac:dyDescent="0.25">
      <c r="A5578" s="67">
        <v>44177</v>
      </c>
      <c r="B5578" s="60" t="s">
        <v>9</v>
      </c>
      <c r="C5578" s="76" t="s">
        <v>1414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76" t="s">
        <v>1444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60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76" t="s">
        <v>1474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60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76" t="s">
        <v>1477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58" t="s">
        <v>1600</v>
      </c>
      <c r="D5613" s="15">
        <v>0</v>
      </c>
    </row>
    <row r="5614" spans="1:4" x14ac:dyDescent="0.25">
      <c r="A5614" s="67">
        <v>44178</v>
      </c>
      <c r="B5614" s="60" t="s">
        <v>48</v>
      </c>
      <c r="C5614" s="58" t="s">
        <v>1600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1355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1355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60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60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76" t="s">
        <v>1371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76" t="s">
        <v>94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58" t="s">
        <v>1600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76" t="s">
        <v>1412</v>
      </c>
      <c r="D5651" s="15">
        <v>5</v>
      </c>
    </row>
    <row r="5652" spans="1:4" x14ac:dyDescent="0.25">
      <c r="A5652" s="67">
        <v>44179</v>
      </c>
      <c r="B5652" s="60" t="s">
        <v>9</v>
      </c>
      <c r="C5652" s="76" t="s">
        <v>1414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76" t="s">
        <v>1424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76" t="s">
        <v>1444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76" t="s">
        <v>1466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60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76" t="s">
        <v>1477</v>
      </c>
      <c r="D5675" s="15">
        <v>2</v>
      </c>
    </row>
    <row r="5676" spans="1:4" x14ac:dyDescent="0.25">
      <c r="A5676" s="67">
        <v>44179</v>
      </c>
      <c r="B5676" s="60" t="s">
        <v>27</v>
      </c>
      <c r="C5676" s="76" t="s">
        <v>1478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76" t="s">
        <v>1387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58" t="s">
        <v>1600</v>
      </c>
      <c r="D5690" s="15">
        <v>4</v>
      </c>
    </row>
    <row r="5691" spans="1:4" x14ac:dyDescent="0.25">
      <c r="A5691" s="67">
        <v>44180</v>
      </c>
      <c r="B5691" s="60" t="s">
        <v>7</v>
      </c>
      <c r="C5691" s="76" t="s">
        <v>1411</v>
      </c>
      <c r="D5691" s="15">
        <v>2</v>
      </c>
    </row>
    <row r="5692" spans="1:4" x14ac:dyDescent="0.25">
      <c r="A5692" s="67">
        <v>44180</v>
      </c>
      <c r="B5692" s="60" t="s">
        <v>9</v>
      </c>
      <c r="C5692" s="76" t="s">
        <v>1412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76" t="s">
        <v>1444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76" t="s">
        <v>927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76" t="s">
        <v>1385</v>
      </c>
      <c r="D5717" s="15">
        <v>3</v>
      </c>
    </row>
    <row r="5718" spans="1:4" x14ac:dyDescent="0.25">
      <c r="A5718" s="67">
        <v>44181</v>
      </c>
      <c r="B5718" s="60" t="s">
        <v>13</v>
      </c>
      <c r="C5718" s="76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76" t="s">
        <v>1387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76" t="s">
        <v>1388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76" t="s">
        <v>1402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58" t="s">
        <v>1600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76" t="s">
        <v>1412</v>
      </c>
      <c r="D5727" s="15">
        <v>4</v>
      </c>
    </row>
    <row r="5728" spans="1:4" x14ac:dyDescent="0.25">
      <c r="A5728" s="67">
        <v>44181</v>
      </c>
      <c r="B5728" s="60" t="s">
        <v>9</v>
      </c>
      <c r="C5728" s="76" t="s">
        <v>1416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76" t="s">
        <v>1422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76" t="s">
        <v>1444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1356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60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76" t="s">
        <v>1385</v>
      </c>
      <c r="D5760" s="15">
        <v>2</v>
      </c>
    </row>
    <row r="5761" spans="1:4" x14ac:dyDescent="0.25">
      <c r="A5761" s="67">
        <v>44182</v>
      </c>
      <c r="B5761" s="60" t="s">
        <v>13</v>
      </c>
      <c r="C5761" s="76" t="s">
        <v>1387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76" t="s">
        <v>1392</v>
      </c>
      <c r="D5763" s="15">
        <v>1</v>
      </c>
    </row>
    <row r="5764" spans="1:4" x14ac:dyDescent="0.25">
      <c r="A5764" s="67">
        <v>44182</v>
      </c>
      <c r="B5764" s="60" t="s">
        <v>24</v>
      </c>
      <c r="C5764" s="76" t="s">
        <v>1400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58" t="s">
        <v>1600</v>
      </c>
      <c r="D5767" s="15">
        <v>1</v>
      </c>
    </row>
    <row r="5768" spans="1:4" x14ac:dyDescent="0.25">
      <c r="A5768" s="67">
        <v>44182</v>
      </c>
      <c r="B5768" s="60" t="s">
        <v>48</v>
      </c>
      <c r="C5768" s="58" t="s">
        <v>1600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76" t="s">
        <v>1422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76" t="s">
        <v>1477</v>
      </c>
      <c r="D5789" s="15">
        <v>1</v>
      </c>
    </row>
    <row r="5790" spans="1:4" x14ac:dyDescent="0.25">
      <c r="A5790" s="67">
        <v>44182</v>
      </c>
      <c r="B5790" s="60" t="s">
        <v>27</v>
      </c>
      <c r="C5790" s="76" t="s">
        <v>1478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60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76" t="s">
        <v>1371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76" t="s">
        <v>1385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58" t="s">
        <v>1600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76" t="s">
        <v>1412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76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1355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76" t="s">
        <v>1444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76" t="s">
        <v>1452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60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1356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76" t="s">
        <v>1474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76" t="s">
        <v>1477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60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76" t="s">
        <v>1371</v>
      </c>
      <c r="D5836" s="15">
        <v>5</v>
      </c>
    </row>
    <row r="5837" spans="1:4" x14ac:dyDescent="0.25">
      <c r="A5837" s="67">
        <v>44184</v>
      </c>
      <c r="B5837" s="60" t="s">
        <v>20</v>
      </c>
      <c r="C5837" s="76" t="s">
        <v>1372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76" t="s">
        <v>94</v>
      </c>
      <c r="D5841" s="15">
        <v>1</v>
      </c>
    </row>
    <row r="5842" spans="1:4" x14ac:dyDescent="0.25">
      <c r="A5842" s="67">
        <v>44184</v>
      </c>
      <c r="B5842" s="60" t="s">
        <v>13</v>
      </c>
      <c r="C5842" s="76" t="s">
        <v>1385</v>
      </c>
      <c r="D5842" s="15">
        <v>2</v>
      </c>
    </row>
    <row r="5843" spans="1:4" x14ac:dyDescent="0.25">
      <c r="A5843" s="67">
        <v>44184</v>
      </c>
      <c r="B5843" s="60" t="s">
        <v>13</v>
      </c>
      <c r="C5843" s="76" t="s">
        <v>1387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58" t="s">
        <v>1600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76" t="s">
        <v>1422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1355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76" t="s">
        <v>1444</v>
      </c>
      <c r="D5855" s="15">
        <v>2</v>
      </c>
    </row>
    <row r="5856" spans="1:4" x14ac:dyDescent="0.25">
      <c r="A5856" s="67">
        <v>44184</v>
      </c>
      <c r="B5856" s="60" t="s">
        <v>12</v>
      </c>
      <c r="C5856" s="60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76" t="s">
        <v>1446</v>
      </c>
      <c r="D5857" s="15">
        <v>0</v>
      </c>
    </row>
    <row r="5858" spans="1:4" x14ac:dyDescent="0.25">
      <c r="A5858" s="67">
        <v>44184</v>
      </c>
      <c r="B5858" s="60" t="s">
        <v>8</v>
      </c>
      <c r="C5858" s="76" t="s">
        <v>1452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76" t="s">
        <v>1466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76" t="s">
        <v>1474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6" t="s">
        <v>1475</v>
      </c>
      <c r="D5870" s="15">
        <v>1</v>
      </c>
    </row>
    <row r="5871" spans="1:4" x14ac:dyDescent="0.25">
      <c r="A5871" s="67">
        <v>44184</v>
      </c>
      <c r="B5871" s="60" t="s">
        <v>27</v>
      </c>
      <c r="C5871" s="60" t="s">
        <v>43</v>
      </c>
      <c r="D5871" s="15">
        <v>78</v>
      </c>
    </row>
    <row r="5872" spans="1:4" x14ac:dyDescent="0.25">
      <c r="A5872" s="67">
        <v>44184</v>
      </c>
      <c r="B5872" s="60" t="s">
        <v>27</v>
      </c>
      <c r="C5872" s="60" t="s">
        <v>939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76" t="s">
        <v>1479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58" t="s">
        <v>1600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1355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76" t="s">
        <v>1371</v>
      </c>
      <c r="D5896" s="15">
        <v>3</v>
      </c>
    </row>
    <row r="5897" spans="1:4" x14ac:dyDescent="0.25">
      <c r="A5897" s="67">
        <v>44186</v>
      </c>
      <c r="B5897" s="60" t="s">
        <v>20</v>
      </c>
      <c r="C5897" s="60" t="s">
        <v>20</v>
      </c>
      <c r="D5897" s="15">
        <v>78</v>
      </c>
    </row>
    <row r="5898" spans="1:4" x14ac:dyDescent="0.25">
      <c r="A5898" s="67">
        <v>44186</v>
      </c>
      <c r="B5898" s="60" t="s">
        <v>20</v>
      </c>
      <c r="C5898" s="60" t="s">
        <v>365</v>
      </c>
      <c r="D5898" s="15">
        <v>2</v>
      </c>
    </row>
    <row r="5899" spans="1:4" x14ac:dyDescent="0.25">
      <c r="A5899" s="67">
        <v>44186</v>
      </c>
      <c r="B5899" s="60" t="s">
        <v>20</v>
      </c>
      <c r="C5899" s="60" t="s">
        <v>651</v>
      </c>
      <c r="D5899" s="15">
        <v>1</v>
      </c>
    </row>
    <row r="5900" spans="1:4" x14ac:dyDescent="0.25">
      <c r="A5900" s="67">
        <v>44186</v>
      </c>
      <c r="B5900" s="60" t="s">
        <v>13</v>
      </c>
      <c r="C5900" s="76" t="s">
        <v>1385</v>
      </c>
      <c r="D5900" s="15">
        <v>4</v>
      </c>
    </row>
    <row r="5901" spans="1:4" x14ac:dyDescent="0.25">
      <c r="A5901" s="67">
        <v>44186</v>
      </c>
      <c r="B5901" s="60" t="s">
        <v>24</v>
      </c>
      <c r="C5901" s="60" t="s">
        <v>23</v>
      </c>
      <c r="D5901" s="15">
        <v>10</v>
      </c>
    </row>
    <row r="5902" spans="1:4" x14ac:dyDescent="0.25">
      <c r="A5902" s="67">
        <v>44186</v>
      </c>
      <c r="B5902" s="60" t="s">
        <v>24</v>
      </c>
      <c r="C5902" s="60" t="s">
        <v>24</v>
      </c>
      <c r="D5902" s="15">
        <v>14</v>
      </c>
    </row>
    <row r="5903" spans="1:4" x14ac:dyDescent="0.25">
      <c r="A5903" s="67">
        <v>44186</v>
      </c>
      <c r="B5903" s="60" t="s">
        <v>47</v>
      </c>
      <c r="C5903" s="60" t="s">
        <v>47</v>
      </c>
      <c r="D5903" s="15">
        <v>2</v>
      </c>
    </row>
    <row r="5904" spans="1:4" x14ac:dyDescent="0.25">
      <c r="A5904" s="67">
        <v>44186</v>
      </c>
      <c r="B5904" s="60" t="s">
        <v>48</v>
      </c>
      <c r="C5904" s="58" t="s">
        <v>1600</v>
      </c>
      <c r="D5904" s="15">
        <v>1</v>
      </c>
    </row>
    <row r="5905" spans="1:4" x14ac:dyDescent="0.25">
      <c r="A5905" s="67">
        <v>44186</v>
      </c>
      <c r="B5905" s="60" t="s">
        <v>7</v>
      </c>
      <c r="C5905" s="60" t="s">
        <v>7</v>
      </c>
      <c r="D5905" s="15">
        <v>5</v>
      </c>
    </row>
    <row r="5906" spans="1:4" x14ac:dyDescent="0.25">
      <c r="A5906" s="67">
        <v>44186</v>
      </c>
      <c r="B5906" s="60" t="s">
        <v>9</v>
      </c>
      <c r="C5906" s="60" t="s">
        <v>9</v>
      </c>
      <c r="D5906" s="15">
        <v>36</v>
      </c>
    </row>
    <row r="5907" spans="1:4" x14ac:dyDescent="0.25">
      <c r="A5907" s="67">
        <v>44186</v>
      </c>
      <c r="B5907" s="60" t="s">
        <v>9</v>
      </c>
      <c r="C5907" s="60" t="s">
        <v>17</v>
      </c>
      <c r="D5907" s="15">
        <v>1</v>
      </c>
    </row>
    <row r="5908" spans="1:4" x14ac:dyDescent="0.25">
      <c r="A5908" s="67">
        <v>44186</v>
      </c>
      <c r="B5908" s="60" t="s">
        <v>9</v>
      </c>
      <c r="C5908" s="76" t="s">
        <v>1422</v>
      </c>
      <c r="D5908" s="15">
        <v>1</v>
      </c>
    </row>
    <row r="5909" spans="1:4" x14ac:dyDescent="0.25">
      <c r="A5909" s="67">
        <v>44186</v>
      </c>
      <c r="B5909" s="60" t="s">
        <v>15</v>
      </c>
      <c r="C5909" s="60" t="s">
        <v>1355</v>
      </c>
      <c r="D5909" s="15">
        <v>2</v>
      </c>
    </row>
    <row r="5910" spans="1:4" x14ac:dyDescent="0.25">
      <c r="A5910" s="67">
        <v>44186</v>
      </c>
      <c r="B5910" s="60" t="s">
        <v>11</v>
      </c>
      <c r="C5910" s="60" t="s">
        <v>11</v>
      </c>
      <c r="D5910" s="15">
        <v>2</v>
      </c>
    </row>
    <row r="5911" spans="1:4" x14ac:dyDescent="0.25">
      <c r="A5911" s="67">
        <v>44186</v>
      </c>
      <c r="B5911" s="60" t="s">
        <v>12</v>
      </c>
      <c r="C5911" s="60" t="s">
        <v>74</v>
      </c>
      <c r="D5911" s="15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5">
        <v>1</v>
      </c>
    </row>
    <row r="5913" spans="1:4" x14ac:dyDescent="0.25">
      <c r="A5913" s="67">
        <v>44186</v>
      </c>
      <c r="B5913" s="60" t="s">
        <v>12</v>
      </c>
      <c r="C5913" s="76" t="s">
        <v>1444</v>
      </c>
      <c r="D5913" s="15">
        <v>16</v>
      </c>
    </row>
    <row r="5914" spans="1:4" x14ac:dyDescent="0.25">
      <c r="A5914" s="67">
        <v>44186</v>
      </c>
      <c r="B5914" s="60" t="s">
        <v>12</v>
      </c>
      <c r="C5914" s="60" t="s">
        <v>12</v>
      </c>
      <c r="D5914" s="15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5">
        <v>2</v>
      </c>
    </row>
    <row r="5916" spans="1:4" x14ac:dyDescent="0.25">
      <c r="A5916" s="67">
        <v>44186</v>
      </c>
      <c r="B5916" s="60" t="s">
        <v>8</v>
      </c>
      <c r="C5916" s="60" t="s">
        <v>204</v>
      </c>
      <c r="D5916" s="15">
        <v>3</v>
      </c>
    </row>
    <row r="5917" spans="1:4" x14ac:dyDescent="0.25">
      <c r="A5917" s="67">
        <v>44186</v>
      </c>
      <c r="B5917" s="60" t="s">
        <v>8</v>
      </c>
      <c r="C5917" s="60" t="s">
        <v>40</v>
      </c>
      <c r="D5917" s="15">
        <v>1</v>
      </c>
    </row>
    <row r="5918" spans="1:4" x14ac:dyDescent="0.25">
      <c r="A5918" s="67">
        <v>44186</v>
      </c>
      <c r="B5918" s="60" t="s">
        <v>8</v>
      </c>
      <c r="C5918" s="60" t="s">
        <v>8</v>
      </c>
      <c r="D5918" s="15">
        <v>24</v>
      </c>
    </row>
    <row r="5919" spans="1:4" x14ac:dyDescent="0.25">
      <c r="A5919" s="67">
        <v>44186</v>
      </c>
      <c r="B5919" s="60" t="s">
        <v>8</v>
      </c>
      <c r="C5919" s="60" t="s">
        <v>31</v>
      </c>
      <c r="D5919" s="15">
        <v>2</v>
      </c>
    </row>
    <row r="5920" spans="1:4" x14ac:dyDescent="0.25">
      <c r="A5920" s="67">
        <v>44186</v>
      </c>
      <c r="B5920" s="60" t="s">
        <v>8</v>
      </c>
      <c r="C5920" s="60" t="s">
        <v>80</v>
      </c>
      <c r="D5920" s="15">
        <v>2</v>
      </c>
    </row>
    <row r="5921" spans="1:4" x14ac:dyDescent="0.25">
      <c r="A5921" s="67">
        <v>44186</v>
      </c>
      <c r="B5921" s="60" t="s">
        <v>8</v>
      </c>
      <c r="C5921" s="60" t="s">
        <v>111</v>
      </c>
      <c r="D5921" s="15">
        <v>7</v>
      </c>
    </row>
    <row r="5922" spans="1:4" x14ac:dyDescent="0.25">
      <c r="A5922" s="67">
        <v>44186</v>
      </c>
      <c r="B5922" s="60" t="s">
        <v>49</v>
      </c>
      <c r="C5922" s="76" t="s">
        <v>1466</v>
      </c>
      <c r="D5922" s="15">
        <v>1</v>
      </c>
    </row>
    <row r="5923" spans="1:4" x14ac:dyDescent="0.25">
      <c r="A5923" s="67">
        <v>44186</v>
      </c>
      <c r="B5923" s="60" t="s">
        <v>49</v>
      </c>
      <c r="C5923" s="60" t="s">
        <v>49</v>
      </c>
      <c r="D5923" s="15">
        <v>1</v>
      </c>
    </row>
    <row r="5924" spans="1:4" x14ac:dyDescent="0.25">
      <c r="A5924" s="67">
        <v>44186</v>
      </c>
      <c r="B5924" s="60" t="s">
        <v>50</v>
      </c>
      <c r="C5924" s="60" t="s">
        <v>1356</v>
      </c>
      <c r="D5924" s="15">
        <v>1</v>
      </c>
    </row>
    <row r="5925" spans="1:4" x14ac:dyDescent="0.25">
      <c r="A5925" s="67">
        <v>44186</v>
      </c>
      <c r="B5925" s="60" t="s">
        <v>27</v>
      </c>
      <c r="C5925" s="60" t="s">
        <v>140</v>
      </c>
      <c r="D5925" s="15">
        <v>1</v>
      </c>
    </row>
    <row r="5926" spans="1:4" x14ac:dyDescent="0.25">
      <c r="A5926" s="67">
        <v>44186</v>
      </c>
      <c r="B5926" s="60" t="s">
        <v>27</v>
      </c>
      <c r="C5926" s="60" t="s">
        <v>43</v>
      </c>
      <c r="D5926" s="15">
        <v>39</v>
      </c>
    </row>
    <row r="5927" spans="1:4" x14ac:dyDescent="0.25">
      <c r="A5927" s="67">
        <v>44186</v>
      </c>
      <c r="B5927" s="60" t="s">
        <v>27</v>
      </c>
      <c r="C5927" s="76" t="s">
        <v>1477</v>
      </c>
      <c r="D5927" s="1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5">
        <v>4</v>
      </c>
    </row>
    <row r="5930" spans="1:4" x14ac:dyDescent="0.25">
      <c r="A5930" s="67">
        <v>44187</v>
      </c>
      <c r="B5930" s="60" t="s">
        <v>14</v>
      </c>
      <c r="C5930" s="60" t="s">
        <v>14</v>
      </c>
      <c r="D5930" s="15">
        <v>2</v>
      </c>
    </row>
    <row r="5931" spans="1:4" x14ac:dyDescent="0.25">
      <c r="A5931" s="67">
        <v>44187</v>
      </c>
      <c r="B5931" s="60" t="s">
        <v>20</v>
      </c>
      <c r="C5931" s="76" t="s">
        <v>1371</v>
      </c>
      <c r="D5931" s="15">
        <v>1</v>
      </c>
    </row>
    <row r="5932" spans="1:4" x14ac:dyDescent="0.25">
      <c r="A5932" s="67">
        <v>44187</v>
      </c>
      <c r="B5932" s="60" t="s">
        <v>20</v>
      </c>
      <c r="C5932" s="60" t="s">
        <v>20</v>
      </c>
      <c r="D5932" s="15">
        <v>51</v>
      </c>
    </row>
    <row r="5933" spans="1:4" x14ac:dyDescent="0.25">
      <c r="A5933" s="67">
        <v>44187</v>
      </c>
      <c r="B5933" s="60" t="s">
        <v>20</v>
      </c>
      <c r="C5933" s="60" t="s">
        <v>651</v>
      </c>
      <c r="D5933" s="15">
        <v>2</v>
      </c>
    </row>
    <row r="5934" spans="1:4" x14ac:dyDescent="0.25">
      <c r="A5934" s="67">
        <v>44187</v>
      </c>
      <c r="B5934" s="60" t="s">
        <v>13</v>
      </c>
      <c r="C5934" s="76" t="s">
        <v>1385</v>
      </c>
      <c r="D5934" s="15">
        <v>1</v>
      </c>
    </row>
    <row r="5935" spans="1:4" x14ac:dyDescent="0.25">
      <c r="A5935" s="67">
        <v>44187</v>
      </c>
      <c r="B5935" s="60" t="s">
        <v>13</v>
      </c>
      <c r="C5935" s="76" t="s">
        <v>1387</v>
      </c>
      <c r="D5935" s="15">
        <v>2</v>
      </c>
    </row>
    <row r="5936" spans="1:4" x14ac:dyDescent="0.25">
      <c r="A5936" s="67">
        <v>44187</v>
      </c>
      <c r="B5936" s="60" t="s">
        <v>24</v>
      </c>
      <c r="C5936" s="60" t="s">
        <v>23</v>
      </c>
      <c r="D5936" s="15">
        <v>32</v>
      </c>
    </row>
    <row r="5937" spans="1:4" x14ac:dyDescent="0.25">
      <c r="A5937" s="67">
        <v>44187</v>
      </c>
      <c r="B5937" s="60" t="s">
        <v>24</v>
      </c>
      <c r="C5937" s="60" t="s">
        <v>24</v>
      </c>
      <c r="D5937" s="15">
        <v>4</v>
      </c>
    </row>
    <row r="5938" spans="1:4" x14ac:dyDescent="0.25">
      <c r="A5938" s="67">
        <v>44187</v>
      </c>
      <c r="B5938" s="60" t="s">
        <v>24</v>
      </c>
      <c r="C5938" s="60" t="s">
        <v>37</v>
      </c>
      <c r="D5938" s="15">
        <v>1</v>
      </c>
    </row>
    <row r="5939" spans="1:4" x14ac:dyDescent="0.25">
      <c r="A5939" s="67">
        <v>44187</v>
      </c>
      <c r="B5939" s="60" t="s">
        <v>24</v>
      </c>
      <c r="C5939" s="60" t="s">
        <v>36</v>
      </c>
      <c r="D5939" s="15">
        <v>1</v>
      </c>
    </row>
    <row r="5940" spans="1:4" x14ac:dyDescent="0.25">
      <c r="A5940" s="67">
        <v>44187</v>
      </c>
      <c r="B5940" s="60" t="s">
        <v>47</v>
      </c>
      <c r="C5940" s="76" t="s">
        <v>1403</v>
      </c>
      <c r="D5940" s="15">
        <v>1</v>
      </c>
    </row>
    <row r="5941" spans="1:4" x14ac:dyDescent="0.25">
      <c r="A5941" s="67">
        <v>44187</v>
      </c>
      <c r="B5941" s="60" t="s">
        <v>47</v>
      </c>
      <c r="C5941" s="60" t="s">
        <v>47</v>
      </c>
      <c r="D5941" s="15">
        <v>2</v>
      </c>
    </row>
    <row r="5942" spans="1:4" x14ac:dyDescent="0.25">
      <c r="A5942" s="67">
        <v>44187</v>
      </c>
      <c r="B5942" s="60" t="s">
        <v>48</v>
      </c>
      <c r="C5942" s="58" t="s">
        <v>1600</v>
      </c>
      <c r="D5942" s="15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5">
        <v>0</v>
      </c>
    </row>
    <row r="5944" spans="1:4" x14ac:dyDescent="0.25">
      <c r="A5944" s="67">
        <v>44187</v>
      </c>
      <c r="B5944" s="60" t="s">
        <v>9</v>
      </c>
      <c r="C5944" s="76" t="s">
        <v>1412</v>
      </c>
      <c r="D5944" s="15">
        <v>5</v>
      </c>
    </row>
    <row r="5945" spans="1:4" x14ac:dyDescent="0.25">
      <c r="A5945" s="67">
        <v>44187</v>
      </c>
      <c r="B5945" s="60" t="s">
        <v>9</v>
      </c>
      <c r="C5945" s="60" t="s">
        <v>9</v>
      </c>
      <c r="D5945" s="15">
        <v>16</v>
      </c>
    </row>
    <row r="5946" spans="1:4" x14ac:dyDescent="0.25">
      <c r="A5946" s="67">
        <v>44187</v>
      </c>
      <c r="B5946" s="60" t="s">
        <v>15</v>
      </c>
      <c r="C5946" s="60" t="s">
        <v>1355</v>
      </c>
      <c r="D5946" s="15">
        <v>2</v>
      </c>
    </row>
    <row r="5947" spans="1:4" x14ac:dyDescent="0.25">
      <c r="A5947" s="67">
        <v>44187</v>
      </c>
      <c r="B5947" s="60" t="s">
        <v>11</v>
      </c>
      <c r="C5947" s="60" t="s">
        <v>64</v>
      </c>
      <c r="D5947" s="15">
        <v>2</v>
      </c>
    </row>
    <row r="5948" spans="1:4" x14ac:dyDescent="0.25">
      <c r="A5948" s="67">
        <v>44187</v>
      </c>
      <c r="B5948" s="60" t="s">
        <v>11</v>
      </c>
      <c r="C5948" s="60" t="s">
        <v>11</v>
      </c>
      <c r="D5948" s="15">
        <v>6</v>
      </c>
    </row>
    <row r="5949" spans="1:4" x14ac:dyDescent="0.25">
      <c r="A5949" s="67">
        <v>44187</v>
      </c>
      <c r="B5949" s="60" t="s">
        <v>12</v>
      </c>
      <c r="C5949" s="76" t="s">
        <v>1444</v>
      </c>
      <c r="D5949" s="15">
        <v>7</v>
      </c>
    </row>
    <row r="5950" spans="1:4" x14ac:dyDescent="0.25">
      <c r="A5950" s="67">
        <v>44187</v>
      </c>
      <c r="B5950" s="60" t="s">
        <v>8</v>
      </c>
      <c r="C5950" s="60" t="s">
        <v>721</v>
      </c>
      <c r="D5950" s="15">
        <v>1</v>
      </c>
    </row>
    <row r="5951" spans="1:4" x14ac:dyDescent="0.25">
      <c r="A5951" s="67">
        <v>44187</v>
      </c>
      <c r="B5951" s="60" t="s">
        <v>8</v>
      </c>
      <c r="C5951" s="60" t="s">
        <v>133</v>
      </c>
      <c r="D5951" s="15">
        <v>1</v>
      </c>
    </row>
    <row r="5952" spans="1:4" x14ac:dyDescent="0.25">
      <c r="A5952" s="67">
        <v>44187</v>
      </c>
      <c r="B5952" s="60" t="s">
        <v>8</v>
      </c>
      <c r="C5952" s="60" t="s">
        <v>40</v>
      </c>
      <c r="D5952" s="15">
        <v>3</v>
      </c>
    </row>
    <row r="5953" spans="1:4" x14ac:dyDescent="0.25">
      <c r="A5953" s="67">
        <v>44187</v>
      </c>
      <c r="B5953" s="60" t="s">
        <v>8</v>
      </c>
      <c r="C5953" s="60" t="s">
        <v>8</v>
      </c>
      <c r="D5953" s="15">
        <v>35</v>
      </c>
    </row>
    <row r="5954" spans="1:4" x14ac:dyDescent="0.25">
      <c r="A5954" s="67">
        <v>44187</v>
      </c>
      <c r="B5954" s="60" t="s">
        <v>49</v>
      </c>
      <c r="C5954" s="60" t="s">
        <v>49</v>
      </c>
      <c r="D5954" s="15">
        <v>0</v>
      </c>
    </row>
    <row r="5955" spans="1:4" x14ac:dyDescent="0.25">
      <c r="A5955" s="67">
        <v>44187</v>
      </c>
      <c r="B5955" s="60" t="s">
        <v>50</v>
      </c>
      <c r="C5955" s="60" t="s">
        <v>818</v>
      </c>
      <c r="D5955" s="15">
        <v>1</v>
      </c>
    </row>
    <row r="5956" spans="1:4" x14ac:dyDescent="0.25">
      <c r="A5956" s="67">
        <v>44187</v>
      </c>
      <c r="B5956" s="60" t="s">
        <v>50</v>
      </c>
      <c r="C5956" s="60" t="s">
        <v>1356</v>
      </c>
      <c r="D5956" s="15">
        <v>1</v>
      </c>
    </row>
    <row r="5957" spans="1:4" x14ac:dyDescent="0.25">
      <c r="A5957" s="67">
        <v>44187</v>
      </c>
      <c r="B5957" s="60" t="s">
        <v>50</v>
      </c>
      <c r="C5957" s="60" t="s">
        <v>367</v>
      </c>
      <c r="D5957" s="15">
        <v>4</v>
      </c>
    </row>
    <row r="5958" spans="1:4" x14ac:dyDescent="0.25">
      <c r="A5958" s="67">
        <v>44187</v>
      </c>
      <c r="B5958" s="60" t="s">
        <v>27</v>
      </c>
      <c r="C5958" s="60" t="s">
        <v>140</v>
      </c>
      <c r="D5958" s="15">
        <v>5</v>
      </c>
    </row>
    <row r="5959" spans="1:4" x14ac:dyDescent="0.25">
      <c r="A5959" s="67">
        <v>44187</v>
      </c>
      <c r="B5959" s="60" t="s">
        <v>27</v>
      </c>
      <c r="C5959" s="60" t="s">
        <v>43</v>
      </c>
      <c r="D5959" s="15">
        <v>43</v>
      </c>
    </row>
    <row r="5960" spans="1:4" x14ac:dyDescent="0.25">
      <c r="A5960" s="67">
        <v>44187</v>
      </c>
      <c r="B5960" s="60" t="s">
        <v>27</v>
      </c>
      <c r="C5960" s="60" t="s">
        <v>866</v>
      </c>
      <c r="D5960" s="15">
        <v>1</v>
      </c>
    </row>
    <row r="5961" spans="1:4" x14ac:dyDescent="0.25">
      <c r="A5961" s="67">
        <v>44187</v>
      </c>
      <c r="B5961" s="60" t="s">
        <v>51</v>
      </c>
      <c r="C5961" s="60" t="s">
        <v>51</v>
      </c>
      <c r="D5961" s="15">
        <v>2</v>
      </c>
    </row>
    <row r="5962" spans="1:4" x14ac:dyDescent="0.25">
      <c r="A5962" s="67">
        <v>44187</v>
      </c>
      <c r="B5962" s="60" t="s">
        <v>10</v>
      </c>
      <c r="C5962" s="60" t="s">
        <v>10</v>
      </c>
      <c r="D5962" s="15">
        <v>2</v>
      </c>
    </row>
    <row r="5963" spans="1:4" x14ac:dyDescent="0.25">
      <c r="A5963" s="67">
        <v>44188</v>
      </c>
      <c r="B5963" s="60" t="s">
        <v>14</v>
      </c>
      <c r="C5963" s="60" t="s">
        <v>14</v>
      </c>
      <c r="D5963" s="15">
        <v>5</v>
      </c>
    </row>
    <row r="5964" spans="1:4" x14ac:dyDescent="0.25">
      <c r="A5964" s="67">
        <v>44188</v>
      </c>
      <c r="B5964" s="60" t="s">
        <v>14</v>
      </c>
      <c r="C5964" s="60" t="s">
        <v>16</v>
      </c>
      <c r="D5964" s="15">
        <v>2</v>
      </c>
    </row>
    <row r="5965" spans="1:4" x14ac:dyDescent="0.25">
      <c r="A5965" s="67">
        <v>44188</v>
      </c>
      <c r="B5965" s="60" t="s">
        <v>20</v>
      </c>
      <c r="C5965" s="76" t="s">
        <v>1371</v>
      </c>
      <c r="D5965" s="15">
        <v>1</v>
      </c>
    </row>
    <row r="5966" spans="1:4" x14ac:dyDescent="0.25">
      <c r="A5966" s="67">
        <v>44188</v>
      </c>
      <c r="B5966" s="60" t="s">
        <v>20</v>
      </c>
      <c r="C5966" s="60" t="s">
        <v>20</v>
      </c>
      <c r="D5966" s="15">
        <v>72</v>
      </c>
    </row>
    <row r="5967" spans="1:4" x14ac:dyDescent="0.25">
      <c r="A5967" s="67">
        <v>44188</v>
      </c>
      <c r="B5967" s="60" t="s">
        <v>13</v>
      </c>
      <c r="C5967" s="60" t="s">
        <v>13</v>
      </c>
      <c r="D5967" s="15">
        <v>1</v>
      </c>
    </row>
    <row r="5968" spans="1:4" x14ac:dyDescent="0.25">
      <c r="A5968" s="67">
        <v>44188</v>
      </c>
      <c r="B5968" s="60" t="s">
        <v>13</v>
      </c>
      <c r="C5968" s="76" t="s">
        <v>1385</v>
      </c>
      <c r="D5968" s="15">
        <v>2</v>
      </c>
    </row>
    <row r="5969" spans="1:4" x14ac:dyDescent="0.25">
      <c r="A5969" s="67">
        <v>44188</v>
      </c>
      <c r="B5969" s="60" t="s">
        <v>13</v>
      </c>
      <c r="C5969" s="76" t="s">
        <v>1387</v>
      </c>
      <c r="D5969" s="15">
        <v>1</v>
      </c>
    </row>
    <row r="5970" spans="1:4" x14ac:dyDescent="0.25">
      <c r="A5970" s="67">
        <v>44188</v>
      </c>
      <c r="B5970" s="60" t="s">
        <v>24</v>
      </c>
      <c r="C5970" s="60" t="s">
        <v>23</v>
      </c>
      <c r="D5970" s="15">
        <v>20</v>
      </c>
    </row>
    <row r="5971" spans="1:4" x14ac:dyDescent="0.25">
      <c r="A5971" s="67">
        <v>44188</v>
      </c>
      <c r="B5971" s="60" t="s">
        <v>24</v>
      </c>
      <c r="C5971" s="76" t="s">
        <v>1400</v>
      </c>
      <c r="D5971" s="15">
        <v>2</v>
      </c>
    </row>
    <row r="5972" spans="1:4" x14ac:dyDescent="0.25">
      <c r="A5972" s="67">
        <v>44188</v>
      </c>
      <c r="B5972" s="60" t="s">
        <v>24</v>
      </c>
      <c r="C5972" s="60" t="s">
        <v>24</v>
      </c>
      <c r="D5972" s="15">
        <v>20</v>
      </c>
    </row>
    <row r="5973" spans="1:4" x14ac:dyDescent="0.25">
      <c r="A5973" s="67">
        <v>44188</v>
      </c>
      <c r="B5973" s="60" t="s">
        <v>47</v>
      </c>
      <c r="C5973" s="60" t="s">
        <v>47</v>
      </c>
      <c r="D5973" s="15">
        <v>1</v>
      </c>
    </row>
    <row r="5974" spans="1:4" x14ac:dyDescent="0.25">
      <c r="A5974" s="67">
        <v>44188</v>
      </c>
      <c r="B5974" s="60" t="s">
        <v>48</v>
      </c>
      <c r="C5974" s="58" t="s">
        <v>1600</v>
      </c>
      <c r="D5974" s="15">
        <v>0</v>
      </c>
    </row>
    <row r="5975" spans="1:4" x14ac:dyDescent="0.25">
      <c r="A5975" s="67">
        <v>44188</v>
      </c>
      <c r="B5975" s="60" t="s">
        <v>7</v>
      </c>
      <c r="C5975" s="60" t="s">
        <v>7</v>
      </c>
      <c r="D5975" s="15">
        <v>6</v>
      </c>
    </row>
    <row r="5976" spans="1:4" x14ac:dyDescent="0.25">
      <c r="A5976" s="67">
        <v>44188</v>
      </c>
      <c r="B5976" s="60" t="s">
        <v>9</v>
      </c>
      <c r="C5976" s="60" t="s">
        <v>9</v>
      </c>
      <c r="D5976" s="15">
        <v>27</v>
      </c>
    </row>
    <row r="5977" spans="1:4" x14ac:dyDescent="0.25">
      <c r="A5977" s="67">
        <v>44188</v>
      </c>
      <c r="B5977" s="60" t="s">
        <v>9</v>
      </c>
      <c r="C5977" s="60" t="s">
        <v>144</v>
      </c>
      <c r="D5977" s="15">
        <v>1</v>
      </c>
    </row>
    <row r="5978" spans="1:4" x14ac:dyDescent="0.25">
      <c r="A5978" s="67">
        <v>44188</v>
      </c>
      <c r="B5978" s="60" t="s">
        <v>15</v>
      </c>
      <c r="C5978" s="60" t="s">
        <v>1355</v>
      </c>
      <c r="D5978" s="15">
        <v>0</v>
      </c>
    </row>
    <row r="5979" spans="1:4" x14ac:dyDescent="0.25">
      <c r="A5979" s="67">
        <v>44188</v>
      </c>
      <c r="B5979" s="60" t="s">
        <v>11</v>
      </c>
      <c r="C5979" s="60" t="s">
        <v>335</v>
      </c>
      <c r="D5979" s="15">
        <v>1</v>
      </c>
    </row>
    <row r="5980" spans="1:4" x14ac:dyDescent="0.25">
      <c r="A5980" s="67">
        <v>44188</v>
      </c>
      <c r="B5980" s="60" t="s">
        <v>11</v>
      </c>
      <c r="C5980" s="60" t="s">
        <v>11</v>
      </c>
      <c r="D5980" s="15">
        <v>6</v>
      </c>
    </row>
    <row r="5981" spans="1:4" x14ac:dyDescent="0.25">
      <c r="A5981" s="67">
        <v>44188</v>
      </c>
      <c r="B5981" s="60" t="s">
        <v>12</v>
      </c>
      <c r="C5981" s="76" t="s">
        <v>1444</v>
      </c>
      <c r="D5981" s="15">
        <v>1</v>
      </c>
    </row>
    <row r="5982" spans="1:4" x14ac:dyDescent="0.25">
      <c r="A5982" s="67">
        <v>44188</v>
      </c>
      <c r="B5982" s="60" t="s">
        <v>12</v>
      </c>
      <c r="C5982" s="60" t="s">
        <v>12</v>
      </c>
      <c r="D5982" s="15">
        <v>1</v>
      </c>
    </row>
    <row r="5983" spans="1:4" x14ac:dyDescent="0.25">
      <c r="A5983" s="67">
        <v>44188</v>
      </c>
      <c r="B5983" s="60" t="s">
        <v>8</v>
      </c>
      <c r="C5983" s="76" t="s">
        <v>1452</v>
      </c>
      <c r="D5983" s="15">
        <v>2</v>
      </c>
    </row>
    <row r="5984" spans="1:4" x14ac:dyDescent="0.25">
      <c r="A5984" s="67">
        <v>44188</v>
      </c>
      <c r="B5984" s="60" t="s">
        <v>8</v>
      </c>
      <c r="C5984" s="60" t="s">
        <v>58</v>
      </c>
      <c r="D5984" s="15">
        <v>2</v>
      </c>
    </row>
    <row r="5985" spans="1:4" x14ac:dyDescent="0.25">
      <c r="A5985" s="67">
        <v>44188</v>
      </c>
      <c r="B5985" s="60" t="s">
        <v>8</v>
      </c>
      <c r="C5985" s="60" t="s">
        <v>114</v>
      </c>
      <c r="D5985" s="15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5">
        <v>1</v>
      </c>
    </row>
    <row r="5987" spans="1:4" x14ac:dyDescent="0.25">
      <c r="A5987" s="67">
        <v>44188</v>
      </c>
      <c r="B5987" s="60" t="s">
        <v>8</v>
      </c>
      <c r="C5987" s="60" t="s">
        <v>133</v>
      </c>
      <c r="D5987" s="15">
        <v>3</v>
      </c>
    </row>
    <row r="5988" spans="1:4" x14ac:dyDescent="0.25">
      <c r="A5988" s="67">
        <v>44188</v>
      </c>
      <c r="B5988" s="60" t="s">
        <v>8</v>
      </c>
      <c r="C5988" s="60" t="s">
        <v>204</v>
      </c>
      <c r="D5988" s="15">
        <v>2</v>
      </c>
    </row>
    <row r="5989" spans="1:4" x14ac:dyDescent="0.25">
      <c r="A5989" s="67">
        <v>44188</v>
      </c>
      <c r="B5989" s="60" t="s">
        <v>8</v>
      </c>
      <c r="C5989" s="60" t="s">
        <v>8</v>
      </c>
      <c r="D5989" s="15">
        <v>32</v>
      </c>
    </row>
    <row r="5990" spans="1:4" x14ac:dyDescent="0.25">
      <c r="A5990" s="67">
        <v>44188</v>
      </c>
      <c r="B5990" s="60" t="s">
        <v>8</v>
      </c>
      <c r="C5990" s="60" t="s">
        <v>31</v>
      </c>
      <c r="D5990" s="15">
        <v>1</v>
      </c>
    </row>
    <row r="5991" spans="1:4" x14ac:dyDescent="0.25">
      <c r="A5991" s="67">
        <v>44188</v>
      </c>
      <c r="B5991" s="60" t="s">
        <v>8</v>
      </c>
      <c r="C5991" s="60" t="s">
        <v>594</v>
      </c>
      <c r="D5991" s="15">
        <v>1</v>
      </c>
    </row>
    <row r="5992" spans="1:4" x14ac:dyDescent="0.25">
      <c r="A5992" s="67">
        <v>44188</v>
      </c>
      <c r="B5992" s="60" t="s">
        <v>8</v>
      </c>
      <c r="C5992" s="60" t="s">
        <v>111</v>
      </c>
      <c r="D5992" s="15">
        <v>2</v>
      </c>
    </row>
    <row r="5993" spans="1:4" x14ac:dyDescent="0.25">
      <c r="A5993" s="67">
        <v>44188</v>
      </c>
      <c r="B5993" s="60" t="s">
        <v>49</v>
      </c>
      <c r="C5993" s="60" t="s">
        <v>49</v>
      </c>
      <c r="D5993" s="15">
        <v>0</v>
      </c>
    </row>
    <row r="5994" spans="1:4" x14ac:dyDescent="0.25">
      <c r="A5994" s="67">
        <v>44188</v>
      </c>
      <c r="B5994" s="60" t="s">
        <v>50</v>
      </c>
      <c r="C5994" s="60" t="s">
        <v>367</v>
      </c>
      <c r="D5994" s="15">
        <v>2</v>
      </c>
    </row>
    <row r="5995" spans="1:4" x14ac:dyDescent="0.25">
      <c r="A5995" s="67">
        <v>44188</v>
      </c>
      <c r="B5995" s="60" t="s">
        <v>27</v>
      </c>
      <c r="C5995" s="60" t="s">
        <v>140</v>
      </c>
      <c r="D5995" s="15">
        <v>11</v>
      </c>
    </row>
    <row r="5996" spans="1:4" x14ac:dyDescent="0.25">
      <c r="A5996" s="67">
        <v>44188</v>
      </c>
      <c r="B5996" s="60" t="s">
        <v>27</v>
      </c>
      <c r="C5996" s="60" t="s">
        <v>43</v>
      </c>
      <c r="D5996" s="15">
        <v>42</v>
      </c>
    </row>
    <row r="5997" spans="1:4" x14ac:dyDescent="0.25">
      <c r="A5997" s="67">
        <v>44188</v>
      </c>
      <c r="B5997" s="60" t="s">
        <v>51</v>
      </c>
      <c r="C5997" s="60" t="s">
        <v>51</v>
      </c>
      <c r="D5997" s="15">
        <v>15</v>
      </c>
    </row>
    <row r="5998" spans="1:4" x14ac:dyDescent="0.25">
      <c r="A5998" s="67">
        <v>44188</v>
      </c>
      <c r="B5998" s="60" t="s">
        <v>10</v>
      </c>
      <c r="C5998" s="76" t="s">
        <v>1482</v>
      </c>
      <c r="D5998" s="15">
        <v>1</v>
      </c>
    </row>
    <row r="5999" spans="1:4" x14ac:dyDescent="0.25">
      <c r="A5999" s="67">
        <v>44188</v>
      </c>
      <c r="B5999" s="60" t="s">
        <v>10</v>
      </c>
      <c r="C5999" s="60" t="s">
        <v>10</v>
      </c>
      <c r="D5999" s="15">
        <v>11</v>
      </c>
    </row>
    <row r="6000" spans="1:4" x14ac:dyDescent="0.25">
      <c r="A6000" s="67">
        <v>44189</v>
      </c>
      <c r="B6000" s="60" t="s">
        <v>14</v>
      </c>
      <c r="C6000" s="60" t="s">
        <v>14</v>
      </c>
      <c r="D6000" s="15">
        <v>6</v>
      </c>
    </row>
    <row r="6001" spans="1:4" x14ac:dyDescent="0.25">
      <c r="A6001" s="67">
        <v>44189</v>
      </c>
      <c r="B6001" s="60" t="s">
        <v>14</v>
      </c>
      <c r="C6001" s="60" t="s">
        <v>16</v>
      </c>
      <c r="D6001" s="15">
        <v>1</v>
      </c>
    </row>
    <row r="6002" spans="1:4" x14ac:dyDescent="0.25">
      <c r="A6002" s="67">
        <v>44189</v>
      </c>
      <c r="B6002" s="60" t="s">
        <v>20</v>
      </c>
      <c r="C6002" s="76" t="s">
        <v>1371</v>
      </c>
      <c r="D6002" s="15">
        <v>1</v>
      </c>
    </row>
    <row r="6003" spans="1:4" x14ac:dyDescent="0.25">
      <c r="A6003" s="67">
        <v>44189</v>
      </c>
      <c r="B6003" s="60" t="s">
        <v>20</v>
      </c>
      <c r="C6003" s="60" t="s">
        <v>20</v>
      </c>
      <c r="D6003" s="15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5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5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5">
        <v>2</v>
      </c>
    </row>
    <row r="6007" spans="1:4" x14ac:dyDescent="0.25">
      <c r="A6007" s="67">
        <v>44189</v>
      </c>
      <c r="B6007" s="60" t="s">
        <v>13</v>
      </c>
      <c r="C6007" s="76" t="s">
        <v>1385</v>
      </c>
      <c r="D6007" s="15">
        <v>2</v>
      </c>
    </row>
    <row r="6008" spans="1:4" x14ac:dyDescent="0.25">
      <c r="A6008" s="67">
        <v>44189</v>
      </c>
      <c r="B6008" s="60" t="s">
        <v>13</v>
      </c>
      <c r="C6008" s="76" t="s">
        <v>1387</v>
      </c>
      <c r="D6008" s="15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5">
        <v>18</v>
      </c>
    </row>
    <row r="6010" spans="1:4" x14ac:dyDescent="0.25">
      <c r="A6010" s="67">
        <v>44189</v>
      </c>
      <c r="B6010" s="60" t="s">
        <v>24</v>
      </c>
      <c r="C6010" s="76" t="s">
        <v>1397</v>
      </c>
      <c r="D6010" s="15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5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5">
        <v>1</v>
      </c>
    </row>
    <row r="6013" spans="1:4" x14ac:dyDescent="0.25">
      <c r="A6013" s="67">
        <v>44189</v>
      </c>
      <c r="B6013" s="60" t="s">
        <v>48</v>
      </c>
      <c r="C6013" s="58" t="s">
        <v>1600</v>
      </c>
      <c r="D6013" s="15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5">
        <v>2</v>
      </c>
    </row>
    <row r="6015" spans="1:4" x14ac:dyDescent="0.25">
      <c r="A6015" s="67">
        <v>44189</v>
      </c>
      <c r="B6015" s="60" t="s">
        <v>9</v>
      </c>
      <c r="C6015" s="76" t="s">
        <v>1412</v>
      </c>
      <c r="D6015" s="15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5">
        <v>43</v>
      </c>
    </row>
    <row r="6017" spans="1:4" x14ac:dyDescent="0.25">
      <c r="A6017" s="67">
        <v>44189</v>
      </c>
      <c r="B6017" s="60" t="s">
        <v>9</v>
      </c>
      <c r="C6017" s="76" t="s">
        <v>1422</v>
      </c>
      <c r="D6017" s="15">
        <v>1</v>
      </c>
    </row>
    <row r="6018" spans="1:4" x14ac:dyDescent="0.25">
      <c r="A6018" s="67">
        <v>44189</v>
      </c>
      <c r="B6018" s="60" t="s">
        <v>15</v>
      </c>
      <c r="C6018" s="60" t="s">
        <v>108</v>
      </c>
      <c r="D6018" s="15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5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5">
        <v>1</v>
      </c>
    </row>
    <row r="6021" spans="1:4" x14ac:dyDescent="0.25">
      <c r="A6021" s="67">
        <v>44189</v>
      </c>
      <c r="B6021" s="60" t="s">
        <v>11</v>
      </c>
      <c r="C6021" s="60" t="s">
        <v>134</v>
      </c>
      <c r="D6021" s="15">
        <v>1</v>
      </c>
    </row>
    <row r="6022" spans="1:4" x14ac:dyDescent="0.25">
      <c r="A6022" s="67">
        <v>44189</v>
      </c>
      <c r="B6022" s="60" t="s">
        <v>12</v>
      </c>
      <c r="C6022" s="76" t="s">
        <v>1444</v>
      </c>
      <c r="D6022" s="15">
        <v>1</v>
      </c>
    </row>
    <row r="6023" spans="1:4" x14ac:dyDescent="0.25">
      <c r="A6023" s="67">
        <v>44189</v>
      </c>
      <c r="B6023" s="60" t="s">
        <v>12</v>
      </c>
      <c r="C6023" s="60" t="s">
        <v>12</v>
      </c>
      <c r="D6023" s="15">
        <v>4</v>
      </c>
    </row>
    <row r="6024" spans="1:4" x14ac:dyDescent="0.25">
      <c r="A6024" s="67">
        <v>44189</v>
      </c>
      <c r="B6024" s="60" t="s">
        <v>8</v>
      </c>
      <c r="C6024" s="60" t="s">
        <v>58</v>
      </c>
      <c r="D6024" s="15">
        <v>1</v>
      </c>
    </row>
    <row r="6025" spans="1:4" x14ac:dyDescent="0.25">
      <c r="A6025" s="67">
        <v>44189</v>
      </c>
      <c r="B6025" s="60" t="s">
        <v>8</v>
      </c>
      <c r="C6025" s="60" t="s">
        <v>114</v>
      </c>
      <c r="D6025" s="15">
        <v>1</v>
      </c>
    </row>
    <row r="6026" spans="1:4" x14ac:dyDescent="0.25">
      <c r="A6026" s="67">
        <v>44189</v>
      </c>
      <c r="B6026" s="60" t="s">
        <v>8</v>
      </c>
      <c r="C6026" s="60" t="s">
        <v>133</v>
      </c>
      <c r="D6026" s="15">
        <v>4</v>
      </c>
    </row>
    <row r="6027" spans="1:4" x14ac:dyDescent="0.25">
      <c r="A6027" s="67">
        <v>44189</v>
      </c>
      <c r="B6027" s="60" t="s">
        <v>8</v>
      </c>
      <c r="C6027" s="60" t="s">
        <v>40</v>
      </c>
      <c r="D6027" s="15">
        <v>1</v>
      </c>
    </row>
    <row r="6028" spans="1:4" x14ac:dyDescent="0.25">
      <c r="A6028" s="67">
        <v>44189</v>
      </c>
      <c r="B6028" s="60" t="s">
        <v>8</v>
      </c>
      <c r="C6028" s="60" t="s">
        <v>8</v>
      </c>
      <c r="D6028" s="15">
        <v>19</v>
      </c>
    </row>
    <row r="6029" spans="1:4" x14ac:dyDescent="0.25">
      <c r="A6029" s="67">
        <v>44189</v>
      </c>
      <c r="B6029" s="60" t="s">
        <v>8</v>
      </c>
      <c r="C6029" s="60" t="s">
        <v>31</v>
      </c>
      <c r="D6029" s="15">
        <v>1</v>
      </c>
    </row>
    <row r="6030" spans="1:4" x14ac:dyDescent="0.25">
      <c r="A6030" s="67">
        <v>44189</v>
      </c>
      <c r="B6030" s="60" t="s">
        <v>49</v>
      </c>
      <c r="C6030" s="76" t="s">
        <v>1466</v>
      </c>
      <c r="D6030" s="15">
        <v>3</v>
      </c>
    </row>
    <row r="6031" spans="1:4" x14ac:dyDescent="0.25">
      <c r="A6031" s="67">
        <v>44189</v>
      </c>
      <c r="B6031" s="60" t="s">
        <v>50</v>
      </c>
      <c r="C6031" s="60" t="s">
        <v>367</v>
      </c>
      <c r="D6031" s="15">
        <v>1</v>
      </c>
    </row>
    <row r="6032" spans="1:4" x14ac:dyDescent="0.25">
      <c r="A6032" s="67">
        <v>44189</v>
      </c>
      <c r="B6032" s="60" t="s">
        <v>27</v>
      </c>
      <c r="C6032" s="60" t="s">
        <v>140</v>
      </c>
      <c r="D6032" s="15">
        <v>6</v>
      </c>
    </row>
    <row r="6033" spans="1:4" x14ac:dyDescent="0.25">
      <c r="A6033" s="67">
        <v>44189</v>
      </c>
      <c r="B6033" s="60" t="s">
        <v>27</v>
      </c>
      <c r="C6033" s="60" t="s">
        <v>43</v>
      </c>
      <c r="D6033" s="15">
        <v>34</v>
      </c>
    </row>
    <row r="6034" spans="1:4" x14ac:dyDescent="0.25">
      <c r="A6034" s="67">
        <v>44189</v>
      </c>
      <c r="B6034" s="60" t="s">
        <v>27</v>
      </c>
      <c r="C6034" s="76" t="s">
        <v>1477</v>
      </c>
      <c r="D6034" s="15">
        <v>4</v>
      </c>
    </row>
    <row r="6035" spans="1:4" x14ac:dyDescent="0.25">
      <c r="A6035" s="67">
        <v>44189</v>
      </c>
      <c r="B6035" s="60" t="s">
        <v>51</v>
      </c>
      <c r="C6035" s="60" t="s">
        <v>51</v>
      </c>
      <c r="D6035" s="15">
        <v>9</v>
      </c>
    </row>
    <row r="6036" spans="1:4" x14ac:dyDescent="0.25">
      <c r="A6036" s="67">
        <v>44189</v>
      </c>
      <c r="B6036" s="60" t="s">
        <v>10</v>
      </c>
      <c r="C6036" s="60" t="s">
        <v>10</v>
      </c>
      <c r="D6036" s="15">
        <v>0</v>
      </c>
    </row>
    <row r="6037" spans="1:4" x14ac:dyDescent="0.25">
      <c r="A6037" s="67">
        <v>44190</v>
      </c>
      <c r="B6037" s="60" t="s">
        <v>14</v>
      </c>
      <c r="C6037" s="60" t="s">
        <v>14</v>
      </c>
      <c r="D6037" s="15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58" t="s">
        <v>1600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1355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60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60" t="s">
        <v>14</v>
      </c>
      <c r="D6054" s="15">
        <v>7</v>
      </c>
    </row>
    <row r="6055" spans="1:4" x14ac:dyDescent="0.25">
      <c r="A6055" s="67">
        <v>44191</v>
      </c>
      <c r="B6055" s="60" t="s">
        <v>14</v>
      </c>
      <c r="C6055" s="76" t="s">
        <v>1368</v>
      </c>
      <c r="D6055" s="15">
        <v>1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76" t="s">
        <v>1385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58" t="s">
        <v>1600</v>
      </c>
      <c r="D6067" s="15">
        <v>0</v>
      </c>
    </row>
    <row r="6068" spans="1:4" x14ac:dyDescent="0.25">
      <c r="A6068" s="67">
        <v>44191</v>
      </c>
      <c r="B6068" s="60" t="s">
        <v>7</v>
      </c>
      <c r="C6068" s="76" t="s">
        <v>1411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76" t="s">
        <v>1412</v>
      </c>
      <c r="D6070" s="15">
        <v>1</v>
      </c>
    </row>
    <row r="6071" spans="1:4" x14ac:dyDescent="0.25">
      <c r="A6071" s="67">
        <v>44191</v>
      </c>
      <c r="B6071" s="60" t="s">
        <v>9</v>
      </c>
      <c r="C6071" s="60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60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76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60" t="s">
        <v>1355</v>
      </c>
      <c r="D6075" s="15">
        <v>3</v>
      </c>
    </row>
    <row r="6076" spans="1:4" x14ac:dyDescent="0.25">
      <c r="A6076" s="67">
        <v>44191</v>
      </c>
      <c r="B6076" s="60" t="s">
        <v>11</v>
      </c>
      <c r="C6076" s="60" t="s">
        <v>11</v>
      </c>
      <c r="D6076" s="15">
        <v>3</v>
      </c>
    </row>
    <row r="6077" spans="1:4" x14ac:dyDescent="0.25">
      <c r="A6077" s="67">
        <v>44191</v>
      </c>
      <c r="B6077" s="60" t="s">
        <v>11</v>
      </c>
      <c r="C6077" s="60" t="s">
        <v>134</v>
      </c>
      <c r="D6077" s="15">
        <v>3</v>
      </c>
    </row>
    <row r="6078" spans="1:4" x14ac:dyDescent="0.25">
      <c r="A6078" s="67">
        <v>44191</v>
      </c>
      <c r="B6078" s="60" t="s">
        <v>12</v>
      </c>
      <c r="C6078" s="76" t="s">
        <v>1444</v>
      </c>
      <c r="D6078" s="15">
        <v>1</v>
      </c>
    </row>
    <row r="6079" spans="1:4" x14ac:dyDescent="0.25">
      <c r="A6079" s="67">
        <v>44191</v>
      </c>
      <c r="B6079" s="60" t="s">
        <v>12</v>
      </c>
      <c r="C6079" s="60" t="s">
        <v>12</v>
      </c>
      <c r="D6079" s="15">
        <v>2</v>
      </c>
    </row>
    <row r="6080" spans="1:4" x14ac:dyDescent="0.25">
      <c r="A6080" s="67">
        <v>44191</v>
      </c>
      <c r="B6080" s="60" t="s">
        <v>8</v>
      </c>
      <c r="C6080" s="60" t="s">
        <v>133</v>
      </c>
      <c r="D6080" s="15">
        <v>2</v>
      </c>
    </row>
    <row r="6081" spans="1:4" x14ac:dyDescent="0.25">
      <c r="A6081" s="67">
        <v>44191</v>
      </c>
      <c r="B6081" s="60" t="s">
        <v>8</v>
      </c>
      <c r="C6081" s="60" t="s">
        <v>204</v>
      </c>
      <c r="D6081" s="15">
        <v>2</v>
      </c>
    </row>
    <row r="6082" spans="1:4" x14ac:dyDescent="0.25">
      <c r="A6082" s="67">
        <v>44191</v>
      </c>
      <c r="B6082" s="60" t="s">
        <v>8</v>
      </c>
      <c r="C6082" s="60" t="s">
        <v>8</v>
      </c>
      <c r="D6082" s="15">
        <v>26</v>
      </c>
    </row>
    <row r="6083" spans="1:4" x14ac:dyDescent="0.25">
      <c r="A6083" s="67">
        <v>44191</v>
      </c>
      <c r="B6083" s="60" t="s">
        <v>8</v>
      </c>
      <c r="C6083" s="60" t="s">
        <v>31</v>
      </c>
      <c r="D6083" s="15">
        <v>2</v>
      </c>
    </row>
    <row r="6084" spans="1:4" x14ac:dyDescent="0.25">
      <c r="A6084" s="67">
        <v>44191</v>
      </c>
      <c r="B6084" s="60" t="s">
        <v>8</v>
      </c>
      <c r="C6084" s="60" t="s">
        <v>111</v>
      </c>
      <c r="D6084" s="15">
        <v>1</v>
      </c>
    </row>
    <row r="6085" spans="1:4" x14ac:dyDescent="0.25">
      <c r="A6085" s="67">
        <v>44191</v>
      </c>
      <c r="B6085" s="60" t="s">
        <v>49</v>
      </c>
      <c r="C6085" s="60" t="s">
        <v>49</v>
      </c>
      <c r="D6085" s="15">
        <v>1</v>
      </c>
    </row>
    <row r="6086" spans="1:4" x14ac:dyDescent="0.25">
      <c r="A6086" s="67">
        <v>44191</v>
      </c>
      <c r="B6086" s="60" t="s">
        <v>50</v>
      </c>
      <c r="C6086" s="60" t="s">
        <v>367</v>
      </c>
      <c r="D6086" s="15">
        <v>2</v>
      </c>
    </row>
    <row r="6087" spans="1:4" x14ac:dyDescent="0.25">
      <c r="A6087" s="67">
        <v>44191</v>
      </c>
      <c r="B6087" s="60" t="s">
        <v>27</v>
      </c>
      <c r="C6087" s="60" t="s">
        <v>140</v>
      </c>
      <c r="D6087" s="15">
        <v>6</v>
      </c>
    </row>
    <row r="6088" spans="1:4" x14ac:dyDescent="0.25">
      <c r="A6088" s="67">
        <v>44191</v>
      </c>
      <c r="B6088" s="60" t="s">
        <v>27</v>
      </c>
      <c r="C6088" s="60" t="s">
        <v>43</v>
      </c>
      <c r="D6088" s="15">
        <v>30</v>
      </c>
    </row>
    <row r="6089" spans="1:4" x14ac:dyDescent="0.25">
      <c r="A6089" s="67">
        <v>44191</v>
      </c>
      <c r="B6089" s="60" t="s">
        <v>51</v>
      </c>
      <c r="C6089" s="60" t="s">
        <v>51</v>
      </c>
      <c r="D6089" s="15">
        <v>15</v>
      </c>
    </row>
    <row r="6090" spans="1:4" x14ac:dyDescent="0.25">
      <c r="A6090" s="67">
        <v>44191</v>
      </c>
      <c r="B6090" s="60" t="s">
        <v>10</v>
      </c>
      <c r="C6090" s="60" t="s">
        <v>10</v>
      </c>
      <c r="D6090" s="15">
        <v>9</v>
      </c>
    </row>
    <row r="6091" spans="1:4" x14ac:dyDescent="0.25">
      <c r="A6091" s="67">
        <v>44192</v>
      </c>
      <c r="B6091" s="60" t="s">
        <v>14</v>
      </c>
      <c r="C6091" s="60" t="s">
        <v>14</v>
      </c>
      <c r="D6091" s="15">
        <v>0</v>
      </c>
    </row>
    <row r="6092" spans="1:4" x14ac:dyDescent="0.25">
      <c r="A6092" s="67">
        <v>44192</v>
      </c>
      <c r="B6092" s="60" t="s">
        <v>20</v>
      </c>
      <c r="C6092" s="60" t="s">
        <v>20</v>
      </c>
      <c r="D6092" s="15">
        <v>0</v>
      </c>
    </row>
    <row r="6093" spans="1:4" x14ac:dyDescent="0.25">
      <c r="A6093" s="67">
        <v>44192</v>
      </c>
      <c r="B6093" s="60" t="s">
        <v>13</v>
      </c>
      <c r="C6093" s="60" t="s">
        <v>13</v>
      </c>
      <c r="D6093" s="15">
        <v>0</v>
      </c>
    </row>
    <row r="6094" spans="1:4" x14ac:dyDescent="0.25">
      <c r="A6094" s="67">
        <v>44192</v>
      </c>
      <c r="B6094" s="60" t="s">
        <v>24</v>
      </c>
      <c r="C6094" s="60" t="s">
        <v>24</v>
      </c>
      <c r="D6094" s="15">
        <v>0</v>
      </c>
    </row>
    <row r="6095" spans="1:4" x14ac:dyDescent="0.25">
      <c r="A6095" s="67">
        <v>44192</v>
      </c>
      <c r="B6095" s="60" t="s">
        <v>47</v>
      </c>
      <c r="C6095" s="60" t="s">
        <v>47</v>
      </c>
      <c r="D6095" s="15">
        <v>0</v>
      </c>
    </row>
    <row r="6096" spans="1:4" x14ac:dyDescent="0.25">
      <c r="A6096" s="67">
        <v>44192</v>
      </c>
      <c r="B6096" s="60" t="s">
        <v>48</v>
      </c>
      <c r="C6096" s="58" t="s">
        <v>1600</v>
      </c>
      <c r="D6096" s="15">
        <v>0</v>
      </c>
    </row>
    <row r="6097" spans="1:4" x14ac:dyDescent="0.25">
      <c r="A6097" s="67">
        <v>44192</v>
      </c>
      <c r="B6097" s="60" t="s">
        <v>7</v>
      </c>
      <c r="C6097" s="60" t="s">
        <v>7</v>
      </c>
      <c r="D6097" s="15">
        <v>0</v>
      </c>
    </row>
    <row r="6098" spans="1:4" x14ac:dyDescent="0.25">
      <c r="A6098" s="67">
        <v>44192</v>
      </c>
      <c r="B6098" s="60" t="s">
        <v>9</v>
      </c>
      <c r="C6098" s="60" t="s">
        <v>9</v>
      </c>
      <c r="D6098" s="15">
        <v>0</v>
      </c>
    </row>
    <row r="6099" spans="1:4" x14ac:dyDescent="0.25">
      <c r="A6099" s="67">
        <v>44192</v>
      </c>
      <c r="B6099" s="60" t="s">
        <v>15</v>
      </c>
      <c r="C6099" s="60" t="s">
        <v>1355</v>
      </c>
      <c r="D6099" s="15">
        <v>0</v>
      </c>
    </row>
    <row r="6100" spans="1:4" x14ac:dyDescent="0.25">
      <c r="A6100" s="67">
        <v>44192</v>
      </c>
      <c r="B6100" s="60" t="s">
        <v>11</v>
      </c>
      <c r="C6100" s="60" t="s">
        <v>11</v>
      </c>
      <c r="D6100" s="15">
        <v>0</v>
      </c>
    </row>
    <row r="6101" spans="1:4" x14ac:dyDescent="0.25">
      <c r="A6101" s="67">
        <v>44192</v>
      </c>
      <c r="B6101" s="60" t="s">
        <v>12</v>
      </c>
      <c r="C6101" s="60" t="s">
        <v>12</v>
      </c>
      <c r="D6101" s="15">
        <v>0</v>
      </c>
    </row>
    <row r="6102" spans="1:4" x14ac:dyDescent="0.25">
      <c r="A6102" s="67">
        <v>44192</v>
      </c>
      <c r="B6102" s="60" t="s">
        <v>8</v>
      </c>
      <c r="C6102" s="60" t="s">
        <v>8</v>
      </c>
      <c r="D6102" s="15">
        <v>0</v>
      </c>
    </row>
    <row r="6103" spans="1:4" x14ac:dyDescent="0.25">
      <c r="A6103" s="67">
        <v>44192</v>
      </c>
      <c r="B6103" s="60" t="s">
        <v>49</v>
      </c>
      <c r="C6103" s="60" t="s">
        <v>49</v>
      </c>
      <c r="D6103" s="15">
        <v>0</v>
      </c>
    </row>
    <row r="6104" spans="1:4" x14ac:dyDescent="0.25">
      <c r="A6104" s="67">
        <v>44192</v>
      </c>
      <c r="B6104" s="60" t="s">
        <v>50</v>
      </c>
      <c r="C6104" s="60" t="s">
        <v>367</v>
      </c>
      <c r="D6104" s="15">
        <v>0</v>
      </c>
    </row>
    <row r="6105" spans="1:4" x14ac:dyDescent="0.25">
      <c r="A6105" s="67">
        <v>44192</v>
      </c>
      <c r="B6105" s="60" t="s">
        <v>27</v>
      </c>
      <c r="C6105" s="60" t="s">
        <v>43</v>
      </c>
      <c r="D6105" s="15">
        <v>0</v>
      </c>
    </row>
    <row r="6106" spans="1:4" x14ac:dyDescent="0.25">
      <c r="A6106" s="67">
        <v>44192</v>
      </c>
      <c r="B6106" s="60" t="s">
        <v>51</v>
      </c>
      <c r="C6106" s="60" t="s">
        <v>51</v>
      </c>
      <c r="D6106" s="15">
        <v>0</v>
      </c>
    </row>
    <row r="6107" spans="1:4" x14ac:dyDescent="0.25">
      <c r="A6107" s="67">
        <v>44192</v>
      </c>
      <c r="B6107" s="60" t="s">
        <v>10</v>
      </c>
      <c r="C6107" s="60" t="s">
        <v>10</v>
      </c>
      <c r="D6107" s="15">
        <v>0</v>
      </c>
    </row>
    <row r="6108" spans="1:4" x14ac:dyDescent="0.25">
      <c r="A6108" s="67">
        <v>44193</v>
      </c>
      <c r="B6108" s="60" t="s">
        <v>14</v>
      </c>
      <c r="C6108" s="60" t="s">
        <v>14</v>
      </c>
      <c r="D6108" s="15">
        <v>7</v>
      </c>
    </row>
    <row r="6109" spans="1:4" x14ac:dyDescent="0.25">
      <c r="A6109" s="67">
        <v>44193</v>
      </c>
      <c r="B6109" s="60" t="s">
        <v>14</v>
      </c>
      <c r="C6109" s="60" t="s">
        <v>16</v>
      </c>
      <c r="D6109" s="15">
        <v>3</v>
      </c>
    </row>
    <row r="6110" spans="1:4" x14ac:dyDescent="0.25">
      <c r="A6110" s="67">
        <v>44193</v>
      </c>
      <c r="B6110" s="60" t="s">
        <v>14</v>
      </c>
      <c r="C6110" s="60" t="s">
        <v>807</v>
      </c>
      <c r="D6110" s="15">
        <v>1</v>
      </c>
    </row>
    <row r="6111" spans="1:4" x14ac:dyDescent="0.25">
      <c r="A6111" s="67">
        <v>44193</v>
      </c>
      <c r="B6111" s="60" t="s">
        <v>20</v>
      </c>
      <c r="C6111" s="60" t="s">
        <v>20</v>
      </c>
      <c r="D6111" s="15">
        <v>73</v>
      </c>
    </row>
    <row r="6112" spans="1:4" x14ac:dyDescent="0.25">
      <c r="A6112" s="67">
        <v>44193</v>
      </c>
      <c r="B6112" s="60" t="s">
        <v>13</v>
      </c>
      <c r="C6112" s="76" t="s">
        <v>1385</v>
      </c>
      <c r="D6112" s="15">
        <v>1</v>
      </c>
    </row>
    <row r="6113" spans="1:4" x14ac:dyDescent="0.25">
      <c r="A6113" s="67">
        <v>44193</v>
      </c>
      <c r="B6113" s="60" t="s">
        <v>24</v>
      </c>
      <c r="C6113" s="60" t="s">
        <v>23</v>
      </c>
      <c r="D6113" s="15">
        <v>17</v>
      </c>
    </row>
    <row r="6114" spans="1:4" x14ac:dyDescent="0.25">
      <c r="A6114" s="67">
        <v>44193</v>
      </c>
      <c r="B6114" s="60" t="s">
        <v>24</v>
      </c>
      <c r="C6114" s="60" t="s">
        <v>24</v>
      </c>
      <c r="D6114" s="15">
        <v>6</v>
      </c>
    </row>
    <row r="6115" spans="1:4" x14ac:dyDescent="0.25">
      <c r="A6115" s="67">
        <v>44193</v>
      </c>
      <c r="B6115" s="60" t="s">
        <v>24</v>
      </c>
      <c r="C6115" s="76" t="s">
        <v>706</v>
      </c>
      <c r="D6115" s="15">
        <v>1</v>
      </c>
    </row>
    <row r="6116" spans="1:4" x14ac:dyDescent="0.25">
      <c r="A6116" s="67">
        <v>44193</v>
      </c>
      <c r="B6116" s="60" t="s">
        <v>47</v>
      </c>
      <c r="C6116" s="60" t="s">
        <v>47</v>
      </c>
      <c r="D6116" s="15">
        <v>4</v>
      </c>
    </row>
    <row r="6117" spans="1:4" x14ac:dyDescent="0.25">
      <c r="A6117" s="67">
        <v>44193</v>
      </c>
      <c r="B6117" s="60" t="s">
        <v>48</v>
      </c>
      <c r="C6117" s="58" t="s">
        <v>1600</v>
      </c>
      <c r="D6117" s="15">
        <v>0</v>
      </c>
    </row>
    <row r="6118" spans="1:4" x14ac:dyDescent="0.25">
      <c r="A6118" s="67">
        <v>44193</v>
      </c>
      <c r="B6118" s="60" t="s">
        <v>7</v>
      </c>
      <c r="C6118" s="60" t="s">
        <v>7</v>
      </c>
      <c r="D6118" s="15">
        <v>4</v>
      </c>
    </row>
    <row r="6119" spans="1:4" x14ac:dyDescent="0.25">
      <c r="A6119" s="67">
        <v>44193</v>
      </c>
      <c r="B6119" s="60" t="s">
        <v>9</v>
      </c>
      <c r="C6119" s="76" t="s">
        <v>1412</v>
      </c>
      <c r="D6119" s="15">
        <v>5</v>
      </c>
    </row>
    <row r="6120" spans="1:4" x14ac:dyDescent="0.25">
      <c r="A6120" s="67">
        <v>44193</v>
      </c>
      <c r="B6120" s="60" t="s">
        <v>9</v>
      </c>
      <c r="C6120" s="60" t="s">
        <v>9</v>
      </c>
      <c r="D6120" s="15">
        <v>47</v>
      </c>
    </row>
    <row r="6121" spans="1:4" x14ac:dyDescent="0.25">
      <c r="A6121" s="67">
        <v>44193</v>
      </c>
      <c r="B6121" s="60" t="s">
        <v>9</v>
      </c>
      <c r="C6121" s="60" t="s">
        <v>709</v>
      </c>
      <c r="D6121" s="15">
        <v>1</v>
      </c>
    </row>
    <row r="6122" spans="1:4" x14ac:dyDescent="0.25">
      <c r="A6122" s="67">
        <v>44193</v>
      </c>
      <c r="B6122" s="60" t="s">
        <v>9</v>
      </c>
      <c r="C6122" s="60" t="s">
        <v>17</v>
      </c>
      <c r="D6122" s="15">
        <v>1</v>
      </c>
    </row>
    <row r="6123" spans="1:4" x14ac:dyDescent="0.25">
      <c r="A6123" s="67">
        <v>44193</v>
      </c>
      <c r="B6123" s="60" t="s">
        <v>15</v>
      </c>
      <c r="C6123" s="60" t="s">
        <v>1355</v>
      </c>
      <c r="D6123" s="15">
        <v>4</v>
      </c>
    </row>
    <row r="6124" spans="1:4" x14ac:dyDescent="0.25">
      <c r="A6124" s="67">
        <v>44193</v>
      </c>
      <c r="B6124" s="60" t="s">
        <v>11</v>
      </c>
      <c r="C6124" s="60" t="s">
        <v>64</v>
      </c>
      <c r="D6124" s="15">
        <v>5</v>
      </c>
    </row>
    <row r="6125" spans="1:4" x14ac:dyDescent="0.25">
      <c r="A6125" s="67">
        <v>44193</v>
      </c>
      <c r="B6125" s="60" t="s">
        <v>11</v>
      </c>
      <c r="C6125" s="60" t="s">
        <v>335</v>
      </c>
      <c r="D6125" s="15">
        <v>1</v>
      </c>
    </row>
    <row r="6126" spans="1:4" x14ac:dyDescent="0.25">
      <c r="A6126" s="67">
        <v>44193</v>
      </c>
      <c r="B6126" s="60" t="s">
        <v>11</v>
      </c>
      <c r="C6126" s="60" t="s">
        <v>134</v>
      </c>
      <c r="D6126" s="15">
        <v>1</v>
      </c>
    </row>
    <row r="6127" spans="1:4" x14ac:dyDescent="0.25">
      <c r="A6127" s="67">
        <v>44193</v>
      </c>
      <c r="B6127" s="60" t="s">
        <v>12</v>
      </c>
      <c r="C6127" s="76" t="s">
        <v>1444</v>
      </c>
      <c r="D6127" s="15">
        <v>2</v>
      </c>
    </row>
    <row r="6128" spans="1:4" x14ac:dyDescent="0.25">
      <c r="A6128" s="67">
        <v>44193</v>
      </c>
      <c r="B6128" s="60" t="s">
        <v>12</v>
      </c>
      <c r="C6128" s="60" t="s">
        <v>12</v>
      </c>
      <c r="D6128" s="15">
        <v>3</v>
      </c>
    </row>
    <row r="6129" spans="1:4" x14ac:dyDescent="0.25">
      <c r="A6129" s="67">
        <v>44193</v>
      </c>
      <c r="B6129" s="60" t="s">
        <v>8</v>
      </c>
      <c r="C6129" s="60" t="s">
        <v>114</v>
      </c>
      <c r="D6129" s="15">
        <v>1</v>
      </c>
    </row>
    <row r="6130" spans="1:4" x14ac:dyDescent="0.25">
      <c r="A6130" s="67">
        <v>44193</v>
      </c>
      <c r="B6130" s="60" t="s">
        <v>8</v>
      </c>
      <c r="C6130" s="60" t="s">
        <v>133</v>
      </c>
      <c r="D6130" s="15">
        <v>3</v>
      </c>
    </row>
    <row r="6131" spans="1:4" x14ac:dyDescent="0.25">
      <c r="A6131" s="67">
        <v>44193</v>
      </c>
      <c r="B6131" s="60" t="s">
        <v>8</v>
      </c>
      <c r="C6131" s="60" t="s">
        <v>8</v>
      </c>
      <c r="D6131" s="15">
        <v>42</v>
      </c>
    </row>
    <row r="6132" spans="1:4" x14ac:dyDescent="0.25">
      <c r="A6132" s="67">
        <v>44193</v>
      </c>
      <c r="B6132" s="60" t="s">
        <v>8</v>
      </c>
      <c r="C6132" s="60" t="s">
        <v>31</v>
      </c>
      <c r="D6132" s="15">
        <v>1</v>
      </c>
    </row>
    <row r="6133" spans="1:4" x14ac:dyDescent="0.25">
      <c r="A6133" s="67">
        <v>44193</v>
      </c>
      <c r="B6133" s="60" t="s">
        <v>8</v>
      </c>
      <c r="C6133" s="60" t="s">
        <v>111</v>
      </c>
      <c r="D6133" s="15">
        <v>1</v>
      </c>
    </row>
    <row r="6134" spans="1:4" x14ac:dyDescent="0.25">
      <c r="A6134" s="67">
        <v>44193</v>
      </c>
      <c r="B6134" s="60" t="s">
        <v>49</v>
      </c>
      <c r="C6134" s="76" t="s">
        <v>1466</v>
      </c>
      <c r="D6134" s="15">
        <v>1</v>
      </c>
    </row>
    <row r="6135" spans="1:4" x14ac:dyDescent="0.25">
      <c r="A6135" s="67">
        <v>44193</v>
      </c>
      <c r="B6135" s="60" t="s">
        <v>50</v>
      </c>
      <c r="C6135" s="60" t="s">
        <v>817</v>
      </c>
      <c r="D6135" s="15">
        <v>1</v>
      </c>
    </row>
    <row r="6136" spans="1:4" x14ac:dyDescent="0.25">
      <c r="A6136" s="67">
        <v>44193</v>
      </c>
      <c r="B6136" s="60" t="s">
        <v>50</v>
      </c>
      <c r="C6136" s="60" t="s">
        <v>1356</v>
      </c>
      <c r="D6136" s="15">
        <v>1</v>
      </c>
    </row>
    <row r="6137" spans="1:4" x14ac:dyDescent="0.25">
      <c r="A6137" s="67">
        <v>44193</v>
      </c>
      <c r="B6137" s="60" t="s">
        <v>50</v>
      </c>
      <c r="C6137" s="60" t="s">
        <v>367</v>
      </c>
      <c r="D6137" s="15">
        <v>1</v>
      </c>
    </row>
    <row r="6138" spans="1:4" x14ac:dyDescent="0.25">
      <c r="A6138" s="67">
        <v>44193</v>
      </c>
      <c r="B6138" s="60" t="s">
        <v>27</v>
      </c>
      <c r="C6138" s="60" t="s">
        <v>43</v>
      </c>
      <c r="D6138" s="15">
        <v>40</v>
      </c>
    </row>
    <row r="6139" spans="1:4" x14ac:dyDescent="0.25">
      <c r="A6139" s="67">
        <v>44193</v>
      </c>
      <c r="B6139" s="60" t="s">
        <v>51</v>
      </c>
      <c r="C6139" s="60" t="s">
        <v>51</v>
      </c>
      <c r="D6139" s="15">
        <v>6</v>
      </c>
    </row>
    <row r="6140" spans="1:4" x14ac:dyDescent="0.25">
      <c r="A6140" s="67">
        <v>44193</v>
      </c>
      <c r="B6140" s="60" t="s">
        <v>10</v>
      </c>
      <c r="C6140" s="60" t="s">
        <v>10</v>
      </c>
      <c r="D6140" s="15">
        <v>6</v>
      </c>
    </row>
    <row r="6141" spans="1:4" x14ac:dyDescent="0.25">
      <c r="A6141" s="67">
        <v>44194</v>
      </c>
      <c r="B6141" s="60" t="s">
        <v>14</v>
      </c>
      <c r="C6141" s="60" t="s">
        <v>14</v>
      </c>
      <c r="D6141" s="15">
        <v>16</v>
      </c>
    </row>
    <row r="6142" spans="1:4" x14ac:dyDescent="0.25">
      <c r="A6142" s="67">
        <v>44194</v>
      </c>
      <c r="B6142" s="60" t="s">
        <v>14</v>
      </c>
      <c r="C6142" s="60" t="s">
        <v>16</v>
      </c>
      <c r="D6142" s="15">
        <v>6</v>
      </c>
    </row>
    <row r="6143" spans="1:4" x14ac:dyDescent="0.25">
      <c r="A6143" s="67">
        <v>44194</v>
      </c>
      <c r="B6143" s="60" t="s">
        <v>20</v>
      </c>
      <c r="C6143" s="76" t="s">
        <v>1371</v>
      </c>
      <c r="D6143" s="15">
        <v>1</v>
      </c>
    </row>
    <row r="6144" spans="1:4" x14ac:dyDescent="0.25">
      <c r="A6144" s="67">
        <v>44194</v>
      </c>
      <c r="B6144" s="60" t="s">
        <v>20</v>
      </c>
      <c r="C6144" s="60" t="s">
        <v>20</v>
      </c>
      <c r="D6144" s="15">
        <v>72</v>
      </c>
    </row>
    <row r="6145" spans="1:4" x14ac:dyDescent="0.25">
      <c r="A6145" s="67">
        <v>44194</v>
      </c>
      <c r="B6145" s="60" t="s">
        <v>20</v>
      </c>
      <c r="C6145" s="60" t="s">
        <v>365</v>
      </c>
      <c r="D6145" s="15">
        <v>1</v>
      </c>
    </row>
    <row r="6146" spans="1:4" x14ac:dyDescent="0.25">
      <c r="A6146" s="67">
        <v>44194</v>
      </c>
      <c r="B6146" s="60" t="s">
        <v>13</v>
      </c>
      <c r="C6146" s="60" t="s">
        <v>13</v>
      </c>
      <c r="D6146" s="15">
        <v>2</v>
      </c>
    </row>
    <row r="6147" spans="1:4" x14ac:dyDescent="0.25">
      <c r="A6147" s="67">
        <v>44194</v>
      </c>
      <c r="B6147" s="60" t="s">
        <v>13</v>
      </c>
      <c r="C6147" s="76" t="s">
        <v>1385</v>
      </c>
      <c r="D6147" s="15">
        <v>1</v>
      </c>
    </row>
    <row r="6148" spans="1:4" x14ac:dyDescent="0.25">
      <c r="A6148" s="67">
        <v>44194</v>
      </c>
      <c r="B6148" s="60" t="s">
        <v>24</v>
      </c>
      <c r="C6148" s="60" t="s">
        <v>23</v>
      </c>
      <c r="D6148" s="15">
        <v>8</v>
      </c>
    </row>
    <row r="6149" spans="1:4" x14ac:dyDescent="0.25">
      <c r="A6149" s="67">
        <v>44194</v>
      </c>
      <c r="B6149" s="60" t="s">
        <v>24</v>
      </c>
      <c r="C6149" s="60" t="s">
        <v>36</v>
      </c>
      <c r="D6149" s="15">
        <v>2</v>
      </c>
    </row>
    <row r="6150" spans="1:4" x14ac:dyDescent="0.25">
      <c r="A6150" s="67">
        <v>44194</v>
      </c>
      <c r="B6150" s="60" t="s">
        <v>47</v>
      </c>
      <c r="C6150" s="60" t="s">
        <v>47</v>
      </c>
      <c r="D6150" s="15">
        <v>3</v>
      </c>
    </row>
    <row r="6151" spans="1:4" x14ac:dyDescent="0.25">
      <c r="A6151" s="67">
        <v>44194</v>
      </c>
      <c r="B6151" s="60" t="s">
        <v>48</v>
      </c>
      <c r="C6151" s="58" t="s">
        <v>1600</v>
      </c>
      <c r="D6151" s="15">
        <v>0</v>
      </c>
    </row>
    <row r="6152" spans="1:4" x14ac:dyDescent="0.25">
      <c r="A6152" s="67">
        <v>44194</v>
      </c>
      <c r="B6152" s="60" t="s">
        <v>7</v>
      </c>
      <c r="C6152" s="60" t="s">
        <v>7</v>
      </c>
      <c r="D6152" s="15">
        <v>9</v>
      </c>
    </row>
    <row r="6153" spans="1:4" x14ac:dyDescent="0.25">
      <c r="A6153" s="67">
        <v>44194</v>
      </c>
      <c r="B6153" s="60" t="s">
        <v>9</v>
      </c>
      <c r="C6153" s="76" t="s">
        <v>1412</v>
      </c>
      <c r="D6153" s="15">
        <v>1</v>
      </c>
    </row>
    <row r="6154" spans="1:4" x14ac:dyDescent="0.25">
      <c r="A6154" s="67">
        <v>44194</v>
      </c>
      <c r="B6154" s="60" t="s">
        <v>9</v>
      </c>
      <c r="C6154" s="60" t="s">
        <v>9</v>
      </c>
      <c r="D6154" s="15">
        <v>58</v>
      </c>
    </row>
    <row r="6155" spans="1:4" x14ac:dyDescent="0.25">
      <c r="A6155" s="67">
        <v>44194</v>
      </c>
      <c r="B6155" s="60" t="s">
        <v>9</v>
      </c>
      <c r="C6155" s="60" t="s">
        <v>17</v>
      </c>
      <c r="D6155" s="15">
        <v>1</v>
      </c>
    </row>
    <row r="6156" spans="1:4" x14ac:dyDescent="0.25">
      <c r="A6156" s="67">
        <v>44194</v>
      </c>
      <c r="B6156" s="60" t="s">
        <v>9</v>
      </c>
      <c r="C6156" s="76" t="s">
        <v>1422</v>
      </c>
      <c r="D6156" s="15">
        <v>3</v>
      </c>
    </row>
    <row r="6157" spans="1:4" x14ac:dyDescent="0.25">
      <c r="A6157" s="67">
        <v>44194</v>
      </c>
      <c r="B6157" s="60" t="s">
        <v>9</v>
      </c>
      <c r="C6157" s="76" t="s">
        <v>1014</v>
      </c>
      <c r="D6157" s="15">
        <v>1</v>
      </c>
    </row>
    <row r="6158" spans="1:4" x14ac:dyDescent="0.25">
      <c r="A6158" s="67">
        <v>44194</v>
      </c>
      <c r="B6158" s="60" t="s">
        <v>9</v>
      </c>
      <c r="C6158" s="76" t="s">
        <v>1015</v>
      </c>
      <c r="D6158" s="15">
        <v>2</v>
      </c>
    </row>
    <row r="6159" spans="1:4" x14ac:dyDescent="0.25">
      <c r="A6159" s="67">
        <v>44194</v>
      </c>
      <c r="B6159" s="60" t="s">
        <v>15</v>
      </c>
      <c r="C6159" s="60" t="s">
        <v>1355</v>
      </c>
      <c r="D6159" s="15">
        <v>1</v>
      </c>
    </row>
    <row r="6160" spans="1:4" x14ac:dyDescent="0.25">
      <c r="A6160" s="67">
        <v>44194</v>
      </c>
      <c r="B6160" s="60" t="s">
        <v>11</v>
      </c>
      <c r="C6160" s="60" t="s">
        <v>64</v>
      </c>
      <c r="D6160" s="15">
        <v>8</v>
      </c>
    </row>
    <row r="6161" spans="1:4" x14ac:dyDescent="0.25">
      <c r="A6161" s="67">
        <v>44194</v>
      </c>
      <c r="B6161" s="60" t="s">
        <v>11</v>
      </c>
      <c r="C6161" s="60" t="s">
        <v>11</v>
      </c>
      <c r="D6161" s="15">
        <v>7</v>
      </c>
    </row>
    <row r="6162" spans="1:4" x14ac:dyDescent="0.25">
      <c r="A6162" s="67">
        <v>44194</v>
      </c>
      <c r="B6162" s="60" t="s">
        <v>11</v>
      </c>
      <c r="C6162" s="60" t="s">
        <v>134</v>
      </c>
      <c r="D6162" s="15">
        <v>1</v>
      </c>
    </row>
    <row r="6163" spans="1:4" x14ac:dyDescent="0.25">
      <c r="A6163" s="67">
        <v>44194</v>
      </c>
      <c r="B6163" s="60" t="s">
        <v>12</v>
      </c>
      <c r="C6163" s="76" t="s">
        <v>1444</v>
      </c>
      <c r="D6163" s="15">
        <v>5</v>
      </c>
    </row>
    <row r="6164" spans="1:4" x14ac:dyDescent="0.25">
      <c r="A6164" s="67">
        <v>44194</v>
      </c>
      <c r="B6164" s="60" t="s">
        <v>12</v>
      </c>
      <c r="C6164" s="60" t="s">
        <v>12</v>
      </c>
      <c r="D6164" s="15">
        <v>2</v>
      </c>
    </row>
    <row r="6165" spans="1:4" x14ac:dyDescent="0.25">
      <c r="A6165" s="67">
        <v>44194</v>
      </c>
      <c r="B6165" s="60" t="s">
        <v>8</v>
      </c>
      <c r="C6165" s="76" t="s">
        <v>1452</v>
      </c>
      <c r="D6165" s="15">
        <v>1</v>
      </c>
    </row>
    <row r="6166" spans="1:4" x14ac:dyDescent="0.25">
      <c r="A6166" s="67">
        <v>44194</v>
      </c>
      <c r="B6166" s="60" t="s">
        <v>8</v>
      </c>
      <c r="C6166" s="60" t="s">
        <v>58</v>
      </c>
      <c r="D6166" s="15">
        <v>2</v>
      </c>
    </row>
    <row r="6167" spans="1:4" x14ac:dyDescent="0.25">
      <c r="A6167" s="67">
        <v>44194</v>
      </c>
      <c r="B6167" s="60" t="s">
        <v>8</v>
      </c>
      <c r="C6167" s="60" t="s">
        <v>721</v>
      </c>
      <c r="D6167" s="15">
        <v>1</v>
      </c>
    </row>
    <row r="6168" spans="1:4" x14ac:dyDescent="0.25">
      <c r="A6168" s="67">
        <v>44194</v>
      </c>
      <c r="B6168" s="60" t="s">
        <v>8</v>
      </c>
      <c r="C6168" s="60" t="s">
        <v>133</v>
      </c>
      <c r="D6168" s="15">
        <v>2</v>
      </c>
    </row>
    <row r="6169" spans="1:4" x14ac:dyDescent="0.25">
      <c r="A6169" s="67">
        <v>44194</v>
      </c>
      <c r="B6169" s="60" t="s">
        <v>8</v>
      </c>
      <c r="C6169" s="60" t="s">
        <v>204</v>
      </c>
      <c r="D6169" s="15">
        <v>2</v>
      </c>
    </row>
    <row r="6170" spans="1:4" x14ac:dyDescent="0.25">
      <c r="A6170" s="67">
        <v>44194</v>
      </c>
      <c r="B6170" s="60" t="s">
        <v>8</v>
      </c>
      <c r="C6170" s="60" t="s">
        <v>40</v>
      </c>
      <c r="D6170" s="15">
        <v>1</v>
      </c>
    </row>
    <row r="6171" spans="1:4" x14ac:dyDescent="0.25">
      <c r="A6171" s="67">
        <v>44194</v>
      </c>
      <c r="B6171" s="60" t="s">
        <v>8</v>
      </c>
      <c r="C6171" s="60" t="s">
        <v>8</v>
      </c>
      <c r="D6171" s="15">
        <v>46</v>
      </c>
    </row>
    <row r="6172" spans="1:4" x14ac:dyDescent="0.25">
      <c r="A6172" s="67">
        <v>44194</v>
      </c>
      <c r="B6172" s="60" t="s">
        <v>8</v>
      </c>
      <c r="C6172" s="60" t="s">
        <v>130</v>
      </c>
      <c r="D6172" s="15">
        <v>1</v>
      </c>
    </row>
    <row r="6173" spans="1:4" x14ac:dyDescent="0.25">
      <c r="A6173" s="67">
        <v>44194</v>
      </c>
      <c r="B6173" s="60" t="s">
        <v>49</v>
      </c>
      <c r="C6173" s="60" t="s">
        <v>49</v>
      </c>
      <c r="D6173" s="15">
        <v>0</v>
      </c>
    </row>
    <row r="6174" spans="1:4" x14ac:dyDescent="0.25">
      <c r="A6174" s="67">
        <v>44194</v>
      </c>
      <c r="B6174" s="60" t="s">
        <v>50</v>
      </c>
      <c r="C6174" s="60" t="s">
        <v>367</v>
      </c>
      <c r="D6174" s="15">
        <v>3</v>
      </c>
    </row>
    <row r="6175" spans="1:4" x14ac:dyDescent="0.25">
      <c r="A6175" s="67">
        <v>44194</v>
      </c>
      <c r="B6175" s="60" t="s">
        <v>27</v>
      </c>
      <c r="C6175" s="60" t="s">
        <v>140</v>
      </c>
      <c r="D6175" s="15">
        <v>14</v>
      </c>
    </row>
    <row r="6176" spans="1:4" x14ac:dyDescent="0.25">
      <c r="A6176" s="67">
        <v>44194</v>
      </c>
      <c r="B6176" s="60" t="s">
        <v>27</v>
      </c>
      <c r="C6176" s="60" t="s">
        <v>43</v>
      </c>
      <c r="D6176" s="15">
        <v>49</v>
      </c>
    </row>
    <row r="6177" spans="1:4" x14ac:dyDescent="0.25">
      <c r="A6177" s="67">
        <v>44194</v>
      </c>
      <c r="B6177" s="60" t="s">
        <v>27</v>
      </c>
      <c r="C6177" s="60" t="s">
        <v>939</v>
      </c>
      <c r="D6177" s="15">
        <v>1</v>
      </c>
    </row>
    <row r="6178" spans="1:4" x14ac:dyDescent="0.25">
      <c r="A6178" s="67">
        <v>44194</v>
      </c>
      <c r="B6178" s="60" t="s">
        <v>51</v>
      </c>
      <c r="C6178" s="60" t="s">
        <v>1016</v>
      </c>
      <c r="D6178" s="15">
        <v>1</v>
      </c>
    </row>
    <row r="6179" spans="1:4" x14ac:dyDescent="0.25">
      <c r="A6179" s="67">
        <v>44194</v>
      </c>
      <c r="B6179" s="60" t="s">
        <v>51</v>
      </c>
      <c r="C6179" s="60" t="s">
        <v>51</v>
      </c>
      <c r="D6179" s="15">
        <v>4</v>
      </c>
    </row>
    <row r="6180" spans="1:4" x14ac:dyDescent="0.25">
      <c r="A6180" s="67">
        <v>44194</v>
      </c>
      <c r="B6180" s="60" t="s">
        <v>10</v>
      </c>
      <c r="C6180" s="60" t="s">
        <v>10</v>
      </c>
      <c r="D6180" s="15">
        <v>0</v>
      </c>
    </row>
    <row r="6181" spans="1:4" x14ac:dyDescent="0.25">
      <c r="A6181" s="67">
        <v>44195</v>
      </c>
      <c r="B6181" s="60" t="s">
        <v>14</v>
      </c>
      <c r="C6181" s="60" t="s">
        <v>14</v>
      </c>
      <c r="D6181" s="15">
        <v>6</v>
      </c>
    </row>
    <row r="6182" spans="1:4" x14ac:dyDescent="0.25">
      <c r="A6182" s="67">
        <v>44195</v>
      </c>
      <c r="B6182" s="60" t="s">
        <v>14</v>
      </c>
      <c r="C6182" s="60" t="s">
        <v>16</v>
      </c>
      <c r="D6182" s="15">
        <v>10</v>
      </c>
    </row>
    <row r="6183" spans="1:4" x14ac:dyDescent="0.25">
      <c r="A6183" s="67">
        <v>44195</v>
      </c>
      <c r="B6183" s="60" t="s">
        <v>20</v>
      </c>
      <c r="C6183" s="76" t="s">
        <v>1371</v>
      </c>
      <c r="D6183" s="15">
        <v>1</v>
      </c>
    </row>
    <row r="6184" spans="1:4" x14ac:dyDescent="0.25">
      <c r="A6184" s="67">
        <v>44195</v>
      </c>
      <c r="B6184" s="60" t="s">
        <v>20</v>
      </c>
      <c r="C6184" s="60" t="s">
        <v>20</v>
      </c>
      <c r="D6184" s="15">
        <v>68</v>
      </c>
    </row>
    <row r="6185" spans="1:4" x14ac:dyDescent="0.25">
      <c r="A6185" s="67">
        <v>44195</v>
      </c>
      <c r="B6185" s="60" t="s">
        <v>20</v>
      </c>
      <c r="C6185" s="76" t="s">
        <v>927</v>
      </c>
      <c r="D6185" s="15">
        <v>1</v>
      </c>
    </row>
    <row r="6186" spans="1:4" x14ac:dyDescent="0.25">
      <c r="A6186" s="67">
        <v>44195</v>
      </c>
      <c r="B6186" s="60" t="s">
        <v>13</v>
      </c>
      <c r="C6186" s="60" t="s">
        <v>13</v>
      </c>
      <c r="D6186" s="15">
        <v>2</v>
      </c>
    </row>
    <row r="6187" spans="1:4" x14ac:dyDescent="0.25">
      <c r="A6187" s="67">
        <v>44195</v>
      </c>
      <c r="B6187" s="60" t="s">
        <v>13</v>
      </c>
      <c r="C6187" s="76" t="s">
        <v>1385</v>
      </c>
      <c r="D6187" s="15">
        <v>3</v>
      </c>
    </row>
    <row r="6188" spans="1:4" x14ac:dyDescent="0.25">
      <c r="A6188" s="67">
        <v>44195</v>
      </c>
      <c r="B6188" s="60" t="s">
        <v>24</v>
      </c>
      <c r="C6188" s="60" t="s">
        <v>23</v>
      </c>
      <c r="D6188" s="15">
        <v>21</v>
      </c>
    </row>
    <row r="6189" spans="1:4" x14ac:dyDescent="0.25">
      <c r="A6189" s="67">
        <v>44195</v>
      </c>
      <c r="B6189" s="60" t="s">
        <v>24</v>
      </c>
      <c r="C6189" s="60" t="s">
        <v>24</v>
      </c>
      <c r="D6189" s="15">
        <v>10</v>
      </c>
    </row>
    <row r="6190" spans="1:4" x14ac:dyDescent="0.25">
      <c r="A6190" s="67">
        <v>44195</v>
      </c>
      <c r="B6190" s="60" t="s">
        <v>24</v>
      </c>
      <c r="C6190" s="60" t="s">
        <v>37</v>
      </c>
      <c r="D6190" s="15">
        <v>1</v>
      </c>
    </row>
    <row r="6191" spans="1:4" x14ac:dyDescent="0.25">
      <c r="A6191" s="67">
        <v>44195</v>
      </c>
      <c r="B6191" s="60" t="s">
        <v>24</v>
      </c>
      <c r="C6191" s="60" t="s">
        <v>36</v>
      </c>
      <c r="D6191" s="15">
        <v>4</v>
      </c>
    </row>
    <row r="6192" spans="1:4" x14ac:dyDescent="0.25">
      <c r="A6192" s="67">
        <v>44195</v>
      </c>
      <c r="B6192" s="60" t="s">
        <v>47</v>
      </c>
      <c r="C6192" s="60" t="s">
        <v>47</v>
      </c>
      <c r="D6192" s="15">
        <v>3</v>
      </c>
    </row>
    <row r="6193" spans="1:4" x14ac:dyDescent="0.25">
      <c r="A6193" s="67">
        <v>44195</v>
      </c>
      <c r="B6193" s="60" t="s">
        <v>48</v>
      </c>
      <c r="C6193" s="58" t="s">
        <v>1600</v>
      </c>
      <c r="D6193" s="15">
        <v>0</v>
      </c>
    </row>
    <row r="6194" spans="1:4" x14ac:dyDescent="0.25">
      <c r="A6194" s="67">
        <v>44195</v>
      </c>
      <c r="B6194" s="60" t="s">
        <v>7</v>
      </c>
      <c r="C6194" s="60" t="s">
        <v>7</v>
      </c>
      <c r="D6194" s="15">
        <v>8</v>
      </c>
    </row>
    <row r="6195" spans="1:4" x14ac:dyDescent="0.25">
      <c r="A6195" s="67">
        <v>44195</v>
      </c>
      <c r="B6195" s="60" t="s">
        <v>9</v>
      </c>
      <c r="C6195" s="76" t="s">
        <v>1412</v>
      </c>
      <c r="D6195" s="15">
        <v>6</v>
      </c>
    </row>
    <row r="6196" spans="1:4" x14ac:dyDescent="0.25">
      <c r="A6196" s="67">
        <v>44195</v>
      </c>
      <c r="B6196" s="60" t="s">
        <v>9</v>
      </c>
      <c r="C6196" s="60" t="s">
        <v>9</v>
      </c>
      <c r="D6196" s="15">
        <v>39</v>
      </c>
    </row>
    <row r="6197" spans="1:4" x14ac:dyDescent="0.25">
      <c r="A6197" s="67">
        <v>44195</v>
      </c>
      <c r="B6197" s="60" t="s">
        <v>9</v>
      </c>
      <c r="C6197" s="60" t="s">
        <v>17</v>
      </c>
      <c r="D6197" s="15">
        <v>1</v>
      </c>
    </row>
    <row r="6198" spans="1:4" x14ac:dyDescent="0.25">
      <c r="A6198" s="67">
        <v>44195</v>
      </c>
      <c r="B6198" s="60" t="s">
        <v>9</v>
      </c>
      <c r="C6198" s="76" t="s">
        <v>1018</v>
      </c>
      <c r="D6198" s="15">
        <v>1</v>
      </c>
    </row>
    <row r="6199" spans="1:4" x14ac:dyDescent="0.25">
      <c r="A6199" s="67">
        <v>44195</v>
      </c>
      <c r="B6199" s="60" t="s">
        <v>9</v>
      </c>
      <c r="C6199" s="76" t="s">
        <v>1422</v>
      </c>
      <c r="D6199" s="15">
        <v>3</v>
      </c>
    </row>
    <row r="6200" spans="1:4" x14ac:dyDescent="0.25">
      <c r="A6200" s="67">
        <v>44195</v>
      </c>
      <c r="B6200" s="60" t="s">
        <v>9</v>
      </c>
      <c r="C6200" s="60" t="s">
        <v>144</v>
      </c>
      <c r="D6200" s="15">
        <v>1</v>
      </c>
    </row>
    <row r="6201" spans="1:4" x14ac:dyDescent="0.25">
      <c r="A6201" s="67">
        <v>44195</v>
      </c>
      <c r="B6201" s="60" t="s">
        <v>15</v>
      </c>
      <c r="C6201" s="60" t="s">
        <v>1355</v>
      </c>
      <c r="D6201" s="15">
        <v>0</v>
      </c>
    </row>
    <row r="6202" spans="1:4" x14ac:dyDescent="0.25">
      <c r="A6202" s="67">
        <v>44195</v>
      </c>
      <c r="B6202" s="60" t="s">
        <v>11</v>
      </c>
      <c r="C6202" s="60" t="s">
        <v>11</v>
      </c>
      <c r="D6202" s="15">
        <v>5</v>
      </c>
    </row>
    <row r="6203" spans="1:4" x14ac:dyDescent="0.25">
      <c r="A6203" s="67">
        <v>44195</v>
      </c>
      <c r="B6203" s="60" t="s">
        <v>11</v>
      </c>
      <c r="C6203" s="60" t="s">
        <v>854</v>
      </c>
      <c r="D6203" s="15">
        <v>1</v>
      </c>
    </row>
    <row r="6204" spans="1:4" x14ac:dyDescent="0.25">
      <c r="A6204" s="67">
        <v>44195</v>
      </c>
      <c r="B6204" s="60" t="s">
        <v>11</v>
      </c>
      <c r="C6204" s="60" t="s">
        <v>134</v>
      </c>
      <c r="D6204" s="15">
        <v>2</v>
      </c>
    </row>
    <row r="6205" spans="1:4" x14ac:dyDescent="0.25">
      <c r="A6205" s="67">
        <v>44195</v>
      </c>
      <c r="B6205" s="60" t="s">
        <v>12</v>
      </c>
      <c r="C6205" s="60" t="s">
        <v>12</v>
      </c>
      <c r="D6205" s="15">
        <v>4</v>
      </c>
    </row>
    <row r="6206" spans="1:4" x14ac:dyDescent="0.25">
      <c r="A6206" s="67">
        <v>44195</v>
      </c>
      <c r="B6206" s="60" t="s">
        <v>8</v>
      </c>
      <c r="C6206" s="60" t="s">
        <v>73</v>
      </c>
      <c r="D6206" s="15">
        <v>1</v>
      </c>
    </row>
    <row r="6207" spans="1:4" x14ac:dyDescent="0.25">
      <c r="A6207" s="67">
        <v>44195</v>
      </c>
      <c r="B6207" s="60" t="s">
        <v>8</v>
      </c>
      <c r="C6207" s="76" t="s">
        <v>1452</v>
      </c>
      <c r="D6207" s="15">
        <v>2</v>
      </c>
    </row>
    <row r="6208" spans="1:4" x14ac:dyDescent="0.25">
      <c r="A6208" s="67">
        <v>44195</v>
      </c>
      <c r="B6208" s="60" t="s">
        <v>8</v>
      </c>
      <c r="C6208" s="60" t="s">
        <v>58</v>
      </c>
      <c r="D6208" s="15">
        <v>1</v>
      </c>
    </row>
    <row r="6209" spans="1:4" x14ac:dyDescent="0.25">
      <c r="A6209" s="67">
        <v>44195</v>
      </c>
      <c r="B6209" s="60" t="s">
        <v>8</v>
      </c>
      <c r="C6209" s="60" t="s">
        <v>133</v>
      </c>
      <c r="D6209" s="15">
        <v>2</v>
      </c>
    </row>
    <row r="6210" spans="1:4" x14ac:dyDescent="0.25">
      <c r="A6210" s="67">
        <v>44195</v>
      </c>
      <c r="B6210" s="60" t="s">
        <v>8</v>
      </c>
      <c r="C6210" s="60" t="s">
        <v>233</v>
      </c>
      <c r="D6210" s="15">
        <v>1</v>
      </c>
    </row>
    <row r="6211" spans="1:4" x14ac:dyDescent="0.25">
      <c r="A6211" s="67">
        <v>44195</v>
      </c>
      <c r="B6211" s="60" t="s">
        <v>8</v>
      </c>
      <c r="C6211" s="60" t="s">
        <v>40</v>
      </c>
      <c r="D6211" s="15">
        <v>1</v>
      </c>
    </row>
    <row r="6212" spans="1:4" x14ac:dyDescent="0.25">
      <c r="A6212" s="67">
        <v>44195</v>
      </c>
      <c r="B6212" s="60" t="s">
        <v>8</v>
      </c>
      <c r="C6212" s="60" t="s">
        <v>8</v>
      </c>
      <c r="D6212" s="15">
        <v>60</v>
      </c>
    </row>
    <row r="6213" spans="1:4" x14ac:dyDescent="0.25">
      <c r="A6213" s="67">
        <v>44195</v>
      </c>
      <c r="B6213" s="60" t="s">
        <v>8</v>
      </c>
      <c r="C6213" s="60" t="s">
        <v>31</v>
      </c>
      <c r="D6213" s="15">
        <v>4</v>
      </c>
    </row>
    <row r="6214" spans="1:4" x14ac:dyDescent="0.25">
      <c r="A6214" s="67">
        <v>44195</v>
      </c>
      <c r="B6214" s="60" t="s">
        <v>8</v>
      </c>
      <c r="C6214" s="60" t="s">
        <v>111</v>
      </c>
      <c r="D6214" s="15">
        <v>6</v>
      </c>
    </row>
    <row r="6215" spans="1:4" x14ac:dyDescent="0.25">
      <c r="A6215" s="67">
        <v>44195</v>
      </c>
      <c r="B6215" s="60" t="s">
        <v>49</v>
      </c>
      <c r="C6215" s="60" t="s">
        <v>49</v>
      </c>
      <c r="D6215" s="15">
        <v>5</v>
      </c>
    </row>
    <row r="6216" spans="1:4" x14ac:dyDescent="0.25">
      <c r="A6216" s="67">
        <v>44195</v>
      </c>
      <c r="B6216" s="60" t="s">
        <v>50</v>
      </c>
      <c r="C6216" s="60" t="s">
        <v>367</v>
      </c>
      <c r="D6216" s="15">
        <v>4</v>
      </c>
    </row>
    <row r="6217" spans="1:4" x14ac:dyDescent="0.25">
      <c r="A6217" s="67">
        <v>44195</v>
      </c>
      <c r="B6217" s="60" t="s">
        <v>27</v>
      </c>
      <c r="C6217" s="60" t="s">
        <v>140</v>
      </c>
      <c r="D6217" s="15">
        <v>5</v>
      </c>
    </row>
    <row r="6218" spans="1:4" x14ac:dyDescent="0.25">
      <c r="A6218" s="67">
        <v>44195</v>
      </c>
      <c r="B6218" s="60" t="s">
        <v>27</v>
      </c>
      <c r="C6218" s="60" t="s">
        <v>234</v>
      </c>
      <c r="D6218" s="15">
        <v>1</v>
      </c>
    </row>
    <row r="6219" spans="1:4" x14ac:dyDescent="0.25">
      <c r="A6219" s="67">
        <v>44195</v>
      </c>
      <c r="B6219" s="60" t="s">
        <v>27</v>
      </c>
      <c r="C6219" s="60" t="s">
        <v>43</v>
      </c>
      <c r="D6219" s="15">
        <v>26</v>
      </c>
    </row>
    <row r="6220" spans="1:4" x14ac:dyDescent="0.25">
      <c r="A6220" s="67">
        <v>44195</v>
      </c>
      <c r="B6220" s="60" t="s">
        <v>27</v>
      </c>
      <c r="C6220" s="60" t="s">
        <v>710</v>
      </c>
      <c r="D6220" s="15">
        <v>1</v>
      </c>
    </row>
    <row r="6221" spans="1:4" x14ac:dyDescent="0.25">
      <c r="A6221" s="67">
        <v>44195</v>
      </c>
      <c r="B6221" s="60" t="s">
        <v>51</v>
      </c>
      <c r="C6221" s="60" t="s">
        <v>51</v>
      </c>
      <c r="D6221" s="15">
        <v>17</v>
      </c>
    </row>
    <row r="6222" spans="1:4" x14ac:dyDescent="0.25">
      <c r="A6222" s="67">
        <v>44195</v>
      </c>
      <c r="B6222" s="60" t="s">
        <v>10</v>
      </c>
      <c r="C6222" s="60" t="s">
        <v>10</v>
      </c>
      <c r="D6222" s="15">
        <v>10</v>
      </c>
    </row>
    <row r="6223" spans="1:4" x14ac:dyDescent="0.25">
      <c r="A6223" s="67">
        <v>44196</v>
      </c>
      <c r="B6223" s="60" t="s">
        <v>14</v>
      </c>
      <c r="C6223" s="60" t="s">
        <v>14</v>
      </c>
      <c r="D6223" s="15">
        <v>11</v>
      </c>
    </row>
    <row r="6224" spans="1:4" x14ac:dyDescent="0.25">
      <c r="A6224" s="67">
        <v>44196</v>
      </c>
      <c r="B6224" s="60" t="s">
        <v>14</v>
      </c>
      <c r="C6224" s="60" t="s">
        <v>14</v>
      </c>
      <c r="D6224" s="15">
        <v>-4</v>
      </c>
    </row>
    <row r="6225" spans="1:4" x14ac:dyDescent="0.25">
      <c r="A6225" s="67">
        <v>44196</v>
      </c>
      <c r="B6225" s="60" t="s">
        <v>14</v>
      </c>
      <c r="C6225" s="60" t="s">
        <v>16</v>
      </c>
      <c r="D6225" s="15">
        <v>4</v>
      </c>
    </row>
    <row r="6226" spans="1:4" x14ac:dyDescent="0.25">
      <c r="A6226" s="67">
        <v>44196</v>
      </c>
      <c r="B6226" s="60" t="s">
        <v>20</v>
      </c>
      <c r="C6226" s="76" t="s">
        <v>1371</v>
      </c>
      <c r="D6226" s="15">
        <v>3</v>
      </c>
    </row>
    <row r="6227" spans="1:4" x14ac:dyDescent="0.25">
      <c r="A6227" s="67">
        <v>44196</v>
      </c>
      <c r="B6227" s="60" t="s">
        <v>20</v>
      </c>
      <c r="C6227" s="76" t="s">
        <v>1372</v>
      </c>
      <c r="D6227" s="15">
        <v>1</v>
      </c>
    </row>
    <row r="6228" spans="1:4" x14ac:dyDescent="0.25">
      <c r="A6228" s="67">
        <v>44196</v>
      </c>
      <c r="B6228" s="60" t="s">
        <v>20</v>
      </c>
      <c r="C6228" s="60" t="s">
        <v>20</v>
      </c>
      <c r="D6228" s="15">
        <v>91</v>
      </c>
    </row>
    <row r="6229" spans="1:4" x14ac:dyDescent="0.25">
      <c r="A6229" s="67">
        <v>44196</v>
      </c>
      <c r="B6229" s="60" t="s">
        <v>20</v>
      </c>
      <c r="C6229" s="60" t="s">
        <v>20</v>
      </c>
      <c r="D6229" s="15">
        <v>-3</v>
      </c>
    </row>
    <row r="6230" spans="1:4" x14ac:dyDescent="0.25">
      <c r="A6230" s="67">
        <v>44196</v>
      </c>
      <c r="B6230" s="60" t="s">
        <v>20</v>
      </c>
      <c r="C6230" s="60" t="s">
        <v>365</v>
      </c>
      <c r="D6230" s="15">
        <v>2</v>
      </c>
    </row>
    <row r="6231" spans="1:4" x14ac:dyDescent="0.25">
      <c r="A6231" s="67">
        <v>44196</v>
      </c>
      <c r="B6231" s="60" t="s">
        <v>20</v>
      </c>
      <c r="C6231" s="60" t="s">
        <v>651</v>
      </c>
      <c r="D6231" s="15">
        <v>1</v>
      </c>
    </row>
    <row r="6232" spans="1:4" x14ac:dyDescent="0.25">
      <c r="A6232" s="67">
        <v>44196</v>
      </c>
      <c r="B6232" s="60" t="s">
        <v>13</v>
      </c>
      <c r="C6232" s="60" t="s">
        <v>13</v>
      </c>
      <c r="D6232" s="15">
        <v>1</v>
      </c>
    </row>
    <row r="6233" spans="1:4" x14ac:dyDescent="0.25">
      <c r="A6233" s="67">
        <v>44196</v>
      </c>
      <c r="B6233" s="60" t="s">
        <v>13</v>
      </c>
      <c r="C6233" s="60" t="s">
        <v>13</v>
      </c>
      <c r="D6233" s="15">
        <v>-1</v>
      </c>
    </row>
    <row r="6234" spans="1:4" x14ac:dyDescent="0.25">
      <c r="A6234" s="67">
        <v>44196</v>
      </c>
      <c r="B6234" s="60" t="s">
        <v>24</v>
      </c>
      <c r="C6234" s="60" t="s">
        <v>23</v>
      </c>
      <c r="D6234" s="15">
        <v>11</v>
      </c>
    </row>
    <row r="6235" spans="1:4" x14ac:dyDescent="0.25">
      <c r="A6235" s="67">
        <v>44196</v>
      </c>
      <c r="B6235" s="60" t="s">
        <v>24</v>
      </c>
      <c r="C6235" s="60" t="s">
        <v>24</v>
      </c>
      <c r="D6235" s="15">
        <v>20</v>
      </c>
    </row>
    <row r="6236" spans="1:4" x14ac:dyDescent="0.25">
      <c r="A6236" s="67">
        <v>44196</v>
      </c>
      <c r="B6236" s="60" t="s">
        <v>24</v>
      </c>
      <c r="C6236" s="60" t="s">
        <v>24</v>
      </c>
      <c r="D6236" s="15">
        <v>0</v>
      </c>
    </row>
    <row r="6237" spans="1:4" x14ac:dyDescent="0.25">
      <c r="A6237" s="67">
        <v>44196</v>
      </c>
      <c r="B6237" s="60" t="s">
        <v>24</v>
      </c>
      <c r="C6237" s="60" t="s">
        <v>36</v>
      </c>
      <c r="D6237" s="15">
        <v>2</v>
      </c>
    </row>
    <row r="6238" spans="1:4" x14ac:dyDescent="0.25">
      <c r="A6238" s="67">
        <v>44196</v>
      </c>
      <c r="B6238" s="60" t="s">
        <v>47</v>
      </c>
      <c r="C6238" s="60" t="s">
        <v>47</v>
      </c>
      <c r="D6238" s="15">
        <v>0</v>
      </c>
    </row>
    <row r="6239" spans="1:4" x14ac:dyDescent="0.25">
      <c r="A6239" s="67">
        <v>44196</v>
      </c>
      <c r="B6239" s="60" t="s">
        <v>47</v>
      </c>
      <c r="C6239" s="60" t="s">
        <v>47</v>
      </c>
      <c r="D6239" s="15">
        <v>-1</v>
      </c>
    </row>
    <row r="6240" spans="1:4" x14ac:dyDescent="0.25">
      <c r="A6240" s="67">
        <v>44196</v>
      </c>
      <c r="B6240" s="60" t="s">
        <v>48</v>
      </c>
      <c r="C6240" s="58" t="s">
        <v>1600</v>
      </c>
      <c r="D6240" s="15">
        <v>0</v>
      </c>
    </row>
    <row r="6241" spans="1:4" x14ac:dyDescent="0.25">
      <c r="A6241" s="67">
        <v>44196</v>
      </c>
      <c r="B6241" s="60" t="s">
        <v>48</v>
      </c>
      <c r="C6241" s="58" t="s">
        <v>1600</v>
      </c>
      <c r="D6241" s="15">
        <v>0</v>
      </c>
    </row>
    <row r="6242" spans="1:4" x14ac:dyDescent="0.25">
      <c r="A6242" s="67">
        <v>44196</v>
      </c>
      <c r="B6242" s="60" t="s">
        <v>7</v>
      </c>
      <c r="C6242" s="60" t="s">
        <v>7</v>
      </c>
      <c r="D6242" s="15">
        <v>10</v>
      </c>
    </row>
    <row r="6243" spans="1:4" x14ac:dyDescent="0.25">
      <c r="A6243" s="67">
        <v>44196</v>
      </c>
      <c r="B6243" s="60" t="s">
        <v>7</v>
      </c>
      <c r="C6243" s="60" t="s">
        <v>7</v>
      </c>
      <c r="D6243" s="15">
        <v>-1</v>
      </c>
    </row>
    <row r="6244" spans="1:4" x14ac:dyDescent="0.25">
      <c r="A6244" s="67">
        <v>44196</v>
      </c>
      <c r="B6244" s="60" t="s">
        <v>9</v>
      </c>
      <c r="C6244" s="60" t="s">
        <v>9</v>
      </c>
      <c r="D6244" s="15">
        <v>50</v>
      </c>
    </row>
    <row r="6245" spans="1:4" x14ac:dyDescent="0.25">
      <c r="A6245" s="67">
        <v>44196</v>
      </c>
      <c r="B6245" s="60" t="s">
        <v>9</v>
      </c>
      <c r="C6245" s="60" t="s">
        <v>9</v>
      </c>
      <c r="D6245" s="15">
        <v>-1</v>
      </c>
    </row>
    <row r="6246" spans="1:4" x14ac:dyDescent="0.25">
      <c r="A6246" s="67">
        <v>44196</v>
      </c>
      <c r="B6246" s="60" t="s">
        <v>9</v>
      </c>
      <c r="C6246" s="60" t="s">
        <v>17</v>
      </c>
      <c r="D6246" s="15">
        <v>1</v>
      </c>
    </row>
    <row r="6247" spans="1:4" x14ac:dyDescent="0.25">
      <c r="A6247" s="67">
        <v>44196</v>
      </c>
      <c r="B6247" s="60" t="s">
        <v>9</v>
      </c>
      <c r="C6247" s="76" t="s">
        <v>1418</v>
      </c>
      <c r="D6247" s="15">
        <v>1</v>
      </c>
    </row>
    <row r="6248" spans="1:4" x14ac:dyDescent="0.25">
      <c r="A6248" s="67">
        <v>44196</v>
      </c>
      <c r="B6248" s="60" t="s">
        <v>9</v>
      </c>
      <c r="C6248" s="76" t="s">
        <v>1422</v>
      </c>
      <c r="D6248" s="15">
        <v>1</v>
      </c>
    </row>
    <row r="6249" spans="1:4" x14ac:dyDescent="0.25">
      <c r="A6249" s="67">
        <v>44196</v>
      </c>
      <c r="B6249" s="60" t="s">
        <v>15</v>
      </c>
      <c r="C6249" s="60" t="s">
        <v>1355</v>
      </c>
      <c r="D6249" s="15">
        <v>0</v>
      </c>
    </row>
    <row r="6250" spans="1:4" x14ac:dyDescent="0.25">
      <c r="A6250" s="67">
        <v>44196</v>
      </c>
      <c r="B6250" s="60" t="s">
        <v>15</v>
      </c>
      <c r="C6250" s="60" t="s">
        <v>1355</v>
      </c>
      <c r="D6250" s="15">
        <v>-1</v>
      </c>
    </row>
    <row r="6251" spans="1:4" x14ac:dyDescent="0.25">
      <c r="A6251" s="67">
        <v>44196</v>
      </c>
      <c r="B6251" s="60" t="s">
        <v>11</v>
      </c>
      <c r="C6251" s="60" t="s">
        <v>11</v>
      </c>
      <c r="D6251" s="15">
        <v>8</v>
      </c>
    </row>
    <row r="6252" spans="1:4" x14ac:dyDescent="0.25">
      <c r="A6252" s="67">
        <v>44196</v>
      </c>
      <c r="B6252" s="60" t="s">
        <v>11</v>
      </c>
      <c r="C6252" s="60" t="s">
        <v>11</v>
      </c>
      <c r="D6252" s="15">
        <v>-2</v>
      </c>
    </row>
    <row r="6253" spans="1:4" x14ac:dyDescent="0.25">
      <c r="A6253" s="67">
        <v>44196</v>
      </c>
      <c r="B6253" s="60" t="s">
        <v>11</v>
      </c>
      <c r="C6253" s="60" t="s">
        <v>854</v>
      </c>
      <c r="D6253" s="15">
        <v>2</v>
      </c>
    </row>
    <row r="6254" spans="1:4" x14ac:dyDescent="0.25">
      <c r="A6254" s="67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67">
        <v>44196</v>
      </c>
      <c r="B6255" s="60" t="s">
        <v>12</v>
      </c>
      <c r="C6255" s="76" t="s">
        <v>1444</v>
      </c>
      <c r="D6255" s="15">
        <v>1</v>
      </c>
    </row>
    <row r="6256" spans="1:4" x14ac:dyDescent="0.25">
      <c r="A6256" s="67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67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67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67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67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67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67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67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67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67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67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67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67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67">
        <v>44196</v>
      </c>
      <c r="B6269" s="60" t="s">
        <v>49</v>
      </c>
      <c r="C6269" s="76" t="s">
        <v>1466</v>
      </c>
      <c r="D6269" s="15">
        <v>4</v>
      </c>
    </row>
    <row r="6270" spans="1:4" x14ac:dyDescent="0.25">
      <c r="A6270" s="67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67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67">
        <v>44196</v>
      </c>
      <c r="B6272" s="60" t="s">
        <v>50</v>
      </c>
      <c r="C6272" s="60" t="s">
        <v>1356</v>
      </c>
      <c r="D6272" s="15">
        <v>5</v>
      </c>
    </row>
    <row r="6273" spans="1:4" x14ac:dyDescent="0.25">
      <c r="A6273" s="67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67">
        <v>44196</v>
      </c>
      <c r="B6274" s="60" t="s">
        <v>50</v>
      </c>
      <c r="C6274" s="60" t="s">
        <v>367</v>
      </c>
      <c r="D6274" s="15">
        <v>0</v>
      </c>
    </row>
    <row r="6275" spans="1:4" x14ac:dyDescent="0.25">
      <c r="A6275" s="67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67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67">
        <v>44196</v>
      </c>
      <c r="B6277" s="60" t="s">
        <v>27</v>
      </c>
      <c r="C6277" s="76" t="s">
        <v>43</v>
      </c>
      <c r="D6277" s="15">
        <v>-3</v>
      </c>
    </row>
    <row r="6278" spans="1:4" x14ac:dyDescent="0.25">
      <c r="A6278" s="67">
        <v>44196</v>
      </c>
      <c r="B6278" s="60" t="s">
        <v>27</v>
      </c>
      <c r="C6278" s="60" t="s">
        <v>939</v>
      </c>
      <c r="D6278" s="15">
        <v>3</v>
      </c>
    </row>
    <row r="6279" spans="1:4" x14ac:dyDescent="0.25">
      <c r="A6279" s="67">
        <v>44196</v>
      </c>
      <c r="B6279" s="60" t="s">
        <v>27</v>
      </c>
      <c r="C6279" s="76" t="s">
        <v>1020</v>
      </c>
      <c r="D6279" s="15">
        <v>1</v>
      </c>
    </row>
    <row r="6280" spans="1:4" x14ac:dyDescent="0.25">
      <c r="A6280" s="67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67">
        <v>44196</v>
      </c>
      <c r="B6281" s="60" t="s">
        <v>27</v>
      </c>
      <c r="C6281" s="76" t="s">
        <v>1477</v>
      </c>
      <c r="D6281" s="15">
        <v>2</v>
      </c>
    </row>
    <row r="6282" spans="1:4" x14ac:dyDescent="0.25">
      <c r="A6282" s="67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67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67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67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67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67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67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67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67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67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67">
        <v>44197</v>
      </c>
      <c r="B6292" s="60" t="s">
        <v>48</v>
      </c>
      <c r="C6292" s="58" t="s">
        <v>1600</v>
      </c>
      <c r="D6292" s="15">
        <v>0</v>
      </c>
    </row>
    <row r="6293" spans="1:4" x14ac:dyDescent="0.25">
      <c r="A6293" s="67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67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67">
        <v>44197</v>
      </c>
      <c r="B6295" s="60" t="s">
        <v>15</v>
      </c>
      <c r="C6295" s="60" t="s">
        <v>1355</v>
      </c>
      <c r="D6295" s="15">
        <v>0</v>
      </c>
    </row>
    <row r="6296" spans="1:4" x14ac:dyDescent="0.25">
      <c r="A6296" s="67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67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67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67">
        <v>44197</v>
      </c>
      <c r="B6299" s="60" t="s">
        <v>49</v>
      </c>
      <c r="C6299" s="60" t="s">
        <v>49</v>
      </c>
      <c r="D6299" s="15">
        <v>0</v>
      </c>
    </row>
    <row r="6300" spans="1:4" x14ac:dyDescent="0.25">
      <c r="A6300" s="67">
        <v>44197</v>
      </c>
      <c r="B6300" s="60" t="s">
        <v>50</v>
      </c>
      <c r="C6300" s="60" t="s">
        <v>367</v>
      </c>
      <c r="D6300" s="15">
        <v>0</v>
      </c>
    </row>
    <row r="6301" spans="1:4" x14ac:dyDescent="0.25">
      <c r="A6301" s="67">
        <v>44197</v>
      </c>
      <c r="B6301" s="60" t="s">
        <v>27</v>
      </c>
      <c r="C6301" s="76" t="s">
        <v>43</v>
      </c>
      <c r="D6301" s="15">
        <v>0</v>
      </c>
    </row>
    <row r="6302" spans="1:4" x14ac:dyDescent="0.25">
      <c r="A6302" s="67">
        <v>44197</v>
      </c>
      <c r="B6302" s="60" t="s">
        <v>51</v>
      </c>
      <c r="C6302" s="60" t="s">
        <v>51</v>
      </c>
      <c r="D6302" s="15">
        <v>0</v>
      </c>
    </row>
    <row r="6303" spans="1:4" x14ac:dyDescent="0.25">
      <c r="A6303" s="67">
        <v>44197</v>
      </c>
      <c r="B6303" s="60" t="s">
        <v>10</v>
      </c>
      <c r="C6303" s="60" t="s">
        <v>10</v>
      </c>
      <c r="D6303" s="15">
        <v>0</v>
      </c>
    </row>
    <row r="6304" spans="1:4" x14ac:dyDescent="0.25">
      <c r="A6304" s="67">
        <v>44198</v>
      </c>
      <c r="B6304" s="60" t="s">
        <v>14</v>
      </c>
      <c r="C6304" s="60" t="s">
        <v>14</v>
      </c>
      <c r="D6304" s="15">
        <v>17</v>
      </c>
    </row>
    <row r="6305" spans="1:4" x14ac:dyDescent="0.25">
      <c r="A6305" s="67">
        <v>44198</v>
      </c>
      <c r="B6305" s="60" t="s">
        <v>14</v>
      </c>
      <c r="C6305" s="60" t="s">
        <v>16</v>
      </c>
      <c r="D6305" s="15">
        <v>17</v>
      </c>
    </row>
    <row r="6306" spans="1:4" x14ac:dyDescent="0.25">
      <c r="A6306" s="67">
        <v>44198</v>
      </c>
      <c r="B6306" s="60" t="s">
        <v>14</v>
      </c>
      <c r="C6306" s="60" t="s">
        <v>807</v>
      </c>
      <c r="D6306" s="15">
        <v>1</v>
      </c>
    </row>
    <row r="6307" spans="1:4" x14ac:dyDescent="0.25">
      <c r="A6307" s="67">
        <v>44198</v>
      </c>
      <c r="B6307" s="60" t="s">
        <v>20</v>
      </c>
      <c r="C6307" s="76" t="s">
        <v>1371</v>
      </c>
      <c r="D6307" s="15">
        <v>1</v>
      </c>
    </row>
    <row r="6308" spans="1:4" x14ac:dyDescent="0.25">
      <c r="A6308" s="67">
        <v>44198</v>
      </c>
      <c r="B6308" s="60" t="s">
        <v>20</v>
      </c>
      <c r="C6308" s="60" t="s">
        <v>20</v>
      </c>
      <c r="D6308" s="15">
        <v>165</v>
      </c>
    </row>
    <row r="6309" spans="1:4" x14ac:dyDescent="0.25">
      <c r="A6309" s="67">
        <v>44198</v>
      </c>
      <c r="B6309" s="60" t="s">
        <v>20</v>
      </c>
      <c r="C6309" s="60" t="s">
        <v>365</v>
      </c>
      <c r="D6309" s="15">
        <v>1</v>
      </c>
    </row>
    <row r="6310" spans="1:4" x14ac:dyDescent="0.25">
      <c r="A6310" s="67">
        <v>44198</v>
      </c>
      <c r="B6310" s="60" t="s">
        <v>20</v>
      </c>
      <c r="C6310" s="60" t="s">
        <v>876</v>
      </c>
      <c r="D6310" s="15">
        <v>1</v>
      </c>
    </row>
    <row r="6311" spans="1:4" x14ac:dyDescent="0.25">
      <c r="A6311" s="67">
        <v>44198</v>
      </c>
      <c r="B6311" s="60" t="s">
        <v>13</v>
      </c>
      <c r="C6311" s="60" t="s">
        <v>13</v>
      </c>
      <c r="D6311" s="15">
        <v>1</v>
      </c>
    </row>
    <row r="6312" spans="1:4" x14ac:dyDescent="0.25">
      <c r="A6312" s="67">
        <v>44198</v>
      </c>
      <c r="B6312" s="60" t="s">
        <v>13</v>
      </c>
      <c r="C6312" s="76" t="s">
        <v>1386</v>
      </c>
      <c r="D6312" s="15">
        <v>1</v>
      </c>
    </row>
    <row r="6313" spans="1:4" x14ac:dyDescent="0.25">
      <c r="A6313" s="67">
        <v>44198</v>
      </c>
      <c r="B6313" s="60" t="s">
        <v>13</v>
      </c>
      <c r="C6313" s="76" t="s">
        <v>1385</v>
      </c>
      <c r="D6313" s="15">
        <v>1</v>
      </c>
    </row>
    <row r="6314" spans="1:4" x14ac:dyDescent="0.25">
      <c r="A6314" s="67">
        <v>44198</v>
      </c>
      <c r="B6314" s="60" t="s">
        <v>24</v>
      </c>
      <c r="C6314" s="60" t="s">
        <v>23</v>
      </c>
      <c r="D6314" s="15">
        <v>41</v>
      </c>
    </row>
    <row r="6315" spans="1:4" x14ac:dyDescent="0.25">
      <c r="A6315" s="67">
        <v>44198</v>
      </c>
      <c r="B6315" s="60" t="s">
        <v>24</v>
      </c>
      <c r="C6315" s="76" t="s">
        <v>1400</v>
      </c>
      <c r="D6315" s="15">
        <v>1</v>
      </c>
    </row>
    <row r="6316" spans="1:4" x14ac:dyDescent="0.25">
      <c r="A6316" s="67">
        <v>44198</v>
      </c>
      <c r="B6316" s="60" t="s">
        <v>24</v>
      </c>
      <c r="C6316" s="60" t="s">
        <v>24</v>
      </c>
      <c r="D6316" s="15">
        <v>8</v>
      </c>
    </row>
    <row r="6317" spans="1:4" x14ac:dyDescent="0.25">
      <c r="A6317" s="67">
        <v>44198</v>
      </c>
      <c r="B6317" s="60" t="s">
        <v>24</v>
      </c>
      <c r="C6317" s="76" t="s">
        <v>706</v>
      </c>
      <c r="D6317" s="15">
        <v>1</v>
      </c>
    </row>
    <row r="6318" spans="1:4" x14ac:dyDescent="0.25">
      <c r="A6318" s="67">
        <v>44198</v>
      </c>
      <c r="B6318" s="60" t="s">
        <v>24</v>
      </c>
      <c r="C6318" s="60" t="s">
        <v>36</v>
      </c>
      <c r="D6318" s="15">
        <v>4</v>
      </c>
    </row>
    <row r="6319" spans="1:4" x14ac:dyDescent="0.25">
      <c r="A6319" s="67">
        <v>44198</v>
      </c>
      <c r="B6319" s="60" t="s">
        <v>47</v>
      </c>
      <c r="C6319" s="60" t="s">
        <v>47</v>
      </c>
      <c r="D6319" s="15">
        <v>3</v>
      </c>
    </row>
    <row r="6320" spans="1:4" x14ac:dyDescent="0.25">
      <c r="A6320" s="67">
        <v>44198</v>
      </c>
      <c r="B6320" s="60" t="s">
        <v>48</v>
      </c>
      <c r="C6320" s="58" t="s">
        <v>1600</v>
      </c>
      <c r="D6320" s="15">
        <v>7</v>
      </c>
    </row>
    <row r="6321" spans="1:4" x14ac:dyDescent="0.25">
      <c r="A6321" s="67">
        <v>44198</v>
      </c>
      <c r="B6321" s="60" t="s">
        <v>7</v>
      </c>
      <c r="C6321" s="60" t="s">
        <v>7</v>
      </c>
      <c r="D6321" s="15">
        <v>11</v>
      </c>
    </row>
    <row r="6322" spans="1:4" x14ac:dyDescent="0.25">
      <c r="A6322" s="67">
        <v>44198</v>
      </c>
      <c r="B6322" s="60" t="s">
        <v>9</v>
      </c>
      <c r="C6322" s="60" t="s">
        <v>9</v>
      </c>
      <c r="D6322" s="15">
        <v>59</v>
      </c>
    </row>
    <row r="6323" spans="1:4" x14ac:dyDescent="0.25">
      <c r="A6323" s="67">
        <v>44198</v>
      </c>
      <c r="B6323" s="60" t="s">
        <v>9</v>
      </c>
      <c r="C6323" s="60" t="s">
        <v>17</v>
      </c>
      <c r="D6323" s="15">
        <v>1</v>
      </c>
    </row>
    <row r="6324" spans="1:4" x14ac:dyDescent="0.25">
      <c r="A6324" s="67">
        <v>44198</v>
      </c>
      <c r="B6324" s="60" t="s">
        <v>9</v>
      </c>
      <c r="C6324" s="76" t="s">
        <v>1422</v>
      </c>
      <c r="D6324" s="15">
        <v>3</v>
      </c>
    </row>
    <row r="6325" spans="1:4" x14ac:dyDescent="0.25">
      <c r="A6325" s="67">
        <v>44198</v>
      </c>
      <c r="B6325" s="60" t="s">
        <v>15</v>
      </c>
      <c r="C6325" s="60" t="s">
        <v>108</v>
      </c>
      <c r="D6325" s="15">
        <v>1</v>
      </c>
    </row>
    <row r="6326" spans="1:4" x14ac:dyDescent="0.25">
      <c r="A6326" s="67">
        <v>44198</v>
      </c>
      <c r="B6326" s="60" t="s">
        <v>15</v>
      </c>
      <c r="C6326" s="60" t="s">
        <v>1355</v>
      </c>
      <c r="D6326" s="15">
        <v>2</v>
      </c>
    </row>
    <row r="6327" spans="1:4" x14ac:dyDescent="0.25">
      <c r="A6327" s="67">
        <v>44198</v>
      </c>
      <c r="B6327" s="60" t="s">
        <v>11</v>
      </c>
      <c r="C6327" s="60" t="s">
        <v>11</v>
      </c>
      <c r="D6327" s="15">
        <v>11</v>
      </c>
    </row>
    <row r="6328" spans="1:4" x14ac:dyDescent="0.25">
      <c r="A6328" s="67">
        <v>44198</v>
      </c>
      <c r="B6328" s="60" t="s">
        <v>11</v>
      </c>
      <c r="C6328" s="60" t="s">
        <v>854</v>
      </c>
      <c r="D6328" s="15">
        <v>1</v>
      </c>
    </row>
    <row r="6329" spans="1:4" x14ac:dyDescent="0.25">
      <c r="A6329" s="67">
        <v>44198</v>
      </c>
      <c r="B6329" s="60" t="s">
        <v>11</v>
      </c>
      <c r="C6329" s="60" t="s">
        <v>134</v>
      </c>
      <c r="D6329" s="15">
        <v>1</v>
      </c>
    </row>
    <row r="6330" spans="1:4" x14ac:dyDescent="0.25">
      <c r="A6330" s="67">
        <v>44198</v>
      </c>
      <c r="B6330" s="60" t="s">
        <v>12</v>
      </c>
      <c r="C6330" s="60" t="s">
        <v>12</v>
      </c>
      <c r="D6330" s="15">
        <v>1</v>
      </c>
    </row>
    <row r="6331" spans="1:4" x14ac:dyDescent="0.25">
      <c r="A6331" s="67">
        <v>44198</v>
      </c>
      <c r="B6331" s="60" t="s">
        <v>8</v>
      </c>
      <c r="C6331" s="60" t="s">
        <v>73</v>
      </c>
      <c r="D6331" s="15">
        <v>3</v>
      </c>
    </row>
    <row r="6332" spans="1:4" x14ac:dyDescent="0.25">
      <c r="A6332" s="67">
        <v>44198</v>
      </c>
      <c r="B6332" s="60" t="s">
        <v>8</v>
      </c>
      <c r="C6332" s="76" t="s">
        <v>1452</v>
      </c>
      <c r="D6332" s="15">
        <v>2</v>
      </c>
    </row>
    <row r="6333" spans="1:4" x14ac:dyDescent="0.25">
      <c r="A6333" s="67">
        <v>44198</v>
      </c>
      <c r="B6333" s="60" t="s">
        <v>8</v>
      </c>
      <c r="C6333" s="60" t="s">
        <v>58</v>
      </c>
      <c r="D6333" s="15">
        <v>11</v>
      </c>
    </row>
    <row r="6334" spans="1:4" x14ac:dyDescent="0.25">
      <c r="A6334" s="67">
        <v>44198</v>
      </c>
      <c r="B6334" s="60" t="s">
        <v>8</v>
      </c>
      <c r="C6334" s="60" t="s">
        <v>133</v>
      </c>
      <c r="D6334" s="15">
        <v>1</v>
      </c>
    </row>
    <row r="6335" spans="1:4" x14ac:dyDescent="0.25">
      <c r="A6335" s="67">
        <v>44198</v>
      </c>
      <c r="B6335" s="60" t="s">
        <v>8</v>
      </c>
      <c r="C6335" s="60" t="s">
        <v>233</v>
      </c>
      <c r="D6335" s="15">
        <v>2</v>
      </c>
    </row>
    <row r="6336" spans="1:4" x14ac:dyDescent="0.25">
      <c r="A6336" s="67">
        <v>44198</v>
      </c>
      <c r="B6336" s="60" t="s">
        <v>8</v>
      </c>
      <c r="C6336" s="60" t="s">
        <v>204</v>
      </c>
      <c r="D6336" s="15">
        <v>3</v>
      </c>
    </row>
    <row r="6337" spans="1:4" x14ac:dyDescent="0.25">
      <c r="A6337" s="67">
        <v>44198</v>
      </c>
      <c r="B6337" s="60" t="s">
        <v>8</v>
      </c>
      <c r="C6337" s="60" t="s">
        <v>40</v>
      </c>
      <c r="D6337" s="15">
        <v>1</v>
      </c>
    </row>
    <row r="6338" spans="1:4" x14ac:dyDescent="0.25">
      <c r="A6338" s="67">
        <v>44198</v>
      </c>
      <c r="B6338" s="60" t="s">
        <v>8</v>
      </c>
      <c r="C6338" s="60" t="s">
        <v>8</v>
      </c>
      <c r="D6338" s="15">
        <v>65</v>
      </c>
    </row>
    <row r="6339" spans="1:4" x14ac:dyDescent="0.25">
      <c r="A6339" s="67">
        <v>44198</v>
      </c>
      <c r="B6339" s="60" t="s">
        <v>8</v>
      </c>
      <c r="C6339" s="60" t="s">
        <v>130</v>
      </c>
      <c r="D6339" s="15">
        <v>2</v>
      </c>
    </row>
    <row r="6340" spans="1:4" x14ac:dyDescent="0.25">
      <c r="A6340" s="67">
        <v>44198</v>
      </c>
      <c r="B6340" s="60" t="s">
        <v>8</v>
      </c>
      <c r="C6340" s="60" t="s">
        <v>594</v>
      </c>
      <c r="D6340" s="15">
        <v>1</v>
      </c>
    </row>
    <row r="6341" spans="1:4" x14ac:dyDescent="0.25">
      <c r="A6341" s="67">
        <v>44198</v>
      </c>
      <c r="B6341" s="60" t="s">
        <v>49</v>
      </c>
      <c r="C6341" s="60" t="s">
        <v>49</v>
      </c>
      <c r="D6341" s="15">
        <v>0</v>
      </c>
    </row>
    <row r="6342" spans="1:4" x14ac:dyDescent="0.25">
      <c r="A6342" s="67">
        <v>44198</v>
      </c>
      <c r="B6342" s="60" t="s">
        <v>50</v>
      </c>
      <c r="C6342" s="60" t="s">
        <v>367</v>
      </c>
      <c r="D6342" s="15">
        <v>3</v>
      </c>
    </row>
    <row r="6343" spans="1:4" x14ac:dyDescent="0.25">
      <c r="A6343" s="67">
        <v>44198</v>
      </c>
      <c r="B6343" s="60" t="s">
        <v>27</v>
      </c>
      <c r="C6343" s="60" t="s">
        <v>140</v>
      </c>
      <c r="D6343" s="15">
        <v>11</v>
      </c>
    </row>
    <row r="6344" spans="1:4" x14ac:dyDescent="0.25">
      <c r="A6344" s="67">
        <v>44198</v>
      </c>
      <c r="B6344" s="60" t="s">
        <v>27</v>
      </c>
      <c r="C6344" s="60" t="s">
        <v>234</v>
      </c>
      <c r="D6344" s="15">
        <v>3</v>
      </c>
    </row>
    <row r="6345" spans="1:4" x14ac:dyDescent="0.25">
      <c r="A6345" s="67">
        <v>44198</v>
      </c>
      <c r="B6345" s="60" t="s">
        <v>27</v>
      </c>
      <c r="C6345" s="60" t="s">
        <v>43</v>
      </c>
      <c r="D6345" s="15">
        <v>48</v>
      </c>
    </row>
    <row r="6346" spans="1:4" x14ac:dyDescent="0.25">
      <c r="A6346" s="67">
        <v>44198</v>
      </c>
      <c r="B6346" s="60" t="s">
        <v>27</v>
      </c>
      <c r="C6346" s="60" t="s">
        <v>710</v>
      </c>
      <c r="D6346" s="15">
        <v>1</v>
      </c>
    </row>
    <row r="6347" spans="1:4" x14ac:dyDescent="0.25">
      <c r="A6347" s="67">
        <v>44198</v>
      </c>
      <c r="B6347" s="60" t="s">
        <v>51</v>
      </c>
      <c r="C6347" s="60" t="s">
        <v>51</v>
      </c>
      <c r="D6347" s="15">
        <v>42</v>
      </c>
    </row>
    <row r="6348" spans="1:4" x14ac:dyDescent="0.25">
      <c r="A6348" s="67">
        <v>44198</v>
      </c>
      <c r="B6348" s="60" t="s">
        <v>10</v>
      </c>
      <c r="C6348" s="60" t="s">
        <v>10</v>
      </c>
      <c r="D6348" s="15">
        <v>17</v>
      </c>
    </row>
    <row r="6349" spans="1:4" x14ac:dyDescent="0.25">
      <c r="A6349" s="67">
        <v>44199</v>
      </c>
      <c r="B6349" s="60" t="s">
        <v>14</v>
      </c>
      <c r="C6349" s="60" t="s">
        <v>14</v>
      </c>
      <c r="D6349" s="15">
        <v>0</v>
      </c>
    </row>
    <row r="6350" spans="1:4" x14ac:dyDescent="0.25">
      <c r="A6350" s="67">
        <v>44199</v>
      </c>
      <c r="B6350" s="60" t="s">
        <v>20</v>
      </c>
      <c r="C6350" s="60" t="s">
        <v>20</v>
      </c>
      <c r="D6350" s="15">
        <v>0</v>
      </c>
    </row>
    <row r="6351" spans="1:4" x14ac:dyDescent="0.25">
      <c r="A6351" s="67">
        <v>44199</v>
      </c>
      <c r="B6351" s="60" t="s">
        <v>13</v>
      </c>
      <c r="C6351" s="60" t="s">
        <v>13</v>
      </c>
      <c r="D6351" s="15">
        <v>0</v>
      </c>
    </row>
    <row r="6352" spans="1:4" x14ac:dyDescent="0.25">
      <c r="A6352" s="67">
        <v>44199</v>
      </c>
      <c r="B6352" s="60" t="s">
        <v>24</v>
      </c>
      <c r="C6352" s="60" t="s">
        <v>24</v>
      </c>
      <c r="D6352" s="15">
        <v>0</v>
      </c>
    </row>
    <row r="6353" spans="1:4" x14ac:dyDescent="0.25">
      <c r="A6353" s="67">
        <v>44199</v>
      </c>
      <c r="B6353" s="60" t="s">
        <v>47</v>
      </c>
      <c r="C6353" s="60" t="s">
        <v>47</v>
      </c>
      <c r="D6353" s="15">
        <v>0</v>
      </c>
    </row>
    <row r="6354" spans="1:4" x14ac:dyDescent="0.25">
      <c r="A6354" s="67">
        <v>44199</v>
      </c>
      <c r="B6354" s="60" t="s">
        <v>48</v>
      </c>
      <c r="C6354" s="58" t="s">
        <v>1600</v>
      </c>
      <c r="D6354" s="15">
        <v>0</v>
      </c>
    </row>
    <row r="6355" spans="1:4" x14ac:dyDescent="0.25">
      <c r="A6355" s="67">
        <v>44199</v>
      </c>
      <c r="B6355" s="60" t="s">
        <v>7</v>
      </c>
      <c r="C6355" s="60" t="s">
        <v>7</v>
      </c>
      <c r="D6355" s="15">
        <v>0</v>
      </c>
    </row>
    <row r="6356" spans="1:4" x14ac:dyDescent="0.25">
      <c r="A6356" s="67">
        <v>44199</v>
      </c>
      <c r="B6356" s="60" t="s">
        <v>9</v>
      </c>
      <c r="C6356" s="60" t="s">
        <v>9</v>
      </c>
      <c r="D6356" s="15">
        <v>0</v>
      </c>
    </row>
    <row r="6357" spans="1:4" x14ac:dyDescent="0.25">
      <c r="A6357" s="67">
        <v>44199</v>
      </c>
      <c r="B6357" s="60" t="s">
        <v>15</v>
      </c>
      <c r="C6357" s="60" t="s">
        <v>1355</v>
      </c>
      <c r="D6357" s="15">
        <v>0</v>
      </c>
    </row>
    <row r="6358" spans="1:4" x14ac:dyDescent="0.25">
      <c r="A6358" s="67">
        <v>44199</v>
      </c>
      <c r="B6358" s="60" t="s">
        <v>11</v>
      </c>
      <c r="C6358" s="60" t="s">
        <v>11</v>
      </c>
      <c r="D6358" s="15">
        <v>0</v>
      </c>
    </row>
    <row r="6359" spans="1:4" x14ac:dyDescent="0.25">
      <c r="A6359" s="67">
        <v>44199</v>
      </c>
      <c r="B6359" s="60" t="s">
        <v>12</v>
      </c>
      <c r="C6359" s="60" t="s">
        <v>12</v>
      </c>
      <c r="D6359" s="15">
        <v>0</v>
      </c>
    </row>
    <row r="6360" spans="1:4" x14ac:dyDescent="0.25">
      <c r="A6360" s="67">
        <v>44199</v>
      </c>
      <c r="B6360" s="60" t="s">
        <v>8</v>
      </c>
      <c r="C6360" s="60" t="s">
        <v>8</v>
      </c>
      <c r="D6360" s="15">
        <v>0</v>
      </c>
    </row>
    <row r="6361" spans="1:4" x14ac:dyDescent="0.25">
      <c r="A6361" s="67">
        <v>44199</v>
      </c>
      <c r="B6361" s="60" t="s">
        <v>49</v>
      </c>
      <c r="C6361" s="60" t="s">
        <v>49</v>
      </c>
      <c r="D6361" s="15">
        <v>0</v>
      </c>
    </row>
    <row r="6362" spans="1:4" x14ac:dyDescent="0.25">
      <c r="A6362" s="67">
        <v>44199</v>
      </c>
      <c r="B6362" s="60" t="s">
        <v>50</v>
      </c>
      <c r="C6362" s="60" t="s">
        <v>367</v>
      </c>
      <c r="D6362" s="15">
        <v>0</v>
      </c>
    </row>
    <row r="6363" spans="1:4" x14ac:dyDescent="0.25">
      <c r="A6363" s="67">
        <v>44199</v>
      </c>
      <c r="B6363" s="60" t="s">
        <v>27</v>
      </c>
      <c r="C6363" s="76" t="s">
        <v>43</v>
      </c>
      <c r="D6363" s="15">
        <v>0</v>
      </c>
    </row>
    <row r="6364" spans="1:4" x14ac:dyDescent="0.25">
      <c r="A6364" s="67">
        <v>44199</v>
      </c>
      <c r="B6364" s="60" t="s">
        <v>51</v>
      </c>
      <c r="C6364" s="60" t="s">
        <v>51</v>
      </c>
      <c r="D6364" s="15">
        <v>0</v>
      </c>
    </row>
    <row r="6365" spans="1:4" x14ac:dyDescent="0.25">
      <c r="A6365" s="67">
        <v>44199</v>
      </c>
      <c r="B6365" s="60" t="s">
        <v>10</v>
      </c>
      <c r="C6365" s="60" t="s">
        <v>10</v>
      </c>
      <c r="D6365" s="15">
        <v>0</v>
      </c>
    </row>
    <row r="6366" spans="1:4" x14ac:dyDescent="0.25">
      <c r="A6366" s="67">
        <v>44200</v>
      </c>
      <c r="B6366" s="60" t="s">
        <v>14</v>
      </c>
      <c r="C6366" s="60" t="s">
        <v>14</v>
      </c>
      <c r="D6366" s="15">
        <v>50</v>
      </c>
    </row>
    <row r="6367" spans="1:4" x14ac:dyDescent="0.25">
      <c r="A6367" s="67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67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67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67">
        <v>44200</v>
      </c>
      <c r="B6370" s="60" t="s">
        <v>20</v>
      </c>
      <c r="C6370" s="76" t="s">
        <v>927</v>
      </c>
      <c r="D6370" s="15">
        <v>1</v>
      </c>
    </row>
    <row r="6371" spans="1:4" x14ac:dyDescent="0.25">
      <c r="A6371" s="67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67">
        <v>44200</v>
      </c>
      <c r="B6372" s="60" t="s">
        <v>13</v>
      </c>
      <c r="C6372" s="76" t="s">
        <v>1385</v>
      </c>
      <c r="D6372" s="15">
        <v>5</v>
      </c>
    </row>
    <row r="6373" spans="1:4" x14ac:dyDescent="0.25">
      <c r="A6373" s="67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67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67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67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67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67">
        <v>44200</v>
      </c>
      <c r="B6378" s="60" t="s">
        <v>48</v>
      </c>
      <c r="C6378" s="58" t="s">
        <v>1600</v>
      </c>
      <c r="D6378" s="15">
        <v>6</v>
      </c>
    </row>
    <row r="6379" spans="1:4" x14ac:dyDescent="0.25">
      <c r="A6379" s="67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67">
        <v>44200</v>
      </c>
      <c r="B6380" s="60" t="s">
        <v>9</v>
      </c>
      <c r="C6380" s="76" t="s">
        <v>1412</v>
      </c>
      <c r="D6380" s="15">
        <v>4</v>
      </c>
    </row>
    <row r="6381" spans="1:4" x14ac:dyDescent="0.25">
      <c r="A6381" s="67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67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67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67">
        <v>44200</v>
      </c>
      <c r="B6384" s="60" t="s">
        <v>9</v>
      </c>
      <c r="C6384" s="76" t="s">
        <v>1422</v>
      </c>
      <c r="D6384" s="15">
        <v>1</v>
      </c>
    </row>
    <row r="6385" spans="1:4" x14ac:dyDescent="0.25">
      <c r="A6385" s="67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67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67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67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67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67">
        <v>44200</v>
      </c>
      <c r="B6390" s="60" t="s">
        <v>12</v>
      </c>
      <c r="C6390" s="76" t="s">
        <v>1437</v>
      </c>
      <c r="D6390" s="15">
        <v>1</v>
      </c>
    </row>
    <row r="6391" spans="1:4" x14ac:dyDescent="0.25">
      <c r="A6391" s="67">
        <v>44200</v>
      </c>
      <c r="B6391" s="60" t="s">
        <v>12</v>
      </c>
      <c r="C6391" s="76" t="s">
        <v>1444</v>
      </c>
      <c r="D6391" s="15">
        <v>5</v>
      </c>
    </row>
    <row r="6392" spans="1:4" x14ac:dyDescent="0.25">
      <c r="A6392" s="67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67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67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67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67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67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67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67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67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67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67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67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67">
        <v>44200</v>
      </c>
      <c r="B6404" s="60" t="s">
        <v>27</v>
      </c>
      <c r="C6404" s="76" t="s">
        <v>1477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76" t="s">
        <v>1371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76" t="s">
        <v>1385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58" t="s">
        <v>1600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76" t="s">
        <v>1412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9</v>
      </c>
      <c r="D6423" s="15">
        <v>51</v>
      </c>
    </row>
    <row r="6424" spans="1:4" x14ac:dyDescent="0.25">
      <c r="A6424" s="67">
        <v>44201</v>
      </c>
      <c r="B6424" s="60" t="s">
        <v>9</v>
      </c>
      <c r="C6424" s="76" t="s">
        <v>1418</v>
      </c>
      <c r="D6424" s="15">
        <v>2</v>
      </c>
    </row>
    <row r="6425" spans="1:4" x14ac:dyDescent="0.25">
      <c r="A6425" s="67">
        <v>44201</v>
      </c>
      <c r="B6425" s="60" t="s">
        <v>9</v>
      </c>
      <c r="C6425" s="76" t="s">
        <v>1422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76" t="s">
        <v>1444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564" t="s">
        <v>3201</v>
      </c>
      <c r="D6434" s="15">
        <v>1</v>
      </c>
    </row>
    <row r="6435" spans="1:4" x14ac:dyDescent="0.25">
      <c r="A6435" s="67">
        <v>44201</v>
      </c>
      <c r="B6435" s="60" t="s">
        <v>8</v>
      </c>
      <c r="C6435" s="76" t="s">
        <v>1452</v>
      </c>
      <c r="D6435" s="15">
        <v>4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76" t="s">
        <v>1466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1356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60" t="s">
        <v>14</v>
      </c>
      <c r="D6454" s="15">
        <v>19</v>
      </c>
    </row>
    <row r="6455" spans="1:4" x14ac:dyDescent="0.25">
      <c r="A6455" s="67">
        <v>44202</v>
      </c>
      <c r="B6455" s="60" t="s">
        <v>14</v>
      </c>
      <c r="C6455" s="76" t="s">
        <v>1365</v>
      </c>
      <c r="D6455" s="15">
        <v>2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76" t="s">
        <v>1371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76" t="s">
        <v>927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76" t="s">
        <v>1382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76" t="s">
        <v>1385</v>
      </c>
      <c r="D6465" s="15">
        <v>4</v>
      </c>
    </row>
    <row r="6466" spans="1:4" x14ac:dyDescent="0.25">
      <c r="A6466" s="67">
        <v>44202</v>
      </c>
      <c r="B6466" s="60" t="s">
        <v>13</v>
      </c>
      <c r="C6466" s="76" t="s">
        <v>1387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76" t="s">
        <v>1402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58" t="s">
        <v>1600</v>
      </c>
      <c r="D6474" s="15">
        <v>12</v>
      </c>
    </row>
    <row r="6475" spans="1:4" x14ac:dyDescent="0.25">
      <c r="A6475" s="67">
        <v>44202</v>
      </c>
      <c r="B6475" s="60" t="s">
        <v>7</v>
      </c>
      <c r="C6475" s="76" t="s">
        <v>1411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76" t="s">
        <v>1412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76" t="s">
        <v>1422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1355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76" t="s">
        <v>1444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76" t="s">
        <v>1452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141</v>
      </c>
      <c r="D6495" s="15">
        <v>5</v>
      </c>
    </row>
    <row r="6496" spans="1:4" x14ac:dyDescent="0.25">
      <c r="A6496" s="67">
        <v>44202</v>
      </c>
      <c r="B6496" s="60" t="s">
        <v>8</v>
      </c>
      <c r="C6496" s="60" t="s">
        <v>133</v>
      </c>
      <c r="D6496" s="15">
        <v>3</v>
      </c>
    </row>
    <row r="6497" spans="1:4" x14ac:dyDescent="0.25">
      <c r="A6497" s="67">
        <v>44202</v>
      </c>
      <c r="B6497" s="60" t="s">
        <v>8</v>
      </c>
      <c r="C6497" s="60" t="s">
        <v>233</v>
      </c>
      <c r="D6497" s="15">
        <v>1</v>
      </c>
    </row>
    <row r="6498" spans="1:4" x14ac:dyDescent="0.25">
      <c r="A6498" s="67">
        <v>44202</v>
      </c>
      <c r="B6498" s="60" t="s">
        <v>8</v>
      </c>
      <c r="C6498" s="60" t="s">
        <v>204</v>
      </c>
      <c r="D6498" s="15">
        <v>2</v>
      </c>
    </row>
    <row r="6499" spans="1:4" x14ac:dyDescent="0.25">
      <c r="A6499" s="67">
        <v>44202</v>
      </c>
      <c r="B6499" s="60" t="s">
        <v>8</v>
      </c>
      <c r="C6499" s="60" t="s">
        <v>40</v>
      </c>
      <c r="D6499" s="15">
        <v>1</v>
      </c>
    </row>
    <row r="6500" spans="1:4" x14ac:dyDescent="0.25">
      <c r="A6500" s="67">
        <v>44202</v>
      </c>
      <c r="B6500" s="60" t="s">
        <v>8</v>
      </c>
      <c r="C6500" s="60" t="s">
        <v>8</v>
      </c>
      <c r="D6500" s="15">
        <v>84</v>
      </c>
    </row>
    <row r="6501" spans="1:4" x14ac:dyDescent="0.25">
      <c r="A6501" s="67">
        <v>44202</v>
      </c>
      <c r="B6501" s="60" t="s">
        <v>8</v>
      </c>
      <c r="C6501" s="60" t="s">
        <v>186</v>
      </c>
      <c r="D6501" s="15">
        <v>2</v>
      </c>
    </row>
    <row r="6502" spans="1:4" x14ac:dyDescent="0.25">
      <c r="A6502" s="67">
        <v>44202</v>
      </c>
      <c r="B6502" s="60" t="s">
        <v>8</v>
      </c>
      <c r="C6502" s="60" t="s">
        <v>31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130</v>
      </c>
      <c r="D6503" s="15">
        <v>0</v>
      </c>
    </row>
    <row r="6504" spans="1:4" x14ac:dyDescent="0.25">
      <c r="A6504" s="67">
        <v>44202</v>
      </c>
      <c r="B6504" s="60" t="s">
        <v>8</v>
      </c>
      <c r="C6504" s="60" t="s">
        <v>80</v>
      </c>
      <c r="D6504" s="15">
        <v>1</v>
      </c>
    </row>
    <row r="6505" spans="1:4" x14ac:dyDescent="0.25">
      <c r="A6505" s="67">
        <v>44202</v>
      </c>
      <c r="B6505" s="60" t="s">
        <v>8</v>
      </c>
      <c r="C6505" s="76" t="s">
        <v>1247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1356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60" t="s">
        <v>621</v>
      </c>
      <c r="D6514" s="15">
        <v>1</v>
      </c>
    </row>
    <row r="6515" spans="1:4" x14ac:dyDescent="0.25">
      <c r="A6515" s="67">
        <v>44202</v>
      </c>
      <c r="B6515" s="60" t="s">
        <v>27</v>
      </c>
      <c r="C6515" s="76" t="s">
        <v>1477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76" t="s">
        <v>1372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76" t="s">
        <v>1385</v>
      </c>
      <c r="D6525" s="15">
        <v>1</v>
      </c>
    </row>
    <row r="6526" spans="1:4" x14ac:dyDescent="0.25">
      <c r="A6526" s="67">
        <v>44203</v>
      </c>
      <c r="B6526" s="60" t="s">
        <v>13</v>
      </c>
      <c r="C6526" s="76" t="s">
        <v>1387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76" t="s">
        <v>1403</v>
      </c>
      <c r="D6530" s="15">
        <v>1</v>
      </c>
    </row>
    <row r="6531" spans="1:4" x14ac:dyDescent="0.25">
      <c r="A6531" s="67">
        <v>44203</v>
      </c>
      <c r="B6531" s="60" t="s">
        <v>47</v>
      </c>
      <c r="C6531" s="76" t="s">
        <v>1404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58" t="s">
        <v>1600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76" t="s">
        <v>1412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76" t="s">
        <v>1422</v>
      </c>
      <c r="D6538" s="15">
        <v>1</v>
      </c>
    </row>
    <row r="6539" spans="1:4" x14ac:dyDescent="0.25">
      <c r="A6539" s="67">
        <v>44203</v>
      </c>
      <c r="B6539" s="60" t="s">
        <v>9</v>
      </c>
      <c r="C6539" s="76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1355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76" t="s">
        <v>1444</v>
      </c>
      <c r="D6544" s="15">
        <v>4</v>
      </c>
    </row>
    <row r="6545" spans="1:4" x14ac:dyDescent="0.25">
      <c r="A6545" s="67">
        <v>44203</v>
      </c>
      <c r="B6545" s="60" t="s">
        <v>8</v>
      </c>
      <c r="C6545" s="76" t="s">
        <v>1446</v>
      </c>
      <c r="D6545" s="15">
        <v>1</v>
      </c>
    </row>
    <row r="6546" spans="1:4" x14ac:dyDescent="0.25">
      <c r="A6546" s="67">
        <v>44203</v>
      </c>
      <c r="B6546" s="60" t="s">
        <v>8</v>
      </c>
      <c r="C6546" s="76" t="s">
        <v>1452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76" t="s">
        <v>1472</v>
      </c>
      <c r="D6559" s="15">
        <v>3</v>
      </c>
    </row>
    <row r="6560" spans="1:4" x14ac:dyDescent="0.25">
      <c r="A6560" s="67">
        <v>44203</v>
      </c>
      <c r="B6560" s="60" t="s">
        <v>27</v>
      </c>
      <c r="C6560" s="60" t="s">
        <v>140</v>
      </c>
      <c r="D6560" s="15">
        <v>12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76" t="s">
        <v>1479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76" t="s">
        <v>94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76" t="s">
        <v>1386</v>
      </c>
      <c r="D6578" s="15">
        <v>1</v>
      </c>
    </row>
    <row r="6579" spans="1:4" x14ac:dyDescent="0.25">
      <c r="A6579" s="67">
        <v>44204</v>
      </c>
      <c r="B6579" s="60" t="s">
        <v>13</v>
      </c>
      <c r="C6579" s="76" t="s">
        <v>1385</v>
      </c>
      <c r="D6579" s="15">
        <v>2</v>
      </c>
    </row>
    <row r="6580" spans="1:4" x14ac:dyDescent="0.25">
      <c r="A6580" s="67">
        <v>44204</v>
      </c>
      <c r="B6580" s="60" t="s">
        <v>13</v>
      </c>
      <c r="C6580" s="76" t="s">
        <v>1387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58" t="s">
        <v>1600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76" t="s">
        <v>1422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1355</v>
      </c>
      <c r="D6593" s="15">
        <v>1</v>
      </c>
    </row>
    <row r="6594" spans="1:4" x14ac:dyDescent="0.25">
      <c r="A6594" s="67">
        <v>44204</v>
      </c>
      <c r="B6594" s="60" t="s">
        <v>15</v>
      </c>
      <c r="C6594" s="76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76" t="s">
        <v>1446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76" t="s">
        <v>1452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76" t="s">
        <v>1466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76" t="s">
        <v>1472</v>
      </c>
      <c r="D6616" s="15">
        <v>1</v>
      </c>
    </row>
    <row r="6617" spans="1:4" x14ac:dyDescent="0.25">
      <c r="A6617" s="67">
        <v>44204</v>
      </c>
      <c r="B6617" s="60" t="s">
        <v>27</v>
      </c>
      <c r="C6617" s="60" t="s">
        <v>140</v>
      </c>
      <c r="D6617" s="15">
        <v>3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76" t="s">
        <v>1385</v>
      </c>
      <c r="D6631" s="15">
        <v>1</v>
      </c>
    </row>
    <row r="6632" spans="1:4" x14ac:dyDescent="0.25">
      <c r="A6632" s="67">
        <v>44205</v>
      </c>
      <c r="B6632" s="60" t="s">
        <v>13</v>
      </c>
      <c r="C6632" s="76" t="s">
        <v>1387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76" t="s">
        <v>1388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76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76" t="s">
        <v>1402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58" t="s">
        <v>1600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76" t="s">
        <v>1411</v>
      </c>
      <c r="D6641" s="15">
        <v>5</v>
      </c>
    </row>
    <row r="6642" spans="1:4" x14ac:dyDescent="0.25">
      <c r="A6642" s="67">
        <v>44205</v>
      </c>
      <c r="B6642" s="60" t="s">
        <v>7</v>
      </c>
      <c r="C6642" s="60" t="s">
        <v>7</v>
      </c>
      <c r="D6642" s="15">
        <v>10</v>
      </c>
    </row>
    <row r="6643" spans="1:4" x14ac:dyDescent="0.25">
      <c r="A6643" s="67">
        <v>44205</v>
      </c>
      <c r="B6643" s="60" t="s">
        <v>9</v>
      </c>
      <c r="C6643" s="60" t="s">
        <v>9</v>
      </c>
      <c r="D6643" s="15">
        <v>70</v>
      </c>
    </row>
    <row r="6644" spans="1:4" x14ac:dyDescent="0.25">
      <c r="A6644" s="67">
        <v>44205</v>
      </c>
      <c r="B6644" s="60" t="s">
        <v>9</v>
      </c>
      <c r="C6644" s="76" t="s">
        <v>1422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1355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76" t="s">
        <v>1444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564" t="s">
        <v>3201</v>
      </c>
      <c r="D6655" s="15">
        <v>1</v>
      </c>
    </row>
    <row r="6656" spans="1:4" x14ac:dyDescent="0.25">
      <c r="A6656" s="67">
        <v>44205</v>
      </c>
      <c r="B6656" s="60" t="s">
        <v>8</v>
      </c>
      <c r="C6656" s="76" t="s">
        <v>1452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76" t="s">
        <v>1466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710</v>
      </c>
      <c r="D6671" s="15">
        <v>4</v>
      </c>
    </row>
    <row r="6672" spans="1:4" x14ac:dyDescent="0.25">
      <c r="A6672" s="67">
        <v>44205</v>
      </c>
      <c r="B6672" s="60" t="s">
        <v>27</v>
      </c>
      <c r="C6672" s="76" t="s">
        <v>1477</v>
      </c>
      <c r="D6672" s="15">
        <v>1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58" t="s">
        <v>1600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1355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367</v>
      </c>
      <c r="D6689" s="15">
        <v>0</v>
      </c>
    </row>
    <row r="6690" spans="1:4" x14ac:dyDescent="0.25">
      <c r="A6690" s="67">
        <v>44206</v>
      </c>
      <c r="B6690" s="60" t="s">
        <v>27</v>
      </c>
      <c r="C6690" s="76" t="s">
        <v>43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76" t="s">
        <v>1370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60" t="s">
        <v>20</v>
      </c>
      <c r="C6700" s="60" t="s">
        <v>651</v>
      </c>
      <c r="D6700" s="15">
        <v>1</v>
      </c>
    </row>
    <row r="6701" spans="1:4" x14ac:dyDescent="0.25">
      <c r="A6701" s="67">
        <v>44207</v>
      </c>
      <c r="B6701" s="60" t="s">
        <v>20</v>
      </c>
      <c r="C6701" s="60" t="s">
        <v>1033</v>
      </c>
      <c r="D6701" s="15">
        <v>1</v>
      </c>
    </row>
    <row r="6702" spans="1:4" x14ac:dyDescent="0.25">
      <c r="A6702" s="67">
        <v>44207</v>
      </c>
      <c r="B6702" s="60" t="s">
        <v>13</v>
      </c>
      <c r="C6702" s="76" t="s">
        <v>1379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76" t="s">
        <v>1385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76" t="s">
        <v>1402</v>
      </c>
      <c r="D6707" s="15">
        <v>1</v>
      </c>
    </row>
    <row r="6708" spans="1:4" x14ac:dyDescent="0.25">
      <c r="A6708" s="67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58" t="s">
        <v>1600</v>
      </c>
      <c r="D6710" s="15">
        <v>3</v>
      </c>
    </row>
    <row r="6711" spans="1:4" x14ac:dyDescent="0.25">
      <c r="A6711" s="67">
        <v>44207</v>
      </c>
      <c r="B6711" s="60" t="s">
        <v>7</v>
      </c>
      <c r="C6711" s="76" t="s">
        <v>1411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76" t="s">
        <v>1415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76" t="s">
        <v>1422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1355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76" t="s">
        <v>1444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76" t="s">
        <v>1446</v>
      </c>
      <c r="D6728" s="15">
        <v>1</v>
      </c>
    </row>
    <row r="6729" spans="1:4" x14ac:dyDescent="0.25">
      <c r="A6729" s="67">
        <v>44207</v>
      </c>
      <c r="B6729" s="60" t="s">
        <v>8</v>
      </c>
      <c r="C6729" s="76" t="s">
        <v>1452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76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1356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76" t="s">
        <v>1472</v>
      </c>
      <c r="D6742" s="15">
        <v>1</v>
      </c>
    </row>
    <row r="6743" spans="1:4" x14ac:dyDescent="0.25">
      <c r="A6743" s="67">
        <v>44207</v>
      </c>
      <c r="B6743" s="60" t="s">
        <v>27</v>
      </c>
      <c r="C6743" s="60" t="s">
        <v>140</v>
      </c>
      <c r="D6743" s="15">
        <v>5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76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76" t="s">
        <v>1371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58" t="s">
        <v>1600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1355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76" t="s">
        <v>1452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76" t="s">
        <v>1477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60" t="s">
        <v>13</v>
      </c>
      <c r="D6793" s="15">
        <v>1</v>
      </c>
    </row>
    <row r="6794" spans="1:4" x14ac:dyDescent="0.25">
      <c r="A6794" s="67">
        <v>44209</v>
      </c>
      <c r="B6794" s="60" t="s">
        <v>13</v>
      </c>
      <c r="C6794" s="76" t="s">
        <v>1385</v>
      </c>
      <c r="D6794" s="15">
        <v>1</v>
      </c>
    </row>
    <row r="6795" spans="1:4" x14ac:dyDescent="0.25">
      <c r="A6795" s="67">
        <v>44209</v>
      </c>
      <c r="B6795" s="60" t="s">
        <v>13</v>
      </c>
      <c r="C6795" s="76" t="s">
        <v>1387</v>
      </c>
      <c r="D6795" s="15">
        <v>2</v>
      </c>
    </row>
    <row r="6796" spans="1:4" x14ac:dyDescent="0.25">
      <c r="A6796" s="67">
        <v>44209</v>
      </c>
      <c r="B6796" s="60" t="s">
        <v>24</v>
      </c>
      <c r="C6796" s="60" t="s">
        <v>23</v>
      </c>
      <c r="D6796" s="15">
        <v>28</v>
      </c>
    </row>
    <row r="6797" spans="1:4" x14ac:dyDescent="0.25">
      <c r="A6797" s="67">
        <v>44209</v>
      </c>
      <c r="B6797" s="60" t="s">
        <v>24</v>
      </c>
      <c r="C6797" s="76" t="s">
        <v>1388</v>
      </c>
      <c r="D6797" s="15">
        <v>1</v>
      </c>
    </row>
    <row r="6798" spans="1:4" x14ac:dyDescent="0.25">
      <c r="A6798" s="67">
        <v>44209</v>
      </c>
      <c r="B6798" s="60" t="s">
        <v>24</v>
      </c>
      <c r="C6798" s="60" t="s">
        <v>24</v>
      </c>
      <c r="D6798" s="15">
        <v>4</v>
      </c>
    </row>
    <row r="6799" spans="1:4" x14ac:dyDescent="0.25">
      <c r="A6799" s="67">
        <v>44209</v>
      </c>
      <c r="B6799" s="60" t="s">
        <v>24</v>
      </c>
      <c r="C6799" s="76" t="s">
        <v>1037</v>
      </c>
      <c r="D6799" s="15">
        <v>1</v>
      </c>
    </row>
    <row r="6800" spans="1:4" x14ac:dyDescent="0.25">
      <c r="A6800" s="67">
        <v>44209</v>
      </c>
      <c r="B6800" s="60" t="s">
        <v>24</v>
      </c>
      <c r="C6800" s="60" t="s">
        <v>656</v>
      </c>
      <c r="D6800" s="15">
        <v>1</v>
      </c>
    </row>
    <row r="6801" spans="1:4" x14ac:dyDescent="0.25">
      <c r="A6801" s="67">
        <v>44209</v>
      </c>
      <c r="B6801" s="60" t="s">
        <v>24</v>
      </c>
      <c r="C6801" s="60" t="s">
        <v>37</v>
      </c>
      <c r="D6801" s="15">
        <v>1</v>
      </c>
    </row>
    <row r="6802" spans="1:4" x14ac:dyDescent="0.25">
      <c r="A6802" s="67">
        <v>44209</v>
      </c>
      <c r="B6802" s="60" t="s">
        <v>24</v>
      </c>
      <c r="C6802" s="60" t="s">
        <v>36</v>
      </c>
      <c r="D6802" s="15">
        <v>1</v>
      </c>
    </row>
    <row r="6803" spans="1:4" x14ac:dyDescent="0.25">
      <c r="A6803" s="67">
        <v>44209</v>
      </c>
      <c r="B6803" s="60" t="s">
        <v>47</v>
      </c>
      <c r="C6803" s="60" t="s">
        <v>47</v>
      </c>
      <c r="D6803" s="15">
        <v>8</v>
      </c>
    </row>
    <row r="6804" spans="1:4" x14ac:dyDescent="0.25">
      <c r="A6804" s="67">
        <v>44209</v>
      </c>
      <c r="B6804" s="60" t="s">
        <v>47</v>
      </c>
      <c r="C6804" s="60" t="s">
        <v>924</v>
      </c>
      <c r="D6804" s="15">
        <v>1</v>
      </c>
    </row>
    <row r="6805" spans="1:4" x14ac:dyDescent="0.25">
      <c r="A6805" s="67">
        <v>44209</v>
      </c>
      <c r="B6805" s="60" t="s">
        <v>48</v>
      </c>
      <c r="C6805" s="58" t="s">
        <v>1600</v>
      </c>
      <c r="D6805" s="15">
        <v>1</v>
      </c>
    </row>
    <row r="6806" spans="1:4" x14ac:dyDescent="0.25">
      <c r="A6806" s="67">
        <v>44209</v>
      </c>
      <c r="B6806" s="60" t="s">
        <v>7</v>
      </c>
      <c r="C6806" s="60" t="s">
        <v>7</v>
      </c>
      <c r="D6806" s="15">
        <v>8</v>
      </c>
    </row>
    <row r="6807" spans="1:4" x14ac:dyDescent="0.25">
      <c r="A6807" s="67">
        <v>44209</v>
      </c>
      <c r="B6807" s="60" t="s">
        <v>9</v>
      </c>
      <c r="C6807" s="60" t="s">
        <v>364</v>
      </c>
      <c r="D6807" s="15">
        <v>1</v>
      </c>
    </row>
    <row r="6808" spans="1:4" x14ac:dyDescent="0.25">
      <c r="A6808" s="67">
        <v>44209</v>
      </c>
      <c r="B6808" s="60" t="s">
        <v>9</v>
      </c>
      <c r="C6808" s="60" t="s">
        <v>9</v>
      </c>
      <c r="D6808" s="15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5">
        <v>1</v>
      </c>
    </row>
    <row r="6810" spans="1:4" x14ac:dyDescent="0.25">
      <c r="A6810" s="67">
        <v>44209</v>
      </c>
      <c r="B6810" s="60" t="s">
        <v>9</v>
      </c>
      <c r="C6810" s="76" t="s">
        <v>1422</v>
      </c>
      <c r="D6810" s="15">
        <v>4</v>
      </c>
    </row>
    <row r="6811" spans="1:4" x14ac:dyDescent="0.25">
      <c r="A6811" s="67">
        <v>44209</v>
      </c>
      <c r="B6811" s="60" t="s">
        <v>15</v>
      </c>
      <c r="C6811" s="60" t="s">
        <v>1355</v>
      </c>
      <c r="D6811" s="15">
        <v>17</v>
      </c>
    </row>
    <row r="6812" spans="1:4" x14ac:dyDescent="0.25">
      <c r="A6812" s="67">
        <v>44209</v>
      </c>
      <c r="B6812" s="60" t="s">
        <v>15</v>
      </c>
      <c r="C6812" s="60" t="s">
        <v>622</v>
      </c>
      <c r="D6812" s="15">
        <v>1</v>
      </c>
    </row>
    <row r="6813" spans="1:4" x14ac:dyDescent="0.25">
      <c r="A6813" s="67">
        <v>44209</v>
      </c>
      <c r="B6813" s="60" t="s">
        <v>15</v>
      </c>
      <c r="C6813" s="60" t="s">
        <v>284</v>
      </c>
      <c r="D6813" s="15">
        <v>6</v>
      </c>
    </row>
    <row r="6814" spans="1:4" x14ac:dyDescent="0.25">
      <c r="A6814" s="67">
        <v>44209</v>
      </c>
      <c r="B6814" s="60" t="s">
        <v>11</v>
      </c>
      <c r="C6814" s="60" t="s">
        <v>64</v>
      </c>
      <c r="D6814" s="15">
        <v>6</v>
      </c>
    </row>
    <row r="6815" spans="1:4" x14ac:dyDescent="0.25">
      <c r="A6815" s="67">
        <v>44209</v>
      </c>
      <c r="B6815" s="60" t="s">
        <v>11</v>
      </c>
      <c r="C6815" s="60" t="s">
        <v>11</v>
      </c>
      <c r="D6815" s="15">
        <v>32</v>
      </c>
    </row>
    <row r="6816" spans="1:4" x14ac:dyDescent="0.25">
      <c r="A6816" s="67">
        <v>44209</v>
      </c>
      <c r="B6816" s="60" t="s">
        <v>11</v>
      </c>
      <c r="C6816" s="60" t="s">
        <v>134</v>
      </c>
      <c r="D6816" s="15">
        <v>3</v>
      </c>
    </row>
    <row r="6817" spans="1:4" x14ac:dyDescent="0.25">
      <c r="A6817" s="67">
        <v>44209</v>
      </c>
      <c r="B6817" s="60" t="s">
        <v>12</v>
      </c>
      <c r="C6817" s="76" t="s">
        <v>1444</v>
      </c>
      <c r="D6817" s="15">
        <v>7</v>
      </c>
    </row>
    <row r="6818" spans="1:4" x14ac:dyDescent="0.25">
      <c r="A6818" s="67">
        <v>44209</v>
      </c>
      <c r="B6818" s="60" t="s">
        <v>12</v>
      </c>
      <c r="C6818" s="60" t="s">
        <v>12</v>
      </c>
      <c r="D6818" s="15">
        <v>7</v>
      </c>
    </row>
    <row r="6819" spans="1:4" x14ac:dyDescent="0.25">
      <c r="A6819" s="67">
        <v>44209</v>
      </c>
      <c r="B6819" s="60" t="s">
        <v>1035</v>
      </c>
      <c r="C6819" s="60" t="s">
        <v>1035</v>
      </c>
      <c r="D6819" s="15">
        <v>9</v>
      </c>
    </row>
    <row r="6820" spans="1:4" x14ac:dyDescent="0.25">
      <c r="A6820" s="67">
        <v>44209</v>
      </c>
      <c r="B6820" s="564" t="s">
        <v>8</v>
      </c>
      <c r="C6820" s="76" t="s">
        <v>1412</v>
      </c>
      <c r="D6820" s="15">
        <v>1</v>
      </c>
    </row>
    <row r="6821" spans="1:4" x14ac:dyDescent="0.25">
      <c r="A6821" s="67">
        <v>44209</v>
      </c>
      <c r="B6821" s="60" t="s">
        <v>8</v>
      </c>
      <c r="C6821" s="60" t="s">
        <v>73</v>
      </c>
      <c r="D6821" s="15">
        <v>2</v>
      </c>
    </row>
    <row r="6822" spans="1:4" x14ac:dyDescent="0.25">
      <c r="A6822" s="67">
        <v>44209</v>
      </c>
      <c r="B6822" s="60" t="s">
        <v>8</v>
      </c>
      <c r="C6822" s="76" t="s">
        <v>1452</v>
      </c>
      <c r="D6822" s="15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5">
        <v>12</v>
      </c>
    </row>
    <row r="6824" spans="1:4" x14ac:dyDescent="0.25">
      <c r="A6824" s="67">
        <v>44209</v>
      </c>
      <c r="B6824" s="60" t="s">
        <v>8</v>
      </c>
      <c r="C6824" s="60" t="s">
        <v>133</v>
      </c>
      <c r="D6824" s="15">
        <v>3</v>
      </c>
    </row>
    <row r="6825" spans="1:4" x14ac:dyDescent="0.25">
      <c r="A6825" s="67">
        <v>44209</v>
      </c>
      <c r="B6825" s="60" t="s">
        <v>8</v>
      </c>
      <c r="C6825" s="60" t="s">
        <v>204</v>
      </c>
      <c r="D6825" s="15">
        <v>4</v>
      </c>
    </row>
    <row r="6826" spans="1:4" x14ac:dyDescent="0.25">
      <c r="A6826" s="67">
        <v>44209</v>
      </c>
      <c r="B6826" s="60" t="s">
        <v>8</v>
      </c>
      <c r="C6826" s="60" t="s">
        <v>40</v>
      </c>
      <c r="D6826" s="15">
        <v>2</v>
      </c>
    </row>
    <row r="6827" spans="1:4" x14ac:dyDescent="0.25">
      <c r="A6827" s="67">
        <v>44209</v>
      </c>
      <c r="B6827" s="60" t="s">
        <v>8</v>
      </c>
      <c r="C6827" s="60" t="s">
        <v>8</v>
      </c>
      <c r="D6827" s="15">
        <v>56</v>
      </c>
    </row>
    <row r="6828" spans="1:4" x14ac:dyDescent="0.25">
      <c r="A6828" s="67">
        <v>44209</v>
      </c>
      <c r="B6828" s="60" t="s">
        <v>8</v>
      </c>
      <c r="C6828" s="60" t="s">
        <v>186</v>
      </c>
      <c r="D6828" s="15">
        <v>1</v>
      </c>
    </row>
    <row r="6829" spans="1:4" x14ac:dyDescent="0.25">
      <c r="A6829" s="67">
        <v>44209</v>
      </c>
      <c r="B6829" s="60" t="s">
        <v>8</v>
      </c>
      <c r="C6829" s="76" t="s">
        <v>1034</v>
      </c>
      <c r="D6829" s="15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5">
        <v>3</v>
      </c>
    </row>
    <row r="6831" spans="1:4" x14ac:dyDescent="0.25">
      <c r="A6831" s="67">
        <v>44209</v>
      </c>
      <c r="B6831" s="60" t="s">
        <v>8</v>
      </c>
      <c r="C6831" s="60" t="s">
        <v>594</v>
      </c>
      <c r="D6831" s="15">
        <v>3</v>
      </c>
    </row>
    <row r="6832" spans="1:4" x14ac:dyDescent="0.25">
      <c r="A6832" s="67">
        <v>44209</v>
      </c>
      <c r="B6832" s="60" t="s">
        <v>8</v>
      </c>
      <c r="C6832" s="60" t="s">
        <v>111</v>
      </c>
      <c r="D6832" s="15">
        <v>15</v>
      </c>
    </row>
    <row r="6833" spans="1:4" x14ac:dyDescent="0.25">
      <c r="A6833" s="67">
        <v>44209</v>
      </c>
      <c r="B6833" s="60" t="s">
        <v>8</v>
      </c>
      <c r="C6833" s="60" t="s">
        <v>347</v>
      </c>
      <c r="D6833" s="15">
        <v>1</v>
      </c>
    </row>
    <row r="6834" spans="1:4" x14ac:dyDescent="0.25">
      <c r="A6834" s="67">
        <v>44209</v>
      </c>
      <c r="B6834" s="60" t="s">
        <v>49</v>
      </c>
      <c r="C6834" s="60" t="s">
        <v>49</v>
      </c>
      <c r="D6834" s="15">
        <v>5</v>
      </c>
    </row>
    <row r="6835" spans="1:4" x14ac:dyDescent="0.25">
      <c r="A6835" s="67">
        <v>44209</v>
      </c>
      <c r="B6835" s="60" t="s">
        <v>50</v>
      </c>
      <c r="C6835" s="60" t="s">
        <v>367</v>
      </c>
      <c r="D6835" s="15">
        <v>1</v>
      </c>
    </row>
    <row r="6836" spans="1:4" x14ac:dyDescent="0.25">
      <c r="A6836" s="67">
        <v>44209</v>
      </c>
      <c r="B6836" s="60" t="s">
        <v>27</v>
      </c>
      <c r="C6836" s="60" t="s">
        <v>140</v>
      </c>
      <c r="D6836" s="15">
        <v>4</v>
      </c>
    </row>
    <row r="6837" spans="1:4" x14ac:dyDescent="0.25">
      <c r="A6837" s="67">
        <v>44209</v>
      </c>
      <c r="B6837" s="60" t="s">
        <v>27</v>
      </c>
      <c r="C6837" s="76" t="s">
        <v>1474</v>
      </c>
      <c r="D6837" s="15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5">
        <v>4</v>
      </c>
    </row>
    <row r="6839" spans="1:4" x14ac:dyDescent="0.25">
      <c r="A6839" s="67">
        <v>44209</v>
      </c>
      <c r="B6839" s="60" t="s">
        <v>51</v>
      </c>
      <c r="C6839" s="76" t="s">
        <v>680</v>
      </c>
      <c r="D6839" s="15">
        <v>1</v>
      </c>
    </row>
    <row r="6840" spans="1:4" x14ac:dyDescent="0.25">
      <c r="A6840" s="67">
        <v>44209</v>
      </c>
      <c r="B6840" s="60" t="s">
        <v>51</v>
      </c>
      <c r="C6840" s="60" t="s">
        <v>51</v>
      </c>
      <c r="D6840" s="15">
        <v>10</v>
      </c>
    </row>
    <row r="6841" spans="1:4" x14ac:dyDescent="0.25">
      <c r="A6841" s="67">
        <v>44209</v>
      </c>
      <c r="B6841" s="60" t="s">
        <v>10</v>
      </c>
      <c r="C6841" s="60" t="s">
        <v>10</v>
      </c>
      <c r="D6841" s="15">
        <v>2</v>
      </c>
    </row>
    <row r="6842" spans="1:4" x14ac:dyDescent="0.25">
      <c r="A6842" s="67">
        <v>44210</v>
      </c>
      <c r="B6842" s="60" t="s">
        <v>14</v>
      </c>
      <c r="C6842" s="60" t="s">
        <v>14</v>
      </c>
      <c r="D6842" s="15">
        <v>33</v>
      </c>
    </row>
    <row r="6843" spans="1:4" x14ac:dyDescent="0.25">
      <c r="A6843" s="67">
        <v>44210</v>
      </c>
      <c r="B6843" s="60" t="s">
        <v>14</v>
      </c>
      <c r="C6843" s="60" t="s">
        <v>16</v>
      </c>
      <c r="D6843" s="15">
        <v>23</v>
      </c>
    </row>
    <row r="6844" spans="1:4" x14ac:dyDescent="0.25">
      <c r="A6844" s="67">
        <v>44210</v>
      </c>
      <c r="B6844" s="60" t="s">
        <v>14</v>
      </c>
      <c r="C6844" s="60" t="s">
        <v>85</v>
      </c>
      <c r="D6844" s="15">
        <v>19</v>
      </c>
    </row>
    <row r="6845" spans="1:4" x14ac:dyDescent="0.25">
      <c r="A6845" s="67">
        <v>44210</v>
      </c>
      <c r="B6845" s="60" t="s">
        <v>20</v>
      </c>
      <c r="C6845" s="60" t="s">
        <v>20</v>
      </c>
      <c r="D6845" s="15">
        <v>110</v>
      </c>
    </row>
    <row r="6846" spans="1:4" x14ac:dyDescent="0.25">
      <c r="A6846" s="67">
        <v>44210</v>
      </c>
      <c r="B6846" s="60" t="s">
        <v>20</v>
      </c>
      <c r="C6846" s="76" t="s">
        <v>1375</v>
      </c>
      <c r="D6846" s="15">
        <v>1</v>
      </c>
    </row>
    <row r="6847" spans="1:4" x14ac:dyDescent="0.25">
      <c r="A6847" s="67">
        <v>44210</v>
      </c>
      <c r="B6847" s="60" t="s">
        <v>20</v>
      </c>
      <c r="C6847" s="76" t="s">
        <v>927</v>
      </c>
      <c r="D6847" s="15">
        <v>2</v>
      </c>
    </row>
    <row r="6848" spans="1:4" x14ac:dyDescent="0.25">
      <c r="A6848" s="67">
        <v>44210</v>
      </c>
      <c r="B6848" s="60" t="s">
        <v>20</v>
      </c>
      <c r="C6848" s="60" t="s">
        <v>651</v>
      </c>
      <c r="D6848" s="15">
        <v>1</v>
      </c>
    </row>
    <row r="6849" spans="1:4" x14ac:dyDescent="0.25">
      <c r="A6849" s="67">
        <v>44210</v>
      </c>
      <c r="B6849" s="60" t="s">
        <v>20</v>
      </c>
      <c r="C6849" s="60" t="s">
        <v>876</v>
      </c>
      <c r="D6849" s="15">
        <v>1</v>
      </c>
    </row>
    <row r="6850" spans="1:4" x14ac:dyDescent="0.25">
      <c r="A6850" s="67">
        <v>44210</v>
      </c>
      <c r="B6850" s="60" t="s">
        <v>20</v>
      </c>
      <c r="C6850" s="60" t="s">
        <v>712</v>
      </c>
      <c r="D6850" s="15">
        <v>2</v>
      </c>
    </row>
    <row r="6851" spans="1:4" x14ac:dyDescent="0.25">
      <c r="A6851" s="67">
        <v>44210</v>
      </c>
      <c r="B6851" s="60" t="s">
        <v>13</v>
      </c>
      <c r="C6851" s="60" t="s">
        <v>13</v>
      </c>
      <c r="D6851" s="15">
        <v>5</v>
      </c>
    </row>
    <row r="6852" spans="1:4" x14ac:dyDescent="0.25">
      <c r="A6852" s="67">
        <v>44210</v>
      </c>
      <c r="B6852" s="60" t="s">
        <v>13</v>
      </c>
      <c r="C6852" s="76" t="s">
        <v>1385</v>
      </c>
      <c r="D6852" s="15">
        <v>1</v>
      </c>
    </row>
    <row r="6853" spans="1:4" x14ac:dyDescent="0.25">
      <c r="A6853" s="67">
        <v>44210</v>
      </c>
      <c r="B6853" s="60" t="s">
        <v>24</v>
      </c>
      <c r="C6853" s="60" t="s">
        <v>23</v>
      </c>
      <c r="D6853" s="15">
        <v>20</v>
      </c>
    </row>
    <row r="6854" spans="1:4" x14ac:dyDescent="0.25">
      <c r="A6854" s="67">
        <v>44210</v>
      </c>
      <c r="B6854" s="60" t="s">
        <v>24</v>
      </c>
      <c r="C6854" s="60" t="s">
        <v>24</v>
      </c>
      <c r="D6854" s="15">
        <v>6</v>
      </c>
    </row>
    <row r="6855" spans="1:4" x14ac:dyDescent="0.25">
      <c r="A6855" s="67">
        <v>44210</v>
      </c>
      <c r="B6855" s="60" t="s">
        <v>24</v>
      </c>
      <c r="C6855" s="60" t="s">
        <v>36</v>
      </c>
      <c r="D6855" s="15">
        <v>2</v>
      </c>
    </row>
    <row r="6856" spans="1:4" x14ac:dyDescent="0.25">
      <c r="A6856" s="67">
        <v>44210</v>
      </c>
      <c r="B6856" s="60" t="s">
        <v>47</v>
      </c>
      <c r="C6856" s="60" t="s">
        <v>47</v>
      </c>
      <c r="D6856" s="15">
        <v>5</v>
      </c>
    </row>
    <row r="6857" spans="1:4" x14ac:dyDescent="0.25">
      <c r="A6857" s="67">
        <v>44210</v>
      </c>
      <c r="B6857" s="60" t="s">
        <v>48</v>
      </c>
      <c r="C6857" s="58" t="s">
        <v>1600</v>
      </c>
      <c r="D6857" s="15">
        <v>1</v>
      </c>
    </row>
    <row r="6858" spans="1:4" x14ac:dyDescent="0.25">
      <c r="A6858" s="67">
        <v>44210</v>
      </c>
      <c r="B6858" s="60" t="s">
        <v>7</v>
      </c>
      <c r="C6858" s="76" t="s">
        <v>1411</v>
      </c>
      <c r="D6858" s="15">
        <v>4</v>
      </c>
    </row>
    <row r="6859" spans="1:4" x14ac:dyDescent="0.25">
      <c r="A6859" s="67">
        <v>44210</v>
      </c>
      <c r="B6859" s="60" t="s">
        <v>7</v>
      </c>
      <c r="C6859" s="60" t="s">
        <v>7</v>
      </c>
      <c r="D6859" s="15">
        <v>10</v>
      </c>
    </row>
    <row r="6860" spans="1:4" x14ac:dyDescent="0.25">
      <c r="A6860" s="67">
        <v>44210</v>
      </c>
      <c r="B6860" s="60" t="s">
        <v>9</v>
      </c>
      <c r="C6860" s="60" t="s">
        <v>9</v>
      </c>
      <c r="D6860" s="15">
        <v>68</v>
      </c>
    </row>
    <row r="6861" spans="1:4" x14ac:dyDescent="0.25">
      <c r="A6861" s="67">
        <v>44210</v>
      </c>
      <c r="B6861" s="60" t="s">
        <v>9</v>
      </c>
      <c r="C6861" s="60" t="s">
        <v>17</v>
      </c>
      <c r="D6861" s="15">
        <v>7</v>
      </c>
    </row>
    <row r="6862" spans="1:4" x14ac:dyDescent="0.25">
      <c r="A6862" s="67">
        <v>44210</v>
      </c>
      <c r="B6862" s="60" t="s">
        <v>9</v>
      </c>
      <c r="C6862" s="76" t="s">
        <v>1015</v>
      </c>
      <c r="D6862" s="15">
        <v>1</v>
      </c>
    </row>
    <row r="6863" spans="1:4" x14ac:dyDescent="0.25">
      <c r="A6863" s="67">
        <v>44210</v>
      </c>
      <c r="B6863" s="60" t="s">
        <v>9</v>
      </c>
      <c r="C6863" s="60" t="s">
        <v>144</v>
      </c>
      <c r="D6863" s="15">
        <v>1</v>
      </c>
    </row>
    <row r="6864" spans="1:4" x14ac:dyDescent="0.25">
      <c r="A6864" s="67">
        <v>44210</v>
      </c>
      <c r="B6864" s="60" t="s">
        <v>15</v>
      </c>
      <c r="C6864" s="60" t="s">
        <v>1355</v>
      </c>
      <c r="D6864" s="15">
        <v>0</v>
      </c>
    </row>
    <row r="6865" spans="1:4" x14ac:dyDescent="0.25">
      <c r="A6865" s="67">
        <v>44210</v>
      </c>
      <c r="B6865" s="60" t="s">
        <v>11</v>
      </c>
      <c r="C6865" s="60" t="s">
        <v>11</v>
      </c>
      <c r="D6865" s="15">
        <v>17</v>
      </c>
    </row>
    <row r="6866" spans="1:4" x14ac:dyDescent="0.25">
      <c r="A6866" s="67">
        <v>44210</v>
      </c>
      <c r="B6866" s="60" t="s">
        <v>11</v>
      </c>
      <c r="C6866" s="60" t="s">
        <v>134</v>
      </c>
      <c r="D6866" s="15">
        <v>5</v>
      </c>
    </row>
    <row r="6867" spans="1:4" x14ac:dyDescent="0.25">
      <c r="A6867" s="67">
        <v>44210</v>
      </c>
      <c r="B6867" s="60" t="s">
        <v>12</v>
      </c>
      <c r="C6867" s="76" t="s">
        <v>1444</v>
      </c>
      <c r="D6867" s="15">
        <v>4</v>
      </c>
    </row>
    <row r="6868" spans="1:4" x14ac:dyDescent="0.25">
      <c r="A6868" s="67">
        <v>44210</v>
      </c>
      <c r="B6868" s="60" t="s">
        <v>12</v>
      </c>
      <c r="C6868" s="60" t="s">
        <v>12</v>
      </c>
      <c r="D6868" s="15">
        <v>17</v>
      </c>
    </row>
    <row r="6869" spans="1:4" x14ac:dyDescent="0.25">
      <c r="A6869" s="67">
        <v>44210</v>
      </c>
      <c r="B6869" s="60" t="s">
        <v>1035</v>
      </c>
      <c r="C6869" s="60" t="s">
        <v>1035</v>
      </c>
      <c r="D6869" s="15">
        <v>8</v>
      </c>
    </row>
    <row r="6870" spans="1:4" x14ac:dyDescent="0.25">
      <c r="A6870" s="67">
        <v>44210</v>
      </c>
      <c r="B6870" s="60" t="s">
        <v>8</v>
      </c>
      <c r="C6870" s="60" t="s">
        <v>73</v>
      </c>
      <c r="D6870" s="15">
        <v>2</v>
      </c>
    </row>
    <row r="6871" spans="1:4" x14ac:dyDescent="0.25">
      <c r="A6871" s="67">
        <v>44210</v>
      </c>
      <c r="B6871" s="60" t="s">
        <v>8</v>
      </c>
      <c r="C6871" s="564" t="s">
        <v>3201</v>
      </c>
      <c r="D6871" s="15">
        <v>1</v>
      </c>
    </row>
    <row r="6872" spans="1:4" x14ac:dyDescent="0.25">
      <c r="A6872" s="67">
        <v>44210</v>
      </c>
      <c r="B6872" s="60" t="s">
        <v>8</v>
      </c>
      <c r="C6872" s="60" t="s">
        <v>58</v>
      </c>
      <c r="D6872" s="15">
        <v>8</v>
      </c>
    </row>
    <row r="6873" spans="1:4" x14ac:dyDescent="0.25">
      <c r="A6873" s="67">
        <v>44210</v>
      </c>
      <c r="B6873" s="60" t="s">
        <v>8</v>
      </c>
      <c r="C6873" s="60" t="s">
        <v>141</v>
      </c>
      <c r="D6873" s="15">
        <v>4</v>
      </c>
    </row>
    <row r="6874" spans="1:4" x14ac:dyDescent="0.25">
      <c r="A6874" s="67">
        <v>44210</v>
      </c>
      <c r="B6874" s="60" t="s">
        <v>8</v>
      </c>
      <c r="C6874" s="60" t="s">
        <v>204</v>
      </c>
      <c r="D6874" s="15">
        <v>15</v>
      </c>
    </row>
    <row r="6875" spans="1:4" x14ac:dyDescent="0.25">
      <c r="A6875" s="67">
        <v>44210</v>
      </c>
      <c r="B6875" s="60" t="s">
        <v>8</v>
      </c>
      <c r="C6875" s="60" t="s">
        <v>40</v>
      </c>
      <c r="D6875" s="15">
        <v>2</v>
      </c>
    </row>
    <row r="6876" spans="1:4" x14ac:dyDescent="0.25">
      <c r="A6876" s="67">
        <v>44210</v>
      </c>
      <c r="B6876" s="60" t="s">
        <v>8</v>
      </c>
      <c r="C6876" s="60" t="s">
        <v>8</v>
      </c>
      <c r="D6876" s="15">
        <v>96</v>
      </c>
    </row>
    <row r="6877" spans="1:4" x14ac:dyDescent="0.25">
      <c r="A6877" s="67">
        <v>44210</v>
      </c>
      <c r="B6877" s="60" t="s">
        <v>8</v>
      </c>
      <c r="C6877" s="60" t="s">
        <v>186</v>
      </c>
      <c r="D6877" s="15">
        <v>1</v>
      </c>
    </row>
    <row r="6878" spans="1:4" x14ac:dyDescent="0.25">
      <c r="A6878" s="67">
        <v>44210</v>
      </c>
      <c r="B6878" s="60" t="s">
        <v>8</v>
      </c>
      <c r="C6878" s="60" t="s">
        <v>31</v>
      </c>
      <c r="D6878" s="15">
        <v>1</v>
      </c>
    </row>
    <row r="6879" spans="1:4" x14ac:dyDescent="0.25">
      <c r="A6879" s="67">
        <v>44210</v>
      </c>
      <c r="B6879" s="60" t="s">
        <v>8</v>
      </c>
      <c r="C6879" s="60" t="s">
        <v>111</v>
      </c>
      <c r="D6879" s="15">
        <v>3</v>
      </c>
    </row>
    <row r="6880" spans="1:4" x14ac:dyDescent="0.25">
      <c r="A6880" s="67">
        <v>44210</v>
      </c>
      <c r="B6880" s="60" t="s">
        <v>8</v>
      </c>
      <c r="C6880" s="60" t="s">
        <v>347</v>
      </c>
      <c r="D6880" s="15">
        <v>1</v>
      </c>
    </row>
    <row r="6881" spans="1:4" x14ac:dyDescent="0.25">
      <c r="A6881" s="67">
        <v>44210</v>
      </c>
      <c r="B6881" s="60" t="s">
        <v>49</v>
      </c>
      <c r="C6881" s="60" t="s">
        <v>49</v>
      </c>
      <c r="D6881" s="15">
        <v>0</v>
      </c>
    </row>
    <row r="6882" spans="1:4" x14ac:dyDescent="0.25">
      <c r="A6882" s="67">
        <v>44210</v>
      </c>
      <c r="B6882" s="60" t="s">
        <v>50</v>
      </c>
      <c r="C6882" s="60" t="s">
        <v>1356</v>
      </c>
      <c r="D6882" s="15">
        <v>4</v>
      </c>
    </row>
    <row r="6883" spans="1:4" x14ac:dyDescent="0.25">
      <c r="A6883" s="67">
        <v>44210</v>
      </c>
      <c r="B6883" s="60" t="s">
        <v>50</v>
      </c>
      <c r="C6883" s="60" t="s">
        <v>367</v>
      </c>
      <c r="D6883" s="15">
        <v>6</v>
      </c>
    </row>
    <row r="6884" spans="1:4" x14ac:dyDescent="0.25">
      <c r="A6884" s="67">
        <v>44210</v>
      </c>
      <c r="B6884" s="60" t="s">
        <v>27</v>
      </c>
      <c r="C6884" s="76" t="s">
        <v>1472</v>
      </c>
      <c r="D6884" s="15">
        <v>6</v>
      </c>
    </row>
    <row r="6885" spans="1:4" x14ac:dyDescent="0.25">
      <c r="A6885" s="67">
        <v>44210</v>
      </c>
      <c r="B6885" s="60" t="s">
        <v>27</v>
      </c>
      <c r="C6885" s="60" t="s">
        <v>140</v>
      </c>
      <c r="D6885" s="15">
        <v>8</v>
      </c>
    </row>
    <row r="6886" spans="1:4" x14ac:dyDescent="0.25">
      <c r="A6886" s="67">
        <v>44210</v>
      </c>
      <c r="B6886" s="60" t="s">
        <v>27</v>
      </c>
      <c r="C6886" s="60" t="s">
        <v>43</v>
      </c>
      <c r="D6886" s="15">
        <v>36</v>
      </c>
    </row>
    <row r="6887" spans="1:4" x14ac:dyDescent="0.25">
      <c r="A6887" s="67">
        <v>44210</v>
      </c>
      <c r="B6887" s="60" t="s">
        <v>27</v>
      </c>
      <c r="C6887" s="60" t="s">
        <v>710</v>
      </c>
      <c r="D6887" s="15">
        <v>1</v>
      </c>
    </row>
    <row r="6888" spans="1:4" x14ac:dyDescent="0.25">
      <c r="A6888" s="67">
        <v>44210</v>
      </c>
      <c r="B6888" s="60" t="s">
        <v>51</v>
      </c>
      <c r="C6888" s="60" t="s">
        <v>51</v>
      </c>
      <c r="D6888" s="15">
        <v>6</v>
      </c>
    </row>
    <row r="6889" spans="1:4" x14ac:dyDescent="0.25">
      <c r="A6889" s="67">
        <v>44210</v>
      </c>
      <c r="B6889" s="60" t="s">
        <v>10</v>
      </c>
      <c r="C6889" s="76" t="s">
        <v>1479</v>
      </c>
      <c r="D6889" s="15">
        <v>1</v>
      </c>
    </row>
    <row r="6890" spans="1:4" x14ac:dyDescent="0.25">
      <c r="A6890" s="67">
        <v>44210</v>
      </c>
      <c r="B6890" s="60" t="s">
        <v>10</v>
      </c>
      <c r="C6890" s="60" t="s">
        <v>10</v>
      </c>
      <c r="D6890" s="15">
        <v>10</v>
      </c>
    </row>
    <row r="6891" spans="1:4" x14ac:dyDescent="0.25">
      <c r="A6891" s="67">
        <v>44211</v>
      </c>
      <c r="B6891" s="60" t="s">
        <v>14</v>
      </c>
      <c r="C6891" s="60" t="s">
        <v>14</v>
      </c>
      <c r="D6891" s="15">
        <v>12</v>
      </c>
    </row>
    <row r="6892" spans="1:4" x14ac:dyDescent="0.25">
      <c r="A6892" s="67">
        <v>44211</v>
      </c>
      <c r="B6892" s="60" t="s">
        <v>14</v>
      </c>
      <c r="C6892" s="60" t="s">
        <v>16</v>
      </c>
      <c r="D6892" s="15">
        <v>19</v>
      </c>
    </row>
    <row r="6893" spans="1:4" x14ac:dyDescent="0.25">
      <c r="A6893" s="67">
        <v>44211</v>
      </c>
      <c r="B6893" s="60" t="s">
        <v>14</v>
      </c>
      <c r="C6893" s="60" t="s">
        <v>85</v>
      </c>
      <c r="D6893" s="15">
        <v>3</v>
      </c>
    </row>
    <row r="6894" spans="1:4" x14ac:dyDescent="0.25">
      <c r="A6894" s="67">
        <v>44211</v>
      </c>
      <c r="B6894" s="60" t="s">
        <v>20</v>
      </c>
      <c r="C6894" s="60" t="s">
        <v>20</v>
      </c>
      <c r="D6894" s="15">
        <v>100</v>
      </c>
    </row>
    <row r="6895" spans="1:4" x14ac:dyDescent="0.25">
      <c r="A6895" s="67">
        <v>44211</v>
      </c>
      <c r="B6895" s="60" t="s">
        <v>20</v>
      </c>
      <c r="C6895" s="76" t="s">
        <v>927</v>
      </c>
      <c r="D6895" s="15">
        <v>1</v>
      </c>
    </row>
    <row r="6896" spans="1:4" x14ac:dyDescent="0.25">
      <c r="A6896" s="67">
        <v>44211</v>
      </c>
      <c r="B6896" s="60" t="s">
        <v>20</v>
      </c>
      <c r="C6896" s="60" t="s">
        <v>365</v>
      </c>
      <c r="D6896" s="15">
        <v>1</v>
      </c>
    </row>
    <row r="6897" spans="1:4" x14ac:dyDescent="0.25">
      <c r="A6897" s="67">
        <v>44211</v>
      </c>
      <c r="B6897" s="60" t="s">
        <v>20</v>
      </c>
      <c r="C6897" s="60" t="s">
        <v>651</v>
      </c>
      <c r="D6897" s="15">
        <v>1</v>
      </c>
    </row>
    <row r="6898" spans="1:4" x14ac:dyDescent="0.25">
      <c r="A6898" s="67">
        <v>44211</v>
      </c>
      <c r="B6898" s="60" t="s">
        <v>20</v>
      </c>
      <c r="C6898" s="60" t="s">
        <v>712</v>
      </c>
      <c r="D6898" s="15">
        <v>1</v>
      </c>
    </row>
    <row r="6899" spans="1:4" x14ac:dyDescent="0.25">
      <c r="A6899" s="67">
        <v>44211</v>
      </c>
      <c r="B6899" s="60" t="s">
        <v>13</v>
      </c>
      <c r="C6899" s="76" t="s">
        <v>1382</v>
      </c>
      <c r="D6899" s="15">
        <v>1</v>
      </c>
    </row>
    <row r="6900" spans="1:4" x14ac:dyDescent="0.25">
      <c r="A6900" s="67">
        <v>44211</v>
      </c>
      <c r="B6900" s="60" t="s">
        <v>13</v>
      </c>
      <c r="C6900" s="60" t="s">
        <v>13</v>
      </c>
      <c r="D6900" s="15">
        <v>1</v>
      </c>
    </row>
    <row r="6901" spans="1:4" x14ac:dyDescent="0.25">
      <c r="A6901" s="67">
        <v>44211</v>
      </c>
      <c r="B6901" s="60" t="s">
        <v>13</v>
      </c>
      <c r="C6901" s="76" t="s">
        <v>1385</v>
      </c>
      <c r="D6901" s="15">
        <v>1</v>
      </c>
    </row>
    <row r="6902" spans="1:4" x14ac:dyDescent="0.25">
      <c r="A6902" s="67">
        <v>44211</v>
      </c>
      <c r="B6902" s="60" t="s">
        <v>13</v>
      </c>
      <c r="C6902" s="76" t="s">
        <v>1387</v>
      </c>
      <c r="D6902" s="15">
        <v>5</v>
      </c>
    </row>
    <row r="6903" spans="1:4" x14ac:dyDescent="0.25">
      <c r="A6903" s="67">
        <v>44211</v>
      </c>
      <c r="B6903" s="60" t="s">
        <v>24</v>
      </c>
      <c r="C6903" s="60" t="s">
        <v>23</v>
      </c>
      <c r="D6903" s="15">
        <v>22</v>
      </c>
    </row>
    <row r="6904" spans="1:4" x14ac:dyDescent="0.25">
      <c r="A6904" s="67">
        <v>44211</v>
      </c>
      <c r="B6904" s="60" t="s">
        <v>24</v>
      </c>
      <c r="C6904" s="76" t="s">
        <v>1388</v>
      </c>
      <c r="D6904" s="15">
        <v>1</v>
      </c>
    </row>
    <row r="6905" spans="1:4" x14ac:dyDescent="0.25">
      <c r="A6905" s="67">
        <v>44211</v>
      </c>
      <c r="B6905" s="60" t="s">
        <v>24</v>
      </c>
      <c r="C6905" s="76" t="s">
        <v>1390</v>
      </c>
      <c r="D6905" s="15">
        <v>1</v>
      </c>
    </row>
    <row r="6906" spans="1:4" x14ac:dyDescent="0.25">
      <c r="A6906" s="67">
        <v>44211</v>
      </c>
      <c r="B6906" s="60" t="s">
        <v>24</v>
      </c>
      <c r="C6906" s="60" t="s">
        <v>24</v>
      </c>
      <c r="D6906" s="15">
        <v>8</v>
      </c>
    </row>
    <row r="6907" spans="1:4" x14ac:dyDescent="0.25">
      <c r="A6907" s="67">
        <v>44211</v>
      </c>
      <c r="B6907" s="60" t="s">
        <v>24</v>
      </c>
      <c r="C6907" s="76" t="s">
        <v>1402</v>
      </c>
      <c r="D6907" s="15">
        <v>3</v>
      </c>
    </row>
    <row r="6908" spans="1:4" x14ac:dyDescent="0.25">
      <c r="A6908" s="67">
        <v>44211</v>
      </c>
      <c r="B6908" s="60" t="s">
        <v>24</v>
      </c>
      <c r="C6908" s="60" t="s">
        <v>36</v>
      </c>
      <c r="D6908" s="15">
        <v>2</v>
      </c>
    </row>
    <row r="6909" spans="1:4" x14ac:dyDescent="0.25">
      <c r="A6909" s="67">
        <v>44211</v>
      </c>
      <c r="B6909" s="60" t="s">
        <v>47</v>
      </c>
      <c r="C6909" s="76" t="s">
        <v>1405</v>
      </c>
      <c r="D6909" s="15">
        <v>1</v>
      </c>
    </row>
    <row r="6910" spans="1:4" x14ac:dyDescent="0.25">
      <c r="A6910" s="67">
        <v>44211</v>
      </c>
      <c r="B6910" s="60" t="s">
        <v>47</v>
      </c>
      <c r="C6910" s="60" t="s">
        <v>47</v>
      </c>
      <c r="D6910" s="15">
        <v>15</v>
      </c>
    </row>
    <row r="6911" spans="1:4" x14ac:dyDescent="0.25">
      <c r="A6911" s="67">
        <v>44211</v>
      </c>
      <c r="B6911" s="60" t="s">
        <v>48</v>
      </c>
      <c r="C6911" s="58" t="s">
        <v>1600</v>
      </c>
      <c r="D6911" s="15">
        <v>0</v>
      </c>
    </row>
    <row r="6912" spans="1:4" x14ac:dyDescent="0.25">
      <c r="A6912" s="67">
        <v>44211</v>
      </c>
      <c r="B6912" s="60" t="s">
        <v>7</v>
      </c>
      <c r="C6912" s="76" t="s">
        <v>1411</v>
      </c>
      <c r="D6912" s="15">
        <v>3</v>
      </c>
    </row>
    <row r="6913" spans="1:4" x14ac:dyDescent="0.25">
      <c r="A6913" s="67">
        <v>44211</v>
      </c>
      <c r="B6913" s="60" t="s">
        <v>7</v>
      </c>
      <c r="C6913" s="60" t="s">
        <v>7</v>
      </c>
      <c r="D6913" s="15">
        <v>13</v>
      </c>
    </row>
    <row r="6914" spans="1:4" x14ac:dyDescent="0.25">
      <c r="A6914" s="67">
        <v>44211</v>
      </c>
      <c r="B6914" s="60" t="s">
        <v>9</v>
      </c>
      <c r="C6914" s="76" t="s">
        <v>1412</v>
      </c>
      <c r="D6914" s="15">
        <v>1</v>
      </c>
    </row>
    <row r="6915" spans="1:4" x14ac:dyDescent="0.25">
      <c r="A6915" s="67">
        <v>44211</v>
      </c>
      <c r="B6915" s="60" t="s">
        <v>9</v>
      </c>
      <c r="C6915" s="60" t="s">
        <v>9</v>
      </c>
      <c r="D6915" s="15">
        <v>91</v>
      </c>
    </row>
    <row r="6916" spans="1:4" x14ac:dyDescent="0.25">
      <c r="A6916" s="67">
        <v>44211</v>
      </c>
      <c r="B6916" s="60" t="s">
        <v>9</v>
      </c>
      <c r="C6916" s="60" t="s">
        <v>17</v>
      </c>
      <c r="D6916" s="15">
        <v>4</v>
      </c>
    </row>
    <row r="6917" spans="1:4" x14ac:dyDescent="0.25">
      <c r="A6917" s="67">
        <v>44211</v>
      </c>
      <c r="B6917" s="60" t="s">
        <v>9</v>
      </c>
      <c r="C6917" s="76" t="s">
        <v>1422</v>
      </c>
      <c r="D6917" s="15">
        <v>5</v>
      </c>
    </row>
    <row r="6918" spans="1:4" x14ac:dyDescent="0.25">
      <c r="A6918" s="67">
        <v>44211</v>
      </c>
      <c r="B6918" s="60" t="s">
        <v>9</v>
      </c>
      <c r="C6918" s="60" t="s">
        <v>144</v>
      </c>
      <c r="D6918" s="15">
        <v>15</v>
      </c>
    </row>
    <row r="6919" spans="1:4" x14ac:dyDescent="0.25">
      <c r="A6919" s="67">
        <v>44211</v>
      </c>
      <c r="B6919" s="60" t="s">
        <v>15</v>
      </c>
      <c r="C6919" s="60" t="s">
        <v>108</v>
      </c>
      <c r="D6919" s="15">
        <v>1</v>
      </c>
    </row>
    <row r="6920" spans="1:4" x14ac:dyDescent="0.25">
      <c r="A6920" s="67">
        <v>44211</v>
      </c>
      <c r="B6920" s="60" t="s">
        <v>15</v>
      </c>
      <c r="C6920" s="60" t="s">
        <v>1355</v>
      </c>
      <c r="D6920" s="15">
        <v>1</v>
      </c>
    </row>
    <row r="6921" spans="1:4" x14ac:dyDescent="0.25">
      <c r="A6921" s="67">
        <v>44211</v>
      </c>
      <c r="B6921" s="60" t="s">
        <v>15</v>
      </c>
      <c r="C6921" s="60" t="s">
        <v>622</v>
      </c>
      <c r="D6921" s="15">
        <v>1</v>
      </c>
    </row>
    <row r="6922" spans="1:4" x14ac:dyDescent="0.25">
      <c r="A6922" s="67">
        <v>44211</v>
      </c>
      <c r="B6922" s="60" t="s">
        <v>15</v>
      </c>
      <c r="C6922" s="60" t="s">
        <v>284</v>
      </c>
      <c r="D6922" s="15">
        <v>3</v>
      </c>
    </row>
    <row r="6923" spans="1:4" x14ac:dyDescent="0.25">
      <c r="A6923" s="67">
        <v>44211</v>
      </c>
      <c r="B6923" s="60" t="s">
        <v>11</v>
      </c>
      <c r="C6923" s="60" t="s">
        <v>64</v>
      </c>
      <c r="D6923" s="15">
        <v>1</v>
      </c>
    </row>
    <row r="6924" spans="1:4" x14ac:dyDescent="0.25">
      <c r="A6924" s="67">
        <v>44211</v>
      </c>
      <c r="B6924" s="60" t="s">
        <v>11</v>
      </c>
      <c r="C6924" s="60" t="s">
        <v>335</v>
      </c>
      <c r="D6924" s="15">
        <v>5</v>
      </c>
    </row>
    <row r="6925" spans="1:4" x14ac:dyDescent="0.25">
      <c r="A6925" s="67">
        <v>44211</v>
      </c>
      <c r="B6925" s="60" t="s">
        <v>11</v>
      </c>
      <c r="C6925" s="60" t="s">
        <v>11</v>
      </c>
      <c r="D6925" s="15">
        <v>24</v>
      </c>
    </row>
    <row r="6926" spans="1:4" x14ac:dyDescent="0.25">
      <c r="A6926" s="67">
        <v>44211</v>
      </c>
      <c r="B6926" s="60" t="s">
        <v>11</v>
      </c>
      <c r="C6926" s="60" t="s">
        <v>763</v>
      </c>
      <c r="D6926" s="15">
        <v>1</v>
      </c>
    </row>
    <row r="6927" spans="1:4" x14ac:dyDescent="0.25">
      <c r="A6927" s="67">
        <v>44211</v>
      </c>
      <c r="B6927" s="60" t="s">
        <v>12</v>
      </c>
      <c r="C6927" s="76" t="s">
        <v>1444</v>
      </c>
      <c r="D6927" s="15">
        <v>6</v>
      </c>
    </row>
    <row r="6928" spans="1:4" x14ac:dyDescent="0.25">
      <c r="A6928" s="67">
        <v>44211</v>
      </c>
      <c r="B6928" s="60" t="s">
        <v>12</v>
      </c>
      <c r="C6928" s="60" t="s">
        <v>12</v>
      </c>
      <c r="D6928" s="15">
        <v>5</v>
      </c>
    </row>
    <row r="6929" spans="1:4" x14ac:dyDescent="0.25">
      <c r="A6929" s="67">
        <v>44211</v>
      </c>
      <c r="B6929" s="60" t="s">
        <v>1035</v>
      </c>
      <c r="C6929" s="60" t="s">
        <v>1035</v>
      </c>
      <c r="D6929" s="15">
        <v>6</v>
      </c>
    </row>
    <row r="6930" spans="1:4" x14ac:dyDescent="0.25">
      <c r="A6930" s="67">
        <v>44211</v>
      </c>
      <c r="B6930" s="60" t="s">
        <v>8</v>
      </c>
      <c r="C6930" s="76" t="s">
        <v>1446</v>
      </c>
      <c r="D6930" s="15">
        <v>1</v>
      </c>
    </row>
    <row r="6931" spans="1:4" x14ac:dyDescent="0.25">
      <c r="A6931" s="67">
        <v>44211</v>
      </c>
      <c r="B6931" s="60" t="s">
        <v>8</v>
      </c>
      <c r="C6931" s="60" t="s">
        <v>58</v>
      </c>
      <c r="D6931" s="15">
        <v>1</v>
      </c>
    </row>
    <row r="6932" spans="1:4" x14ac:dyDescent="0.25">
      <c r="A6932" s="67">
        <v>44211</v>
      </c>
      <c r="B6932" s="60" t="s">
        <v>8</v>
      </c>
      <c r="C6932" s="60" t="s">
        <v>141</v>
      </c>
      <c r="D6932" s="15">
        <v>12</v>
      </c>
    </row>
    <row r="6933" spans="1:4" x14ac:dyDescent="0.25">
      <c r="A6933" s="67">
        <v>44211</v>
      </c>
      <c r="B6933" s="60" t="s">
        <v>8</v>
      </c>
      <c r="C6933" s="60" t="s">
        <v>133</v>
      </c>
      <c r="D6933" s="15">
        <v>1</v>
      </c>
    </row>
    <row r="6934" spans="1:4" x14ac:dyDescent="0.25">
      <c r="A6934" s="67">
        <v>44211</v>
      </c>
      <c r="B6934" s="60" t="s">
        <v>8</v>
      </c>
      <c r="C6934" s="60" t="s">
        <v>40</v>
      </c>
      <c r="D6934" s="15">
        <v>4</v>
      </c>
    </row>
    <row r="6935" spans="1:4" x14ac:dyDescent="0.25">
      <c r="A6935" s="67">
        <v>44211</v>
      </c>
      <c r="B6935" s="60" t="s">
        <v>8</v>
      </c>
      <c r="C6935" s="60" t="s">
        <v>8</v>
      </c>
      <c r="D6935" s="15">
        <v>73</v>
      </c>
    </row>
    <row r="6936" spans="1:4" x14ac:dyDescent="0.25">
      <c r="A6936" s="67">
        <v>44211</v>
      </c>
      <c r="B6936" s="60" t="s">
        <v>8</v>
      </c>
      <c r="C6936" s="60" t="s">
        <v>31</v>
      </c>
      <c r="D6936" s="15">
        <v>4</v>
      </c>
    </row>
    <row r="6937" spans="1:4" x14ac:dyDescent="0.25">
      <c r="A6937" s="67">
        <v>44211</v>
      </c>
      <c r="B6937" s="60" t="s">
        <v>8</v>
      </c>
      <c r="C6937" s="60" t="s">
        <v>594</v>
      </c>
      <c r="D6937" s="15">
        <v>2</v>
      </c>
    </row>
    <row r="6938" spans="1:4" x14ac:dyDescent="0.25">
      <c r="A6938" s="67">
        <v>44211</v>
      </c>
      <c r="B6938" s="60" t="s">
        <v>8</v>
      </c>
      <c r="C6938" s="60" t="s">
        <v>111</v>
      </c>
      <c r="D6938" s="15">
        <v>4</v>
      </c>
    </row>
    <row r="6939" spans="1:4" x14ac:dyDescent="0.25">
      <c r="A6939" s="67">
        <v>44211</v>
      </c>
      <c r="B6939" s="60" t="s">
        <v>49</v>
      </c>
      <c r="C6939" s="60" t="s">
        <v>49</v>
      </c>
      <c r="D6939" s="15">
        <v>5</v>
      </c>
    </row>
    <row r="6940" spans="1:4" x14ac:dyDescent="0.25">
      <c r="A6940" s="67">
        <v>44211</v>
      </c>
      <c r="B6940" s="60" t="s">
        <v>50</v>
      </c>
      <c r="C6940" s="60" t="s">
        <v>367</v>
      </c>
      <c r="D6940" s="15">
        <v>12</v>
      </c>
    </row>
    <row r="6941" spans="1:4" x14ac:dyDescent="0.25">
      <c r="A6941" s="67">
        <v>44211</v>
      </c>
      <c r="B6941" s="60" t="s">
        <v>27</v>
      </c>
      <c r="C6941" s="60" t="s">
        <v>140</v>
      </c>
      <c r="D6941" s="15">
        <v>18</v>
      </c>
    </row>
    <row r="6942" spans="1:4" x14ac:dyDescent="0.25">
      <c r="A6942" s="67">
        <v>44211</v>
      </c>
      <c r="B6942" s="60" t="s">
        <v>27</v>
      </c>
      <c r="C6942" s="60" t="s">
        <v>43</v>
      </c>
      <c r="D6942" s="15">
        <v>34</v>
      </c>
    </row>
    <row r="6943" spans="1:4" x14ac:dyDescent="0.25">
      <c r="A6943" s="67">
        <v>44211</v>
      </c>
      <c r="B6943" s="60" t="s">
        <v>27</v>
      </c>
      <c r="C6943" s="60" t="s">
        <v>946</v>
      </c>
      <c r="D6943" s="15">
        <v>1</v>
      </c>
    </row>
    <row r="6944" spans="1:4" x14ac:dyDescent="0.25">
      <c r="A6944" s="67">
        <v>44211</v>
      </c>
      <c r="B6944" s="60" t="s">
        <v>27</v>
      </c>
      <c r="C6944" s="60" t="s">
        <v>710</v>
      </c>
      <c r="D6944" s="15">
        <v>2</v>
      </c>
    </row>
    <row r="6945" spans="1:4" x14ac:dyDescent="0.25">
      <c r="A6945" s="67">
        <v>44211</v>
      </c>
      <c r="B6945" s="60" t="s">
        <v>27</v>
      </c>
      <c r="C6945" s="76" t="s">
        <v>1477</v>
      </c>
      <c r="D6945" s="15">
        <v>1</v>
      </c>
    </row>
    <row r="6946" spans="1:4" x14ac:dyDescent="0.25">
      <c r="A6946" s="67">
        <v>44211</v>
      </c>
      <c r="B6946" s="60" t="s">
        <v>51</v>
      </c>
      <c r="C6946" s="60" t="s">
        <v>51</v>
      </c>
      <c r="D6946" s="15">
        <v>9</v>
      </c>
    </row>
    <row r="6947" spans="1:4" x14ac:dyDescent="0.25">
      <c r="A6947" s="67">
        <v>44211</v>
      </c>
      <c r="B6947" s="60" t="s">
        <v>10</v>
      </c>
      <c r="C6947" s="60" t="s">
        <v>10</v>
      </c>
      <c r="D6947" s="15">
        <v>15</v>
      </c>
    </row>
    <row r="6948" spans="1:4" x14ac:dyDescent="0.25">
      <c r="A6948" s="67">
        <v>44212</v>
      </c>
      <c r="B6948" s="60" t="s">
        <v>14</v>
      </c>
      <c r="C6948" s="60" t="s">
        <v>954</v>
      </c>
      <c r="D6948" s="15">
        <v>1</v>
      </c>
    </row>
    <row r="6949" spans="1:4" x14ac:dyDescent="0.25">
      <c r="A6949" s="67">
        <v>44212</v>
      </c>
      <c r="B6949" s="60" t="s">
        <v>14</v>
      </c>
      <c r="C6949" s="60" t="s">
        <v>14</v>
      </c>
      <c r="D6949" s="15">
        <v>60</v>
      </c>
    </row>
    <row r="6950" spans="1:4" x14ac:dyDescent="0.25">
      <c r="A6950" s="67">
        <v>44212</v>
      </c>
      <c r="B6950" s="60" t="s">
        <v>14</v>
      </c>
      <c r="C6950" s="60" t="s">
        <v>16</v>
      </c>
      <c r="D6950" s="15">
        <v>7</v>
      </c>
    </row>
    <row r="6951" spans="1:4" x14ac:dyDescent="0.25">
      <c r="A6951" s="67">
        <v>44212</v>
      </c>
      <c r="B6951" s="60" t="s">
        <v>14</v>
      </c>
      <c r="C6951" s="60" t="s">
        <v>807</v>
      </c>
      <c r="D6951" s="15">
        <v>3</v>
      </c>
    </row>
    <row r="6952" spans="1:4" x14ac:dyDescent="0.25">
      <c r="A6952" s="67">
        <v>44212</v>
      </c>
      <c r="B6952" s="60" t="s">
        <v>14</v>
      </c>
      <c r="C6952" s="60" t="s">
        <v>85</v>
      </c>
      <c r="D6952" s="15">
        <v>7</v>
      </c>
    </row>
    <row r="6953" spans="1:4" x14ac:dyDescent="0.25">
      <c r="A6953" s="67">
        <v>44212</v>
      </c>
      <c r="B6953" s="60" t="s">
        <v>20</v>
      </c>
      <c r="C6953" s="76" t="s">
        <v>1371</v>
      </c>
      <c r="D6953" s="15">
        <v>1</v>
      </c>
    </row>
    <row r="6954" spans="1:4" x14ac:dyDescent="0.25">
      <c r="A6954" s="67">
        <v>44212</v>
      </c>
      <c r="B6954" s="60" t="s">
        <v>20</v>
      </c>
      <c r="C6954" s="60" t="s">
        <v>20</v>
      </c>
      <c r="D6954" s="15">
        <v>102</v>
      </c>
    </row>
    <row r="6955" spans="1:4" x14ac:dyDescent="0.25">
      <c r="A6955" s="67">
        <v>44212</v>
      </c>
      <c r="B6955" s="60" t="s">
        <v>20</v>
      </c>
      <c r="C6955" s="76" t="s">
        <v>927</v>
      </c>
      <c r="D6955" s="15">
        <v>1</v>
      </c>
    </row>
    <row r="6956" spans="1:4" x14ac:dyDescent="0.25">
      <c r="A6956" s="67">
        <v>44212</v>
      </c>
      <c r="B6956" s="60" t="s">
        <v>20</v>
      </c>
      <c r="C6956" s="60" t="s">
        <v>712</v>
      </c>
      <c r="D6956" s="15">
        <v>1</v>
      </c>
    </row>
    <row r="6957" spans="1:4" x14ac:dyDescent="0.25">
      <c r="A6957" s="67">
        <v>44212</v>
      </c>
      <c r="B6957" s="60" t="s">
        <v>13</v>
      </c>
      <c r="C6957" s="76" t="s">
        <v>1381</v>
      </c>
      <c r="D6957" s="15">
        <v>1</v>
      </c>
    </row>
    <row r="6958" spans="1:4" x14ac:dyDescent="0.25">
      <c r="A6958" s="67">
        <v>44212</v>
      </c>
      <c r="B6958" s="60" t="s">
        <v>13</v>
      </c>
      <c r="C6958" s="76" t="s">
        <v>816</v>
      </c>
      <c r="D6958" s="15">
        <v>2</v>
      </c>
    </row>
    <row r="6959" spans="1:4" x14ac:dyDescent="0.25">
      <c r="A6959" s="67">
        <v>44212</v>
      </c>
      <c r="B6959" s="60" t="s">
        <v>13</v>
      </c>
      <c r="C6959" s="60" t="s">
        <v>13</v>
      </c>
      <c r="D6959" s="15">
        <v>2</v>
      </c>
    </row>
    <row r="6960" spans="1:4" x14ac:dyDescent="0.25">
      <c r="A6960" s="67">
        <v>44212</v>
      </c>
      <c r="B6960" s="60" t="s">
        <v>13</v>
      </c>
      <c r="C6960" s="76" t="s">
        <v>1387</v>
      </c>
      <c r="D6960" s="15">
        <v>2</v>
      </c>
    </row>
    <row r="6961" spans="1:4" x14ac:dyDescent="0.25">
      <c r="A6961" s="67">
        <v>44212</v>
      </c>
      <c r="B6961" s="60" t="s">
        <v>24</v>
      </c>
      <c r="C6961" s="60" t="s">
        <v>23</v>
      </c>
      <c r="D6961" s="15">
        <v>13</v>
      </c>
    </row>
    <row r="6962" spans="1:4" x14ac:dyDescent="0.25">
      <c r="A6962" s="67">
        <v>44212</v>
      </c>
      <c r="B6962" s="60" t="s">
        <v>24</v>
      </c>
      <c r="C6962" s="564" t="s">
        <v>3200</v>
      </c>
      <c r="D6962" s="15">
        <v>2</v>
      </c>
    </row>
    <row r="6963" spans="1:4" x14ac:dyDescent="0.25">
      <c r="A6963" s="67">
        <v>44212</v>
      </c>
      <c r="B6963" s="60" t="s">
        <v>24</v>
      </c>
      <c r="C6963" s="60" t="s">
        <v>24</v>
      </c>
      <c r="D6963" s="15">
        <v>8</v>
      </c>
    </row>
    <row r="6964" spans="1:4" x14ac:dyDescent="0.25">
      <c r="A6964" s="67">
        <v>44212</v>
      </c>
      <c r="B6964" s="60" t="s">
        <v>24</v>
      </c>
      <c r="C6964" s="60" t="s">
        <v>656</v>
      </c>
      <c r="D6964" s="15">
        <v>1</v>
      </c>
    </row>
    <row r="6965" spans="1:4" x14ac:dyDescent="0.25">
      <c r="A6965" s="67">
        <v>44212</v>
      </c>
      <c r="B6965" s="60" t="s">
        <v>47</v>
      </c>
      <c r="C6965" s="60" t="s">
        <v>47</v>
      </c>
      <c r="D6965" s="15">
        <v>1</v>
      </c>
    </row>
    <row r="6966" spans="1:4" x14ac:dyDescent="0.25">
      <c r="A6966" s="67">
        <v>44212</v>
      </c>
      <c r="B6966" s="60" t="s">
        <v>48</v>
      </c>
      <c r="C6966" s="58" t="s">
        <v>1600</v>
      </c>
      <c r="D6966" s="15">
        <v>4</v>
      </c>
    </row>
    <row r="6967" spans="1:4" x14ac:dyDescent="0.25">
      <c r="A6967" s="67">
        <v>44212</v>
      </c>
      <c r="B6967" s="60" t="s">
        <v>7</v>
      </c>
      <c r="C6967" s="76" t="s">
        <v>1411</v>
      </c>
      <c r="D6967" s="15">
        <v>4</v>
      </c>
    </row>
    <row r="6968" spans="1:4" x14ac:dyDescent="0.25">
      <c r="A6968" s="67">
        <v>44212</v>
      </c>
      <c r="B6968" s="60" t="s">
        <v>7</v>
      </c>
      <c r="C6968" s="60" t="s">
        <v>7</v>
      </c>
      <c r="D6968" s="15">
        <v>14</v>
      </c>
    </row>
    <row r="6969" spans="1:4" x14ac:dyDescent="0.25">
      <c r="A6969" s="67">
        <v>44212</v>
      </c>
      <c r="B6969" s="60" t="s">
        <v>9</v>
      </c>
      <c r="C6969" s="60" t="s">
        <v>9</v>
      </c>
      <c r="D6969" s="15">
        <v>83</v>
      </c>
    </row>
    <row r="6970" spans="1:4" x14ac:dyDescent="0.25">
      <c r="A6970" s="67">
        <v>44212</v>
      </c>
      <c r="B6970" s="60" t="s">
        <v>9</v>
      </c>
      <c r="C6970" s="60" t="s">
        <v>17</v>
      </c>
      <c r="D6970" s="15">
        <v>1</v>
      </c>
    </row>
    <row r="6971" spans="1:4" x14ac:dyDescent="0.25">
      <c r="A6971" s="67">
        <v>44212</v>
      </c>
      <c r="B6971" s="60" t="s">
        <v>9</v>
      </c>
      <c r="C6971" s="76" t="s">
        <v>1422</v>
      </c>
      <c r="D6971" s="15">
        <v>5</v>
      </c>
    </row>
    <row r="6972" spans="1:4" x14ac:dyDescent="0.25">
      <c r="A6972" s="67">
        <v>44212</v>
      </c>
      <c r="B6972" s="60" t="s">
        <v>9</v>
      </c>
      <c r="C6972" s="60" t="s">
        <v>144</v>
      </c>
      <c r="D6972" s="15">
        <v>7</v>
      </c>
    </row>
    <row r="6973" spans="1:4" x14ac:dyDescent="0.25">
      <c r="A6973" s="67">
        <v>44212</v>
      </c>
      <c r="B6973" s="60" t="s">
        <v>15</v>
      </c>
      <c r="C6973" s="60" t="s">
        <v>108</v>
      </c>
      <c r="D6973" s="15">
        <v>13</v>
      </c>
    </row>
    <row r="6974" spans="1:4" x14ac:dyDescent="0.25">
      <c r="A6974" s="67">
        <v>44212</v>
      </c>
      <c r="B6974" s="60" t="s">
        <v>15</v>
      </c>
      <c r="C6974" s="60" t="s">
        <v>1355</v>
      </c>
      <c r="D6974" s="15">
        <v>3</v>
      </c>
    </row>
    <row r="6975" spans="1:4" x14ac:dyDescent="0.25">
      <c r="A6975" s="67">
        <v>44212</v>
      </c>
      <c r="B6975" s="60" t="s">
        <v>15</v>
      </c>
      <c r="C6975" s="76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76" t="s">
        <v>1444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76" t="s">
        <v>1466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1356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76" t="s">
        <v>1472</v>
      </c>
      <c r="D6998" s="15">
        <v>1</v>
      </c>
    </row>
    <row r="6999" spans="1:4" x14ac:dyDescent="0.25">
      <c r="A6999" s="67">
        <v>44212</v>
      </c>
      <c r="B6999" s="60" t="s">
        <v>27</v>
      </c>
      <c r="C6999" s="60" t="s">
        <v>140</v>
      </c>
      <c r="D6999" s="15">
        <v>2</v>
      </c>
    </row>
    <row r="7000" spans="1:4" x14ac:dyDescent="0.25">
      <c r="A7000" s="67">
        <v>44212</v>
      </c>
      <c r="B7000" s="60" t="s">
        <v>27</v>
      </c>
      <c r="C7000" s="60" t="s">
        <v>234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76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76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58" t="s">
        <v>1600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1355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367</v>
      </c>
      <c r="D7020" s="15">
        <v>0</v>
      </c>
    </row>
    <row r="7021" spans="1:4" x14ac:dyDescent="0.25">
      <c r="A7021" s="67">
        <v>44213</v>
      </c>
      <c r="B7021" s="60" t="s">
        <v>27</v>
      </c>
      <c r="C7021" s="76" t="s">
        <v>43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60" t="s">
        <v>13</v>
      </c>
      <c r="C7030" s="60" t="s">
        <v>13</v>
      </c>
      <c r="D7030" s="15">
        <v>3</v>
      </c>
    </row>
    <row r="7031" spans="1:4" x14ac:dyDescent="0.25">
      <c r="A7031" s="67">
        <v>44214</v>
      </c>
      <c r="B7031" s="60" t="s">
        <v>13</v>
      </c>
      <c r="C7031" s="76" t="s">
        <v>1385</v>
      </c>
      <c r="D7031" s="15">
        <v>2</v>
      </c>
    </row>
    <row r="7032" spans="1:4" x14ac:dyDescent="0.25">
      <c r="A7032" s="67">
        <v>44214</v>
      </c>
      <c r="B7032" s="60" t="s">
        <v>13</v>
      </c>
      <c r="C7032" s="76" t="s">
        <v>1387</v>
      </c>
      <c r="D7032" s="15">
        <v>6</v>
      </c>
    </row>
    <row r="7033" spans="1:4" x14ac:dyDescent="0.25">
      <c r="A7033" s="67">
        <v>44214</v>
      </c>
      <c r="B7033" s="60" t="s">
        <v>24</v>
      </c>
      <c r="C7033" s="60" t="s">
        <v>23</v>
      </c>
      <c r="D7033" s="15">
        <v>10</v>
      </c>
    </row>
    <row r="7034" spans="1:4" x14ac:dyDescent="0.25">
      <c r="A7034" s="67">
        <v>44214</v>
      </c>
      <c r="B7034" s="60" t="s">
        <v>24</v>
      </c>
      <c r="C7034" s="60" t="s">
        <v>24</v>
      </c>
      <c r="D7034" s="15">
        <v>1</v>
      </c>
    </row>
    <row r="7035" spans="1:4" x14ac:dyDescent="0.25">
      <c r="A7035" s="67">
        <v>44214</v>
      </c>
      <c r="B7035" s="60" t="s">
        <v>24</v>
      </c>
      <c r="C7035" s="60" t="s">
        <v>36</v>
      </c>
      <c r="D7035" s="15">
        <v>3</v>
      </c>
    </row>
    <row r="7036" spans="1:4" x14ac:dyDescent="0.25">
      <c r="A7036" s="67">
        <v>44214</v>
      </c>
      <c r="B7036" s="60" t="s">
        <v>47</v>
      </c>
      <c r="C7036" s="60" t="s">
        <v>47</v>
      </c>
      <c r="D7036" s="15">
        <v>4</v>
      </c>
    </row>
    <row r="7037" spans="1:4" x14ac:dyDescent="0.25">
      <c r="A7037" s="67">
        <v>44214</v>
      </c>
      <c r="B7037" s="60" t="s">
        <v>48</v>
      </c>
      <c r="C7037" s="58" t="s">
        <v>1600</v>
      </c>
      <c r="D7037" s="15">
        <v>0</v>
      </c>
    </row>
    <row r="7038" spans="1:4" x14ac:dyDescent="0.25">
      <c r="A7038" s="67">
        <v>44214</v>
      </c>
      <c r="B7038" s="60" t="s">
        <v>7</v>
      </c>
      <c r="C7038" s="76" t="s">
        <v>1411</v>
      </c>
      <c r="D7038" s="15">
        <v>1</v>
      </c>
    </row>
    <row r="7039" spans="1:4" x14ac:dyDescent="0.25">
      <c r="A7039" s="67">
        <v>44214</v>
      </c>
      <c r="B7039" s="60" t="s">
        <v>7</v>
      </c>
      <c r="C7039" s="60" t="s">
        <v>7</v>
      </c>
      <c r="D7039" s="15">
        <v>13</v>
      </c>
    </row>
    <row r="7040" spans="1:4" x14ac:dyDescent="0.25">
      <c r="A7040" s="67">
        <v>44214</v>
      </c>
      <c r="B7040" s="60" t="s">
        <v>9</v>
      </c>
      <c r="C7040" s="76" t="s">
        <v>1412</v>
      </c>
      <c r="D7040" s="15">
        <v>7</v>
      </c>
    </row>
    <row r="7041" spans="1:4" x14ac:dyDescent="0.25">
      <c r="A7041" s="67">
        <v>44214</v>
      </c>
      <c r="B7041" s="60" t="s">
        <v>9</v>
      </c>
      <c r="C7041" s="60" t="s">
        <v>9</v>
      </c>
      <c r="D7041" s="15">
        <v>76</v>
      </c>
    </row>
    <row r="7042" spans="1:4" x14ac:dyDescent="0.25">
      <c r="A7042" s="67">
        <v>44214</v>
      </c>
      <c r="B7042" s="60" t="s">
        <v>9</v>
      </c>
      <c r="C7042" s="60" t="s">
        <v>17</v>
      </c>
      <c r="D7042" s="15">
        <v>8</v>
      </c>
    </row>
    <row r="7043" spans="1:4" x14ac:dyDescent="0.25">
      <c r="A7043" s="67">
        <v>44214</v>
      </c>
      <c r="B7043" s="60" t="s">
        <v>9</v>
      </c>
      <c r="C7043" s="60" t="s">
        <v>144</v>
      </c>
      <c r="D7043" s="15">
        <v>9</v>
      </c>
    </row>
    <row r="7044" spans="1:4" x14ac:dyDescent="0.25">
      <c r="A7044" s="67">
        <v>44214</v>
      </c>
      <c r="B7044" s="60" t="s">
        <v>15</v>
      </c>
      <c r="C7044" s="60" t="s">
        <v>108</v>
      </c>
      <c r="D7044" s="15">
        <v>3</v>
      </c>
    </row>
    <row r="7045" spans="1:4" x14ac:dyDescent="0.25">
      <c r="A7045" s="67">
        <v>44214</v>
      </c>
      <c r="B7045" s="60" t="s">
        <v>11</v>
      </c>
      <c r="C7045" s="76" t="s">
        <v>1431</v>
      </c>
      <c r="D7045" s="15">
        <v>1</v>
      </c>
    </row>
    <row r="7046" spans="1:4" x14ac:dyDescent="0.25">
      <c r="A7046" s="67">
        <v>44214</v>
      </c>
      <c r="B7046" s="60" t="s">
        <v>11</v>
      </c>
      <c r="C7046" s="60" t="s">
        <v>11</v>
      </c>
      <c r="D7046" s="15">
        <v>21</v>
      </c>
    </row>
    <row r="7047" spans="1:4" x14ac:dyDescent="0.25">
      <c r="A7047" s="67">
        <v>44214</v>
      </c>
      <c r="B7047" s="60" t="s">
        <v>11</v>
      </c>
      <c r="C7047" s="60" t="s">
        <v>134</v>
      </c>
      <c r="D7047" s="15">
        <v>2</v>
      </c>
    </row>
    <row r="7048" spans="1:4" x14ac:dyDescent="0.25">
      <c r="A7048" s="67">
        <v>44214</v>
      </c>
      <c r="B7048" s="60" t="s">
        <v>12</v>
      </c>
      <c r="C7048" s="76" t="s">
        <v>1442</v>
      </c>
      <c r="D7048" s="15">
        <v>1</v>
      </c>
    </row>
    <row r="7049" spans="1:4" x14ac:dyDescent="0.25">
      <c r="A7049" s="67">
        <v>44214</v>
      </c>
      <c r="B7049" s="60" t="s">
        <v>12</v>
      </c>
      <c r="C7049" s="76" t="s">
        <v>1444</v>
      </c>
      <c r="D7049" s="15">
        <v>1</v>
      </c>
    </row>
    <row r="7050" spans="1:4" x14ac:dyDescent="0.25">
      <c r="A7050" s="67">
        <v>44214</v>
      </c>
      <c r="B7050" s="60" t="s">
        <v>12</v>
      </c>
      <c r="C7050" s="60" t="s">
        <v>12</v>
      </c>
      <c r="D7050" s="15">
        <v>8</v>
      </c>
    </row>
    <row r="7051" spans="1:4" x14ac:dyDescent="0.25">
      <c r="A7051" s="67">
        <v>44214</v>
      </c>
      <c r="B7051" s="60" t="s">
        <v>1035</v>
      </c>
      <c r="C7051" s="60" t="s">
        <v>1035</v>
      </c>
      <c r="D7051" s="15">
        <v>12</v>
      </c>
    </row>
    <row r="7052" spans="1:4" x14ac:dyDescent="0.25">
      <c r="A7052" s="67">
        <v>44214</v>
      </c>
      <c r="B7052" s="60" t="s">
        <v>8</v>
      </c>
      <c r="C7052" s="76" t="s">
        <v>1446</v>
      </c>
      <c r="D7052" s="15">
        <v>1</v>
      </c>
    </row>
    <row r="7053" spans="1:4" x14ac:dyDescent="0.25">
      <c r="A7053" s="67">
        <v>44214</v>
      </c>
      <c r="B7053" s="60" t="s">
        <v>8</v>
      </c>
      <c r="C7053" s="60" t="s">
        <v>73</v>
      </c>
      <c r="D7053" s="15">
        <v>2</v>
      </c>
    </row>
    <row r="7054" spans="1:4" x14ac:dyDescent="0.25">
      <c r="A7054" s="67">
        <v>44214</v>
      </c>
      <c r="B7054" s="60" t="s">
        <v>8</v>
      </c>
      <c r="C7054" s="76" t="s">
        <v>1452</v>
      </c>
      <c r="D7054" s="15">
        <v>3</v>
      </c>
    </row>
    <row r="7055" spans="1:4" x14ac:dyDescent="0.25">
      <c r="A7055" s="67">
        <v>44214</v>
      </c>
      <c r="B7055" s="60" t="s">
        <v>8</v>
      </c>
      <c r="C7055" s="60" t="s">
        <v>58</v>
      </c>
      <c r="D7055" s="15">
        <v>5</v>
      </c>
    </row>
    <row r="7056" spans="1:4" x14ac:dyDescent="0.25">
      <c r="A7056" s="67">
        <v>44214</v>
      </c>
      <c r="B7056" s="60" t="s">
        <v>8</v>
      </c>
      <c r="C7056" s="60" t="s">
        <v>114</v>
      </c>
      <c r="D7056" s="15">
        <v>1</v>
      </c>
    </row>
    <row r="7057" spans="1:4" x14ac:dyDescent="0.25">
      <c r="A7057" s="67">
        <v>44214</v>
      </c>
      <c r="B7057" s="60" t="s">
        <v>8</v>
      </c>
      <c r="C7057" s="60" t="s">
        <v>141</v>
      </c>
      <c r="D7057" s="15">
        <v>3</v>
      </c>
    </row>
    <row r="7058" spans="1:4" x14ac:dyDescent="0.25">
      <c r="A7058" s="67">
        <v>44214</v>
      </c>
      <c r="B7058" s="60" t="s">
        <v>8</v>
      </c>
      <c r="C7058" s="60" t="s">
        <v>133</v>
      </c>
      <c r="D7058" s="15">
        <v>2</v>
      </c>
    </row>
    <row r="7059" spans="1:4" x14ac:dyDescent="0.25">
      <c r="A7059" s="67">
        <v>44214</v>
      </c>
      <c r="B7059" s="60" t="s">
        <v>8</v>
      </c>
      <c r="C7059" s="60" t="s">
        <v>204</v>
      </c>
      <c r="D7059" s="15">
        <v>7</v>
      </c>
    </row>
    <row r="7060" spans="1:4" x14ac:dyDescent="0.25">
      <c r="A7060" s="67">
        <v>44214</v>
      </c>
      <c r="B7060" s="60" t="s">
        <v>8</v>
      </c>
      <c r="C7060" s="60" t="s">
        <v>40</v>
      </c>
      <c r="D7060" s="15">
        <v>1</v>
      </c>
    </row>
    <row r="7061" spans="1:4" x14ac:dyDescent="0.25">
      <c r="A7061" s="67">
        <v>44214</v>
      </c>
      <c r="B7061" s="60" t="s">
        <v>8</v>
      </c>
      <c r="C7061" s="60" t="s">
        <v>8</v>
      </c>
      <c r="D7061" s="15">
        <v>42</v>
      </c>
    </row>
    <row r="7062" spans="1:4" x14ac:dyDescent="0.25">
      <c r="A7062" s="67">
        <v>44214</v>
      </c>
      <c r="B7062" s="60" t="s">
        <v>8</v>
      </c>
      <c r="C7062" s="60" t="s">
        <v>31</v>
      </c>
      <c r="D7062" s="15">
        <v>1</v>
      </c>
    </row>
    <row r="7063" spans="1:4" x14ac:dyDescent="0.25">
      <c r="A7063" s="67">
        <v>44214</v>
      </c>
      <c r="B7063" s="60" t="s">
        <v>8</v>
      </c>
      <c r="C7063" s="60" t="s">
        <v>111</v>
      </c>
      <c r="D7063" s="15">
        <v>3</v>
      </c>
    </row>
    <row r="7064" spans="1:4" x14ac:dyDescent="0.25">
      <c r="A7064" s="67">
        <v>44214</v>
      </c>
      <c r="B7064" s="60" t="s">
        <v>49</v>
      </c>
      <c r="C7064" s="76" t="s">
        <v>1466</v>
      </c>
      <c r="D7064" s="15">
        <v>2</v>
      </c>
    </row>
    <row r="7065" spans="1:4" x14ac:dyDescent="0.25">
      <c r="A7065" s="67">
        <v>44214</v>
      </c>
      <c r="B7065" s="60" t="s">
        <v>49</v>
      </c>
      <c r="C7065" s="60" t="s">
        <v>49</v>
      </c>
      <c r="D7065" s="15">
        <v>15</v>
      </c>
    </row>
    <row r="7066" spans="1:4" x14ac:dyDescent="0.25">
      <c r="A7066" s="67">
        <v>44214</v>
      </c>
      <c r="B7066" s="60" t="s">
        <v>50</v>
      </c>
      <c r="C7066" s="76" t="s">
        <v>1470</v>
      </c>
      <c r="D7066" s="15">
        <v>1</v>
      </c>
    </row>
    <row r="7067" spans="1:4" x14ac:dyDescent="0.25">
      <c r="A7067" s="67">
        <v>44214</v>
      </c>
      <c r="B7067" s="60" t="s">
        <v>50</v>
      </c>
      <c r="C7067" s="60" t="s">
        <v>1356</v>
      </c>
      <c r="D7067" s="15">
        <v>18</v>
      </c>
    </row>
    <row r="7068" spans="1:4" x14ac:dyDescent="0.25">
      <c r="A7068" s="67">
        <v>44214</v>
      </c>
      <c r="B7068" s="60" t="s">
        <v>50</v>
      </c>
      <c r="C7068" s="60" t="s">
        <v>367</v>
      </c>
      <c r="D7068" s="15">
        <v>6</v>
      </c>
    </row>
    <row r="7069" spans="1:4" x14ac:dyDescent="0.25">
      <c r="A7069" s="67">
        <v>44214</v>
      </c>
      <c r="B7069" s="60" t="s">
        <v>27</v>
      </c>
      <c r="C7069" s="76" t="s">
        <v>1472</v>
      </c>
      <c r="D7069" s="15">
        <v>1</v>
      </c>
    </row>
    <row r="7070" spans="1:4" x14ac:dyDescent="0.25">
      <c r="A7070" s="67">
        <v>44214</v>
      </c>
      <c r="B7070" s="60" t="s">
        <v>27</v>
      </c>
      <c r="C7070" s="60" t="s">
        <v>140</v>
      </c>
      <c r="D7070" s="15">
        <v>7</v>
      </c>
    </row>
    <row r="7071" spans="1:4" x14ac:dyDescent="0.25">
      <c r="A7071" s="67">
        <v>44214</v>
      </c>
      <c r="B7071" s="60" t="s">
        <v>27</v>
      </c>
      <c r="C7071" s="60" t="s">
        <v>234</v>
      </c>
      <c r="D7071" s="15">
        <v>3</v>
      </c>
    </row>
    <row r="7072" spans="1:4" x14ac:dyDescent="0.25">
      <c r="A7072" s="67">
        <v>44214</v>
      </c>
      <c r="B7072" s="60" t="s">
        <v>27</v>
      </c>
      <c r="C7072" s="60" t="s">
        <v>43</v>
      </c>
      <c r="D7072" s="15">
        <v>22</v>
      </c>
    </row>
    <row r="7073" spans="1:4" x14ac:dyDescent="0.25">
      <c r="A7073" s="67">
        <v>44214</v>
      </c>
      <c r="B7073" s="60" t="s">
        <v>27</v>
      </c>
      <c r="C7073" s="60" t="s">
        <v>946</v>
      </c>
      <c r="D7073" s="15">
        <v>2</v>
      </c>
    </row>
    <row r="7074" spans="1:4" x14ac:dyDescent="0.25">
      <c r="A7074" s="67">
        <v>44214</v>
      </c>
      <c r="B7074" s="60" t="s">
        <v>27</v>
      </c>
      <c r="C7074" s="60" t="s">
        <v>621</v>
      </c>
      <c r="D7074" s="15">
        <v>2</v>
      </c>
    </row>
    <row r="7075" spans="1:4" x14ac:dyDescent="0.25">
      <c r="A7075" s="67">
        <v>44214</v>
      </c>
      <c r="B7075" s="60" t="s">
        <v>27</v>
      </c>
      <c r="C7075" s="76" t="s">
        <v>1477</v>
      </c>
      <c r="D7075" s="15">
        <v>1</v>
      </c>
    </row>
    <row r="7076" spans="1:4" x14ac:dyDescent="0.25">
      <c r="A7076" s="67">
        <v>44214</v>
      </c>
      <c r="B7076" s="60" t="s">
        <v>51</v>
      </c>
      <c r="C7076" s="60" t="s">
        <v>51</v>
      </c>
      <c r="D7076" s="15">
        <v>18</v>
      </c>
    </row>
    <row r="7077" spans="1:4" x14ac:dyDescent="0.25">
      <c r="A7077" s="67">
        <v>44214</v>
      </c>
      <c r="B7077" s="60" t="s">
        <v>10</v>
      </c>
      <c r="C7077" s="76" t="s">
        <v>1479</v>
      </c>
      <c r="D7077" s="15">
        <v>1</v>
      </c>
    </row>
    <row r="7078" spans="1:4" x14ac:dyDescent="0.25">
      <c r="A7078" s="67">
        <v>44214</v>
      </c>
      <c r="B7078" s="60" t="s">
        <v>10</v>
      </c>
      <c r="C7078" s="60" t="s">
        <v>10</v>
      </c>
      <c r="D7078" s="15">
        <v>16</v>
      </c>
    </row>
    <row r="7079" spans="1:4" x14ac:dyDescent="0.25">
      <c r="A7079" s="67">
        <v>44215</v>
      </c>
      <c r="B7079" s="60" t="s">
        <v>14</v>
      </c>
      <c r="C7079" s="60" t="s">
        <v>14</v>
      </c>
      <c r="D7079" s="15">
        <v>40</v>
      </c>
    </row>
    <row r="7080" spans="1:4" x14ac:dyDescent="0.25">
      <c r="A7080" s="67">
        <v>44215</v>
      </c>
      <c r="B7080" s="60" t="s">
        <v>14</v>
      </c>
      <c r="C7080" s="60" t="s">
        <v>16</v>
      </c>
      <c r="D7080" s="15">
        <v>8</v>
      </c>
    </row>
    <row r="7081" spans="1:4" x14ac:dyDescent="0.25">
      <c r="A7081" s="67">
        <v>44215</v>
      </c>
      <c r="B7081" s="60" t="s">
        <v>14</v>
      </c>
      <c r="C7081" s="60" t="s">
        <v>85</v>
      </c>
      <c r="D7081" s="15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76" t="s">
        <v>927</v>
      </c>
      <c r="D7083" s="15">
        <v>1</v>
      </c>
    </row>
    <row r="7084" spans="1:4" x14ac:dyDescent="0.25">
      <c r="A7084" s="67">
        <v>44215</v>
      </c>
      <c r="B7084" s="60" t="s">
        <v>13</v>
      </c>
      <c r="C7084" s="76" t="s">
        <v>1382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76" t="s">
        <v>1385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564" t="s">
        <v>3200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58" t="s">
        <v>1600</v>
      </c>
      <c r="D7093" s="15">
        <v>4</v>
      </c>
    </row>
    <row r="7094" spans="1:4" x14ac:dyDescent="0.25">
      <c r="A7094" s="67">
        <v>44215</v>
      </c>
      <c r="B7094" s="60" t="s">
        <v>7</v>
      </c>
      <c r="C7094" s="76" t="s">
        <v>1411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76" t="s">
        <v>1412</v>
      </c>
      <c r="D7096" s="15">
        <v>2</v>
      </c>
    </row>
    <row r="7097" spans="1:4" x14ac:dyDescent="0.25">
      <c r="A7097" s="67">
        <v>44215</v>
      </c>
      <c r="B7097" s="60" t="s">
        <v>9</v>
      </c>
      <c r="C7097" s="76" t="s">
        <v>1417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76" t="s">
        <v>1422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76" t="s">
        <v>1444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76" t="s">
        <v>1452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76" t="s">
        <v>1466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76" t="s">
        <v>1472</v>
      </c>
      <c r="D7120" s="15">
        <v>2</v>
      </c>
    </row>
    <row r="7121" spans="1:4" x14ac:dyDescent="0.25">
      <c r="A7121" s="67">
        <v>44215</v>
      </c>
      <c r="B7121" s="60" t="s">
        <v>27</v>
      </c>
      <c r="C7121" s="60" t="s">
        <v>140</v>
      </c>
      <c r="D7121" s="15">
        <v>1</v>
      </c>
    </row>
    <row r="7122" spans="1:4" x14ac:dyDescent="0.25">
      <c r="A7122" s="67">
        <v>44215</v>
      </c>
      <c r="B7122" s="60" t="s">
        <v>27</v>
      </c>
      <c r="C7122" s="60" t="s">
        <v>234</v>
      </c>
      <c r="D7122" s="15">
        <v>4</v>
      </c>
    </row>
    <row r="7123" spans="1:4" x14ac:dyDescent="0.25">
      <c r="A7123" s="67">
        <v>44215</v>
      </c>
      <c r="B7123" s="60" t="s">
        <v>27</v>
      </c>
      <c r="C7123" s="76" t="s">
        <v>1474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76" t="s">
        <v>1479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60" t="s">
        <v>14</v>
      </c>
      <c r="D7130" s="15">
        <v>37</v>
      </c>
    </row>
    <row r="7131" spans="1:4" x14ac:dyDescent="0.25">
      <c r="A7131" s="67">
        <v>44216</v>
      </c>
      <c r="B7131" s="60" t="s">
        <v>14</v>
      </c>
      <c r="C7131" s="60" t="s">
        <v>1041</v>
      </c>
      <c r="D7131" s="15">
        <v>1</v>
      </c>
    </row>
    <row r="7132" spans="1:4" x14ac:dyDescent="0.25">
      <c r="A7132" s="67">
        <v>44216</v>
      </c>
      <c r="B7132" s="60" t="s">
        <v>14</v>
      </c>
      <c r="C7132" s="60" t="s">
        <v>16</v>
      </c>
      <c r="D7132" s="15">
        <v>23</v>
      </c>
    </row>
    <row r="7133" spans="1:4" x14ac:dyDescent="0.25">
      <c r="A7133" s="67">
        <v>44216</v>
      </c>
      <c r="B7133" s="60" t="s">
        <v>14</v>
      </c>
      <c r="C7133" s="60" t="s">
        <v>807</v>
      </c>
      <c r="D7133" s="15">
        <v>1</v>
      </c>
    </row>
    <row r="7134" spans="1:4" x14ac:dyDescent="0.25">
      <c r="A7134" s="67">
        <v>44216</v>
      </c>
      <c r="B7134" s="60" t="s">
        <v>14</v>
      </c>
      <c r="C7134" s="60" t="s">
        <v>85</v>
      </c>
      <c r="D7134" s="15">
        <v>10</v>
      </c>
    </row>
    <row r="7135" spans="1:4" x14ac:dyDescent="0.25">
      <c r="A7135" s="67">
        <v>44216</v>
      </c>
      <c r="B7135" s="60" t="s">
        <v>20</v>
      </c>
      <c r="C7135" s="76" t="s">
        <v>1371</v>
      </c>
      <c r="D7135" s="15">
        <v>1</v>
      </c>
    </row>
    <row r="7136" spans="1:4" x14ac:dyDescent="0.25">
      <c r="A7136" s="67">
        <v>44216</v>
      </c>
      <c r="B7136" s="60" t="s">
        <v>20</v>
      </c>
      <c r="C7136" s="60" t="s">
        <v>20</v>
      </c>
      <c r="D7136" s="15">
        <v>91</v>
      </c>
    </row>
    <row r="7137" spans="1:4" x14ac:dyDescent="0.25">
      <c r="A7137" s="67">
        <v>44216</v>
      </c>
      <c r="B7137" s="60" t="s">
        <v>20</v>
      </c>
      <c r="C7137" s="76" t="s">
        <v>927</v>
      </c>
      <c r="D7137" s="15">
        <v>1</v>
      </c>
    </row>
    <row r="7138" spans="1:4" x14ac:dyDescent="0.25">
      <c r="A7138" s="67">
        <v>44216</v>
      </c>
      <c r="B7138" s="60" t="s">
        <v>20</v>
      </c>
      <c r="C7138" s="60" t="s">
        <v>365</v>
      </c>
      <c r="D7138" s="15">
        <v>1</v>
      </c>
    </row>
    <row r="7139" spans="1:4" x14ac:dyDescent="0.25">
      <c r="A7139" s="67">
        <v>44216</v>
      </c>
      <c r="B7139" s="60" t="s">
        <v>13</v>
      </c>
      <c r="C7139" s="60" t="s">
        <v>13</v>
      </c>
      <c r="D7139" s="15">
        <v>1</v>
      </c>
    </row>
    <row r="7140" spans="1:4" x14ac:dyDescent="0.25">
      <c r="A7140" s="67">
        <v>44216</v>
      </c>
      <c r="B7140" s="60" t="s">
        <v>13</v>
      </c>
      <c r="C7140" s="76" t="s">
        <v>1385</v>
      </c>
      <c r="D7140" s="15">
        <v>3</v>
      </c>
    </row>
    <row r="7141" spans="1:4" x14ac:dyDescent="0.25">
      <c r="A7141" s="67">
        <v>44216</v>
      </c>
      <c r="B7141" s="60" t="s">
        <v>13</v>
      </c>
      <c r="C7141" s="76" t="s">
        <v>138</v>
      </c>
      <c r="D7141" s="15">
        <v>1</v>
      </c>
    </row>
    <row r="7142" spans="1:4" x14ac:dyDescent="0.25">
      <c r="A7142" s="67">
        <v>44216</v>
      </c>
      <c r="B7142" s="60" t="s">
        <v>13</v>
      </c>
      <c r="C7142" s="76" t="s">
        <v>1387</v>
      </c>
      <c r="D7142" s="15">
        <v>1</v>
      </c>
    </row>
    <row r="7143" spans="1:4" x14ac:dyDescent="0.25">
      <c r="A7143" s="67">
        <v>44216</v>
      </c>
      <c r="B7143" s="60" t="s">
        <v>24</v>
      </c>
      <c r="C7143" s="60" t="s">
        <v>23</v>
      </c>
      <c r="D7143" s="15">
        <v>14</v>
      </c>
    </row>
    <row r="7144" spans="1:4" x14ac:dyDescent="0.25">
      <c r="A7144" s="67">
        <v>44216</v>
      </c>
      <c r="B7144" s="60" t="s">
        <v>24</v>
      </c>
      <c r="C7144" s="76" t="s">
        <v>1395</v>
      </c>
      <c r="D7144" s="15">
        <v>1</v>
      </c>
    </row>
    <row r="7145" spans="1:4" x14ac:dyDescent="0.25">
      <c r="A7145" s="67">
        <v>44216</v>
      </c>
      <c r="B7145" s="60" t="s">
        <v>24</v>
      </c>
      <c r="C7145" s="60" t="s">
        <v>24</v>
      </c>
      <c r="D7145" s="15">
        <v>19</v>
      </c>
    </row>
    <row r="7146" spans="1:4" x14ac:dyDescent="0.25">
      <c r="A7146" s="67">
        <v>44216</v>
      </c>
      <c r="B7146" s="60" t="s">
        <v>24</v>
      </c>
      <c r="C7146" s="76" t="s">
        <v>706</v>
      </c>
      <c r="D7146" s="1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5">
        <v>1</v>
      </c>
    </row>
    <row r="7148" spans="1:4" x14ac:dyDescent="0.25">
      <c r="A7148" s="67">
        <v>44216</v>
      </c>
      <c r="B7148" s="60" t="s">
        <v>24</v>
      </c>
      <c r="C7148" s="60" t="s">
        <v>36</v>
      </c>
      <c r="D7148" s="1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5">
        <v>1</v>
      </c>
    </row>
    <row r="7150" spans="1:4" x14ac:dyDescent="0.25">
      <c r="A7150" s="67">
        <v>44216</v>
      </c>
      <c r="B7150" s="60" t="s">
        <v>48</v>
      </c>
      <c r="C7150" s="58" t="s">
        <v>1600</v>
      </c>
      <c r="D7150" s="15">
        <v>1</v>
      </c>
    </row>
    <row r="7151" spans="1:4" x14ac:dyDescent="0.25">
      <c r="A7151" s="67">
        <v>44216</v>
      </c>
      <c r="B7151" s="60" t="s">
        <v>7</v>
      </c>
      <c r="C7151" s="76" t="s">
        <v>1411</v>
      </c>
      <c r="D7151" s="15">
        <v>2</v>
      </c>
    </row>
    <row r="7152" spans="1:4" x14ac:dyDescent="0.25">
      <c r="A7152" s="67">
        <v>44216</v>
      </c>
      <c r="B7152" s="60" t="s">
        <v>7</v>
      </c>
      <c r="C7152" s="60" t="s">
        <v>7</v>
      </c>
      <c r="D7152" s="15">
        <v>7</v>
      </c>
    </row>
    <row r="7153" spans="1:4" x14ac:dyDescent="0.25">
      <c r="A7153" s="67">
        <v>44216</v>
      </c>
      <c r="B7153" s="60" t="s">
        <v>9</v>
      </c>
      <c r="C7153" s="60" t="s">
        <v>9</v>
      </c>
      <c r="D7153" s="15">
        <v>66</v>
      </c>
    </row>
    <row r="7154" spans="1:4" x14ac:dyDescent="0.25">
      <c r="A7154" s="67">
        <v>44216</v>
      </c>
      <c r="B7154" s="60" t="s">
        <v>9</v>
      </c>
      <c r="C7154" s="60" t="s">
        <v>17</v>
      </c>
      <c r="D7154" s="15">
        <v>2</v>
      </c>
    </row>
    <row r="7155" spans="1:4" x14ac:dyDescent="0.25">
      <c r="A7155" s="67">
        <v>44216</v>
      </c>
      <c r="B7155" s="60" t="s">
        <v>15</v>
      </c>
      <c r="C7155" s="60" t="s">
        <v>108</v>
      </c>
      <c r="D7155" s="15">
        <v>3</v>
      </c>
    </row>
    <row r="7156" spans="1:4" x14ac:dyDescent="0.25">
      <c r="A7156" s="67">
        <v>44216</v>
      </c>
      <c r="B7156" s="60" t="s">
        <v>11</v>
      </c>
      <c r="C7156" s="60" t="s">
        <v>335</v>
      </c>
      <c r="D7156" s="15">
        <v>7</v>
      </c>
    </row>
    <row r="7157" spans="1:4" x14ac:dyDescent="0.25">
      <c r="A7157" s="67">
        <v>44216</v>
      </c>
      <c r="B7157" s="60" t="s">
        <v>11</v>
      </c>
      <c r="C7157" s="60" t="s">
        <v>11</v>
      </c>
      <c r="D7157" s="15">
        <v>24</v>
      </c>
    </row>
    <row r="7158" spans="1:4" x14ac:dyDescent="0.25">
      <c r="A7158" s="67">
        <v>44216</v>
      </c>
      <c r="B7158" s="60" t="s">
        <v>12</v>
      </c>
      <c r="C7158" s="60" t="s">
        <v>12</v>
      </c>
      <c r="D7158" s="15">
        <v>1</v>
      </c>
    </row>
    <row r="7159" spans="1:4" x14ac:dyDescent="0.25">
      <c r="A7159" s="67">
        <v>44216</v>
      </c>
      <c r="B7159" s="60" t="s">
        <v>1035</v>
      </c>
      <c r="C7159" s="60" t="s">
        <v>1035</v>
      </c>
      <c r="D7159" s="15">
        <v>9</v>
      </c>
    </row>
    <row r="7160" spans="1:4" x14ac:dyDescent="0.25">
      <c r="A7160" s="67">
        <v>44216</v>
      </c>
      <c r="B7160" s="60" t="s">
        <v>8</v>
      </c>
      <c r="C7160" s="76" t="s">
        <v>1452</v>
      </c>
      <c r="D7160" s="15">
        <v>3</v>
      </c>
    </row>
    <row r="7161" spans="1:4" x14ac:dyDescent="0.25">
      <c r="A7161" s="67">
        <v>44216</v>
      </c>
      <c r="B7161" s="60" t="s">
        <v>8</v>
      </c>
      <c r="C7161" s="60" t="s">
        <v>58</v>
      </c>
      <c r="D7161" s="15">
        <v>6</v>
      </c>
    </row>
    <row r="7162" spans="1:4" x14ac:dyDescent="0.25">
      <c r="A7162" s="67">
        <v>44216</v>
      </c>
      <c r="B7162" s="60" t="s">
        <v>8</v>
      </c>
      <c r="C7162" s="60" t="s">
        <v>114</v>
      </c>
      <c r="D7162" s="15">
        <v>1</v>
      </c>
    </row>
    <row r="7163" spans="1:4" x14ac:dyDescent="0.25">
      <c r="A7163" s="67">
        <v>44216</v>
      </c>
      <c r="B7163" s="60" t="s">
        <v>8</v>
      </c>
      <c r="C7163" s="60" t="s">
        <v>141</v>
      </c>
      <c r="D7163" s="15">
        <v>6</v>
      </c>
    </row>
    <row r="7164" spans="1:4" x14ac:dyDescent="0.25">
      <c r="A7164" s="67">
        <v>44216</v>
      </c>
      <c r="B7164" s="60" t="s">
        <v>8</v>
      </c>
      <c r="C7164" s="60" t="s">
        <v>133</v>
      </c>
      <c r="D7164" s="15">
        <v>1</v>
      </c>
    </row>
    <row r="7165" spans="1:4" x14ac:dyDescent="0.25">
      <c r="A7165" s="67">
        <v>44216</v>
      </c>
      <c r="B7165" s="60" t="s">
        <v>8</v>
      </c>
      <c r="C7165" s="60" t="s">
        <v>8</v>
      </c>
      <c r="D7165" s="15">
        <v>57</v>
      </c>
    </row>
    <row r="7166" spans="1:4" x14ac:dyDescent="0.25">
      <c r="A7166" s="67">
        <v>44216</v>
      </c>
      <c r="B7166" s="60" t="s">
        <v>8</v>
      </c>
      <c r="C7166" s="60" t="s">
        <v>31</v>
      </c>
      <c r="D7166" s="15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5">
        <v>1</v>
      </c>
    </row>
    <row r="7168" spans="1:4" x14ac:dyDescent="0.25">
      <c r="A7168" s="67">
        <v>44216</v>
      </c>
      <c r="B7168" s="60" t="s">
        <v>8</v>
      </c>
      <c r="C7168" s="60" t="s">
        <v>111</v>
      </c>
      <c r="D7168" s="15">
        <v>1</v>
      </c>
    </row>
    <row r="7169" spans="1:4" x14ac:dyDescent="0.25">
      <c r="A7169" s="67">
        <v>44216</v>
      </c>
      <c r="B7169" s="60" t="s">
        <v>49</v>
      </c>
      <c r="C7169" s="76" t="s">
        <v>1466</v>
      </c>
      <c r="D7169" s="15">
        <v>1</v>
      </c>
    </row>
    <row r="7170" spans="1:4" x14ac:dyDescent="0.25">
      <c r="A7170" s="67">
        <v>44216</v>
      </c>
      <c r="B7170" s="60" t="s">
        <v>49</v>
      </c>
      <c r="C7170" s="60" t="s">
        <v>49</v>
      </c>
      <c r="D7170" s="15">
        <v>8</v>
      </c>
    </row>
    <row r="7171" spans="1:4" x14ac:dyDescent="0.25">
      <c r="A7171" s="67">
        <v>44216</v>
      </c>
      <c r="B7171" s="60" t="s">
        <v>50</v>
      </c>
      <c r="C7171" s="60" t="s">
        <v>1356</v>
      </c>
      <c r="D7171" s="15">
        <v>5</v>
      </c>
    </row>
    <row r="7172" spans="1:4" x14ac:dyDescent="0.25">
      <c r="A7172" s="67">
        <v>44216</v>
      </c>
      <c r="B7172" s="60" t="s">
        <v>50</v>
      </c>
      <c r="C7172" s="60" t="s">
        <v>367</v>
      </c>
      <c r="D7172" s="15">
        <v>2</v>
      </c>
    </row>
    <row r="7173" spans="1:4" x14ac:dyDescent="0.25">
      <c r="A7173" s="67">
        <v>44216</v>
      </c>
      <c r="B7173" s="60" t="s">
        <v>27</v>
      </c>
      <c r="C7173" s="60" t="s">
        <v>43</v>
      </c>
      <c r="D7173" s="15">
        <v>31</v>
      </c>
    </row>
    <row r="7174" spans="1:4" x14ac:dyDescent="0.25">
      <c r="A7174" s="67">
        <v>44216</v>
      </c>
      <c r="B7174" s="60" t="s">
        <v>27</v>
      </c>
      <c r="C7174" s="76" t="s">
        <v>1020</v>
      </c>
      <c r="D7174" s="15">
        <v>1</v>
      </c>
    </row>
    <row r="7175" spans="1:4" x14ac:dyDescent="0.25">
      <c r="A7175" s="67">
        <v>44216</v>
      </c>
      <c r="B7175" s="60" t="s">
        <v>27</v>
      </c>
      <c r="C7175" s="60" t="s">
        <v>621</v>
      </c>
      <c r="D7175" s="15">
        <v>1</v>
      </c>
    </row>
    <row r="7176" spans="1:4" x14ac:dyDescent="0.25">
      <c r="A7176" s="67">
        <v>44216</v>
      </c>
      <c r="B7176" s="60" t="s">
        <v>51</v>
      </c>
      <c r="C7176" s="60" t="s">
        <v>51</v>
      </c>
      <c r="D7176" s="15">
        <v>1</v>
      </c>
    </row>
    <row r="7177" spans="1:4" x14ac:dyDescent="0.25">
      <c r="A7177" s="67">
        <v>44216</v>
      </c>
      <c r="B7177" s="60" t="s">
        <v>10</v>
      </c>
      <c r="C7177" s="76" t="s">
        <v>1044</v>
      </c>
      <c r="D7177" s="15">
        <v>1</v>
      </c>
    </row>
    <row r="7178" spans="1:4" x14ac:dyDescent="0.25">
      <c r="A7178" s="67">
        <v>44216</v>
      </c>
      <c r="B7178" s="60" t="s">
        <v>10</v>
      </c>
      <c r="C7178" s="60" t="s">
        <v>10</v>
      </c>
      <c r="D7178" s="15">
        <v>17</v>
      </c>
    </row>
    <row r="7179" spans="1:4" x14ac:dyDescent="0.25">
      <c r="A7179" s="67">
        <v>44217</v>
      </c>
      <c r="B7179" s="60" t="s">
        <v>14</v>
      </c>
      <c r="C7179" s="60" t="s">
        <v>954</v>
      </c>
      <c r="D7179" s="15">
        <v>4</v>
      </c>
    </row>
    <row r="7180" spans="1:4" x14ac:dyDescent="0.25">
      <c r="A7180" s="67">
        <v>44217</v>
      </c>
      <c r="B7180" s="60" t="s">
        <v>14</v>
      </c>
      <c r="C7180" s="60" t="s">
        <v>14</v>
      </c>
      <c r="D7180" s="15">
        <v>25</v>
      </c>
    </row>
    <row r="7181" spans="1:4" x14ac:dyDescent="0.25">
      <c r="A7181" s="67">
        <v>44217</v>
      </c>
      <c r="B7181" s="60" t="s">
        <v>14</v>
      </c>
      <c r="C7181" s="60" t="s">
        <v>16</v>
      </c>
      <c r="D7181" s="15">
        <v>17</v>
      </c>
    </row>
    <row r="7182" spans="1:4" x14ac:dyDescent="0.25">
      <c r="A7182" s="67">
        <v>44217</v>
      </c>
      <c r="B7182" s="60" t="s">
        <v>14</v>
      </c>
      <c r="C7182" s="60" t="s">
        <v>85</v>
      </c>
      <c r="D7182" s="15">
        <v>12</v>
      </c>
    </row>
    <row r="7183" spans="1:4" x14ac:dyDescent="0.25">
      <c r="A7183" s="67">
        <v>44217</v>
      </c>
      <c r="B7183" s="60" t="s">
        <v>20</v>
      </c>
      <c r="C7183" s="76" t="s">
        <v>1371</v>
      </c>
      <c r="D7183" s="15">
        <v>2</v>
      </c>
    </row>
    <row r="7184" spans="1:4" x14ac:dyDescent="0.25">
      <c r="A7184" s="67">
        <v>44217</v>
      </c>
      <c r="B7184" s="60" t="s">
        <v>20</v>
      </c>
      <c r="C7184" s="60" t="s">
        <v>20</v>
      </c>
      <c r="D7184" s="15">
        <v>85</v>
      </c>
    </row>
    <row r="7185" spans="1:4" x14ac:dyDescent="0.25">
      <c r="A7185" s="67">
        <v>44217</v>
      </c>
      <c r="B7185" s="60" t="s">
        <v>13</v>
      </c>
      <c r="C7185" s="60" t="s">
        <v>13</v>
      </c>
      <c r="D7185" s="15">
        <v>9</v>
      </c>
    </row>
    <row r="7186" spans="1:4" x14ac:dyDescent="0.25">
      <c r="A7186" s="67">
        <v>44217</v>
      </c>
      <c r="B7186" s="60" t="s">
        <v>13</v>
      </c>
      <c r="C7186" s="76" t="s">
        <v>1385</v>
      </c>
      <c r="D7186" s="15">
        <v>2</v>
      </c>
    </row>
    <row r="7187" spans="1:4" x14ac:dyDescent="0.25">
      <c r="A7187" s="67">
        <v>44217</v>
      </c>
      <c r="B7187" s="60" t="s">
        <v>13</v>
      </c>
      <c r="C7187" s="76" t="s">
        <v>138</v>
      </c>
      <c r="D7187" s="15">
        <v>1</v>
      </c>
    </row>
    <row r="7188" spans="1:4" x14ac:dyDescent="0.25">
      <c r="A7188" s="67">
        <v>44217</v>
      </c>
      <c r="B7188" s="60" t="s">
        <v>13</v>
      </c>
      <c r="C7188" s="76" t="s">
        <v>1387</v>
      </c>
      <c r="D7188" s="15">
        <v>1</v>
      </c>
    </row>
    <row r="7189" spans="1:4" x14ac:dyDescent="0.25">
      <c r="A7189" s="67">
        <v>44217</v>
      </c>
      <c r="B7189" s="60" t="s">
        <v>24</v>
      </c>
      <c r="C7189" s="60" t="s">
        <v>23</v>
      </c>
      <c r="D7189" s="15">
        <v>44</v>
      </c>
    </row>
    <row r="7190" spans="1:4" x14ac:dyDescent="0.25">
      <c r="A7190" s="67">
        <v>44217</v>
      </c>
      <c r="B7190" s="60" t="s">
        <v>24</v>
      </c>
      <c r="C7190" s="76" t="s">
        <v>1399</v>
      </c>
      <c r="D7190" s="15">
        <v>1</v>
      </c>
    </row>
    <row r="7191" spans="1:4" x14ac:dyDescent="0.25">
      <c r="A7191" s="67">
        <v>44217</v>
      </c>
      <c r="B7191" s="60" t="s">
        <v>24</v>
      </c>
      <c r="C7191" s="76" t="s">
        <v>1400</v>
      </c>
      <c r="D7191" s="15">
        <v>1</v>
      </c>
    </row>
    <row r="7192" spans="1:4" x14ac:dyDescent="0.25">
      <c r="A7192" s="67">
        <v>44217</v>
      </c>
      <c r="B7192" s="60" t="s">
        <v>24</v>
      </c>
      <c r="C7192" s="60" t="s">
        <v>24</v>
      </c>
      <c r="D7192" s="15">
        <v>1</v>
      </c>
    </row>
    <row r="7193" spans="1:4" x14ac:dyDescent="0.25">
      <c r="A7193" s="67">
        <v>44217</v>
      </c>
      <c r="B7193" s="60" t="s">
        <v>24</v>
      </c>
      <c r="C7193" s="60" t="s">
        <v>942</v>
      </c>
      <c r="D7193" s="15">
        <v>1</v>
      </c>
    </row>
    <row r="7194" spans="1:4" x14ac:dyDescent="0.25">
      <c r="A7194" s="67">
        <v>44217</v>
      </c>
      <c r="B7194" s="60" t="s">
        <v>47</v>
      </c>
      <c r="C7194" s="76" t="s">
        <v>1403</v>
      </c>
      <c r="D7194" s="15">
        <v>1</v>
      </c>
    </row>
    <row r="7195" spans="1:4" x14ac:dyDescent="0.25">
      <c r="A7195" s="67">
        <v>44217</v>
      </c>
      <c r="B7195" s="60" t="s">
        <v>47</v>
      </c>
      <c r="C7195" s="60" t="s">
        <v>47</v>
      </c>
      <c r="D7195" s="15">
        <v>12</v>
      </c>
    </row>
    <row r="7196" spans="1:4" x14ac:dyDescent="0.25">
      <c r="A7196" s="67">
        <v>44217</v>
      </c>
      <c r="B7196" s="60" t="s">
        <v>48</v>
      </c>
      <c r="C7196" s="58" t="s">
        <v>1600</v>
      </c>
      <c r="D7196" s="15">
        <v>5</v>
      </c>
    </row>
    <row r="7197" spans="1:4" x14ac:dyDescent="0.25">
      <c r="A7197" s="67">
        <v>44217</v>
      </c>
      <c r="B7197" s="60" t="s">
        <v>7</v>
      </c>
      <c r="C7197" s="76" t="s">
        <v>1411</v>
      </c>
      <c r="D7197" s="15">
        <v>3</v>
      </c>
    </row>
    <row r="7198" spans="1:4" x14ac:dyDescent="0.25">
      <c r="A7198" s="67">
        <v>44217</v>
      </c>
      <c r="B7198" s="60" t="s">
        <v>7</v>
      </c>
      <c r="C7198" s="60" t="s">
        <v>7</v>
      </c>
      <c r="D7198" s="15">
        <v>9</v>
      </c>
    </row>
    <row r="7199" spans="1:4" x14ac:dyDescent="0.25">
      <c r="A7199" s="67">
        <v>44217</v>
      </c>
      <c r="B7199" s="60" t="s">
        <v>9</v>
      </c>
      <c r="C7199" s="60" t="s">
        <v>9</v>
      </c>
      <c r="D7199" s="15">
        <v>54</v>
      </c>
    </row>
    <row r="7200" spans="1:4" x14ac:dyDescent="0.25">
      <c r="A7200" s="67">
        <v>44217</v>
      </c>
      <c r="B7200" s="60" t="s">
        <v>9</v>
      </c>
      <c r="C7200" s="60" t="s">
        <v>17</v>
      </c>
      <c r="D7200" s="15">
        <v>1</v>
      </c>
    </row>
    <row r="7201" spans="1:4" x14ac:dyDescent="0.25">
      <c r="A7201" s="67">
        <v>44217</v>
      </c>
      <c r="B7201" s="60" t="s">
        <v>9</v>
      </c>
      <c r="C7201" s="76" t="s">
        <v>1422</v>
      </c>
      <c r="D7201" s="15">
        <v>1</v>
      </c>
    </row>
    <row r="7202" spans="1:4" x14ac:dyDescent="0.25">
      <c r="A7202" s="67">
        <v>44217</v>
      </c>
      <c r="B7202" s="60" t="s">
        <v>9</v>
      </c>
      <c r="C7202" s="60" t="s">
        <v>144</v>
      </c>
      <c r="D7202" s="15">
        <v>5</v>
      </c>
    </row>
    <row r="7203" spans="1:4" x14ac:dyDescent="0.25">
      <c r="A7203" s="67">
        <v>44217</v>
      </c>
      <c r="B7203" s="60" t="s">
        <v>15</v>
      </c>
      <c r="C7203" s="60" t="s">
        <v>108</v>
      </c>
      <c r="D7203" s="15">
        <v>3</v>
      </c>
    </row>
    <row r="7204" spans="1:4" x14ac:dyDescent="0.25">
      <c r="A7204" s="67">
        <v>44217</v>
      </c>
      <c r="B7204" s="60" t="s">
        <v>15</v>
      </c>
      <c r="C7204" s="60" t="s">
        <v>284</v>
      </c>
      <c r="D7204" s="15">
        <v>1</v>
      </c>
    </row>
    <row r="7205" spans="1:4" x14ac:dyDescent="0.25">
      <c r="A7205" s="67">
        <v>44217</v>
      </c>
      <c r="B7205" s="60" t="s">
        <v>11</v>
      </c>
      <c r="C7205" s="60" t="s">
        <v>64</v>
      </c>
      <c r="D7205" s="15">
        <v>2</v>
      </c>
    </row>
    <row r="7206" spans="1:4" x14ac:dyDescent="0.25">
      <c r="A7206" s="67">
        <v>44217</v>
      </c>
      <c r="B7206" s="60" t="s">
        <v>11</v>
      </c>
      <c r="C7206" s="60" t="s">
        <v>11</v>
      </c>
      <c r="D7206" s="15">
        <v>30</v>
      </c>
    </row>
    <row r="7207" spans="1:4" x14ac:dyDescent="0.25">
      <c r="A7207" s="67">
        <v>44217</v>
      </c>
      <c r="B7207" s="60" t="s">
        <v>11</v>
      </c>
      <c r="C7207" s="564" t="s">
        <v>1046</v>
      </c>
      <c r="D7207" s="15">
        <v>1</v>
      </c>
    </row>
    <row r="7208" spans="1:4" x14ac:dyDescent="0.25">
      <c r="A7208" s="67">
        <v>44217</v>
      </c>
      <c r="B7208" s="60" t="s">
        <v>11</v>
      </c>
      <c r="C7208" s="60" t="s">
        <v>134</v>
      </c>
      <c r="D7208" s="15">
        <v>4</v>
      </c>
    </row>
    <row r="7209" spans="1:4" x14ac:dyDescent="0.25">
      <c r="A7209" s="67">
        <v>44217</v>
      </c>
      <c r="B7209" s="60" t="s">
        <v>12</v>
      </c>
      <c r="C7209" s="76" t="s">
        <v>1439</v>
      </c>
      <c r="D7209" s="15">
        <v>2</v>
      </c>
    </row>
    <row r="7210" spans="1:4" x14ac:dyDescent="0.25">
      <c r="A7210" s="67">
        <v>44217</v>
      </c>
      <c r="B7210" s="60" t="s">
        <v>12</v>
      </c>
      <c r="C7210" s="76" t="s">
        <v>1444</v>
      </c>
      <c r="D7210" s="15">
        <v>3</v>
      </c>
    </row>
    <row r="7211" spans="1:4" x14ac:dyDescent="0.25">
      <c r="A7211" s="67">
        <v>44217</v>
      </c>
      <c r="B7211" s="60" t="s">
        <v>12</v>
      </c>
      <c r="C7211" s="60" t="s">
        <v>12</v>
      </c>
      <c r="D7211" s="15">
        <v>7</v>
      </c>
    </row>
    <row r="7212" spans="1:4" x14ac:dyDescent="0.25">
      <c r="A7212" s="67">
        <v>44217</v>
      </c>
      <c r="B7212" s="60" t="s">
        <v>1035</v>
      </c>
      <c r="C7212" s="60" t="s">
        <v>1035</v>
      </c>
      <c r="D7212" s="15">
        <v>8</v>
      </c>
    </row>
    <row r="7213" spans="1:4" x14ac:dyDescent="0.25">
      <c r="A7213" s="67">
        <v>44217</v>
      </c>
      <c r="B7213" s="60" t="s">
        <v>8</v>
      </c>
      <c r="C7213" s="60" t="s">
        <v>73</v>
      </c>
      <c r="D7213" s="15">
        <v>1</v>
      </c>
    </row>
    <row r="7214" spans="1:4" x14ac:dyDescent="0.25">
      <c r="A7214" s="67">
        <v>44217</v>
      </c>
      <c r="B7214" s="60" t="s">
        <v>8</v>
      </c>
      <c r="C7214" s="76" t="s">
        <v>1455</v>
      </c>
      <c r="D7214" s="15">
        <v>2</v>
      </c>
    </row>
    <row r="7215" spans="1:4" x14ac:dyDescent="0.25">
      <c r="A7215" s="67">
        <v>44217</v>
      </c>
      <c r="B7215" s="60" t="s">
        <v>8</v>
      </c>
      <c r="C7215" s="60" t="s">
        <v>58</v>
      </c>
      <c r="D7215" s="15">
        <v>4</v>
      </c>
    </row>
    <row r="7216" spans="1:4" x14ac:dyDescent="0.25">
      <c r="A7216" s="67">
        <v>44217</v>
      </c>
      <c r="B7216" s="60" t="s">
        <v>8</v>
      </c>
      <c r="C7216" s="60" t="s">
        <v>141</v>
      </c>
      <c r="D7216" s="15">
        <v>3</v>
      </c>
    </row>
    <row r="7217" spans="1:4" x14ac:dyDescent="0.25">
      <c r="A7217" s="67">
        <v>44217</v>
      </c>
      <c r="B7217" s="60" t="s">
        <v>8</v>
      </c>
      <c r="C7217" s="60" t="s">
        <v>133</v>
      </c>
      <c r="D7217" s="15">
        <v>2</v>
      </c>
    </row>
    <row r="7218" spans="1:4" x14ac:dyDescent="0.25">
      <c r="A7218" s="67">
        <v>44217</v>
      </c>
      <c r="B7218" s="60" t="s">
        <v>8</v>
      </c>
      <c r="C7218" s="60" t="s">
        <v>204</v>
      </c>
      <c r="D7218" s="15">
        <v>13</v>
      </c>
    </row>
    <row r="7219" spans="1:4" x14ac:dyDescent="0.25">
      <c r="A7219" s="67">
        <v>44217</v>
      </c>
      <c r="B7219" s="60" t="s">
        <v>8</v>
      </c>
      <c r="C7219" s="60" t="s">
        <v>40</v>
      </c>
      <c r="D7219" s="15">
        <v>1</v>
      </c>
    </row>
    <row r="7220" spans="1:4" x14ac:dyDescent="0.25">
      <c r="A7220" s="67">
        <v>44217</v>
      </c>
      <c r="B7220" s="60" t="s">
        <v>8</v>
      </c>
      <c r="C7220" s="60" t="s">
        <v>8</v>
      </c>
      <c r="D7220" s="15">
        <v>82</v>
      </c>
    </row>
    <row r="7221" spans="1:4" x14ac:dyDescent="0.25">
      <c r="A7221" s="67">
        <v>44217</v>
      </c>
      <c r="B7221" s="60" t="s">
        <v>8</v>
      </c>
      <c r="C7221" s="60" t="s">
        <v>31</v>
      </c>
      <c r="D7221" s="15">
        <v>6</v>
      </c>
    </row>
    <row r="7222" spans="1:4" x14ac:dyDescent="0.25">
      <c r="A7222" s="67">
        <v>44217</v>
      </c>
      <c r="B7222" s="60" t="s">
        <v>8</v>
      </c>
      <c r="C7222" s="60" t="s">
        <v>80</v>
      </c>
      <c r="D7222" s="15">
        <v>1</v>
      </c>
    </row>
    <row r="7223" spans="1:4" x14ac:dyDescent="0.25">
      <c r="A7223" s="67">
        <v>44217</v>
      </c>
      <c r="B7223" s="60" t="s">
        <v>8</v>
      </c>
      <c r="C7223" s="60" t="s">
        <v>594</v>
      </c>
      <c r="D7223" s="15">
        <v>1</v>
      </c>
    </row>
    <row r="7224" spans="1:4" x14ac:dyDescent="0.25">
      <c r="A7224" s="67">
        <v>44217</v>
      </c>
      <c r="B7224" s="60" t="s">
        <v>8</v>
      </c>
      <c r="C7224" s="60" t="s">
        <v>111</v>
      </c>
      <c r="D7224" s="15">
        <v>5</v>
      </c>
    </row>
    <row r="7225" spans="1:4" x14ac:dyDescent="0.25">
      <c r="A7225" s="67">
        <v>44217</v>
      </c>
      <c r="B7225" s="60" t="s">
        <v>49</v>
      </c>
      <c r="C7225" s="76" t="s">
        <v>1466</v>
      </c>
      <c r="D7225" s="15">
        <v>1</v>
      </c>
    </row>
    <row r="7226" spans="1:4" x14ac:dyDescent="0.25">
      <c r="A7226" s="67">
        <v>44217</v>
      </c>
      <c r="B7226" s="60" t="s">
        <v>49</v>
      </c>
      <c r="C7226" s="60" t="s">
        <v>49</v>
      </c>
      <c r="D7226" s="15">
        <v>6</v>
      </c>
    </row>
    <row r="7227" spans="1:4" x14ac:dyDescent="0.25">
      <c r="A7227" s="67">
        <v>44217</v>
      </c>
      <c r="B7227" s="60" t="s">
        <v>50</v>
      </c>
      <c r="C7227" s="60" t="s">
        <v>1356</v>
      </c>
      <c r="D7227" s="15">
        <v>7</v>
      </c>
    </row>
    <row r="7228" spans="1:4" x14ac:dyDescent="0.25">
      <c r="A7228" s="67">
        <v>44217</v>
      </c>
      <c r="B7228" s="60" t="s">
        <v>50</v>
      </c>
      <c r="C7228" s="60" t="s">
        <v>367</v>
      </c>
      <c r="D7228" s="15">
        <v>7</v>
      </c>
    </row>
    <row r="7229" spans="1:4" x14ac:dyDescent="0.25">
      <c r="A7229" s="67">
        <v>44217</v>
      </c>
      <c r="B7229" s="60" t="s">
        <v>27</v>
      </c>
      <c r="C7229" s="60" t="s">
        <v>140</v>
      </c>
      <c r="D7229" s="15">
        <v>13</v>
      </c>
    </row>
    <row r="7230" spans="1:4" x14ac:dyDescent="0.25">
      <c r="A7230" s="67">
        <v>44217</v>
      </c>
      <c r="B7230" s="60" t="s">
        <v>27</v>
      </c>
      <c r="C7230" s="60" t="s">
        <v>234</v>
      </c>
      <c r="D7230" s="15">
        <v>1</v>
      </c>
    </row>
    <row r="7231" spans="1:4" x14ac:dyDescent="0.25">
      <c r="A7231" s="67">
        <v>44217</v>
      </c>
      <c r="B7231" s="60" t="s">
        <v>27</v>
      </c>
      <c r="C7231" s="60" t="s">
        <v>43</v>
      </c>
      <c r="D7231" s="15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621</v>
      </c>
      <c r="D7234" s="15">
        <v>4</v>
      </c>
    </row>
    <row r="7235" spans="1:4" x14ac:dyDescent="0.25">
      <c r="A7235" s="67">
        <v>44217</v>
      </c>
      <c r="B7235" s="60" t="s">
        <v>27</v>
      </c>
      <c r="C7235" s="60" t="s">
        <v>710</v>
      </c>
      <c r="D7235" s="15">
        <v>1</v>
      </c>
    </row>
    <row r="7236" spans="1:4" x14ac:dyDescent="0.25">
      <c r="A7236" s="67">
        <v>44217</v>
      </c>
      <c r="B7236" s="60" t="s">
        <v>27</v>
      </c>
      <c r="C7236" s="76" t="s">
        <v>1477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76" t="s">
        <v>1370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76" t="s">
        <v>94</v>
      </c>
      <c r="D7245" s="15">
        <v>1</v>
      </c>
    </row>
    <row r="7246" spans="1:4" x14ac:dyDescent="0.25">
      <c r="A7246" s="67">
        <v>44218</v>
      </c>
      <c r="B7246" s="60" t="s">
        <v>13</v>
      </c>
      <c r="C7246" s="76" t="s">
        <v>1382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76" t="s">
        <v>1386</v>
      </c>
      <c r="D7248" s="15">
        <v>1</v>
      </c>
    </row>
    <row r="7249" spans="1:4" x14ac:dyDescent="0.25">
      <c r="A7249" s="67">
        <v>44218</v>
      </c>
      <c r="B7249" s="60" t="s">
        <v>13</v>
      </c>
      <c r="C7249" s="76" t="s">
        <v>1387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76" t="s">
        <v>1402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58" t="s">
        <v>1600</v>
      </c>
      <c r="D7255" s="15">
        <v>2</v>
      </c>
    </row>
    <row r="7256" spans="1:4" x14ac:dyDescent="0.25">
      <c r="A7256" s="67">
        <v>44218</v>
      </c>
      <c r="B7256" s="60" t="s">
        <v>7</v>
      </c>
      <c r="C7256" s="76" t="s">
        <v>1411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76" t="s">
        <v>1412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76" t="s">
        <v>1422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1355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76" t="s">
        <v>1446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76" t="s">
        <v>1452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76" t="s">
        <v>1466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1356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76" t="s">
        <v>1472</v>
      </c>
      <c r="D7287" s="15">
        <v>1</v>
      </c>
    </row>
    <row r="7288" spans="1:4" x14ac:dyDescent="0.25">
      <c r="A7288" s="67">
        <v>44218</v>
      </c>
      <c r="B7288" s="60" t="s">
        <v>27</v>
      </c>
      <c r="C7288" s="60" t="s">
        <v>140</v>
      </c>
      <c r="D7288" s="15">
        <v>4</v>
      </c>
    </row>
    <row r="7289" spans="1:4" x14ac:dyDescent="0.25">
      <c r="A7289" s="67">
        <v>44218</v>
      </c>
      <c r="B7289" s="60" t="s">
        <v>27</v>
      </c>
      <c r="C7289" s="76" t="s">
        <v>1474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76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76" t="s">
        <v>1387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58" t="s">
        <v>1600</v>
      </c>
      <c r="D7313" s="15">
        <v>2</v>
      </c>
    </row>
    <row r="7314" spans="1:4" x14ac:dyDescent="0.25">
      <c r="A7314" s="67">
        <v>44219</v>
      </c>
      <c r="B7314" s="60" t="s">
        <v>7</v>
      </c>
      <c r="C7314" s="76" t="s">
        <v>1411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76" t="s">
        <v>1422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1355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76" t="s">
        <v>1444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76" t="s">
        <v>1466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76" t="s">
        <v>1470</v>
      </c>
      <c r="D7335" s="15">
        <v>2</v>
      </c>
    </row>
    <row r="7336" spans="1:4" x14ac:dyDescent="0.25">
      <c r="A7336" s="67">
        <v>44219</v>
      </c>
      <c r="B7336" s="60" t="s">
        <v>50</v>
      </c>
      <c r="C7336" s="60" t="s">
        <v>1356</v>
      </c>
      <c r="D7336" s="15">
        <v>4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621</v>
      </c>
      <c r="D7343" s="15">
        <v>1</v>
      </c>
    </row>
    <row r="7344" spans="1:4" x14ac:dyDescent="0.25">
      <c r="A7344" s="67">
        <v>44219</v>
      </c>
      <c r="B7344" s="60" t="s">
        <v>27</v>
      </c>
      <c r="C7344" s="60" t="s">
        <v>710</v>
      </c>
      <c r="D7344" s="15">
        <v>1</v>
      </c>
    </row>
    <row r="7345" spans="1:4" x14ac:dyDescent="0.25">
      <c r="A7345" s="67">
        <v>44219</v>
      </c>
      <c r="B7345" s="60" t="s">
        <v>27</v>
      </c>
      <c r="C7345" s="76" t="s">
        <v>1477</v>
      </c>
      <c r="D7345" s="15">
        <v>2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58" t="s">
        <v>1600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1355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367</v>
      </c>
      <c r="D7362" s="15">
        <v>0</v>
      </c>
    </row>
    <row r="7363" spans="1:4" x14ac:dyDescent="0.25">
      <c r="A7363" s="67">
        <v>44220</v>
      </c>
      <c r="B7363" s="60" t="s">
        <v>27</v>
      </c>
      <c r="C7363" s="76" t="s">
        <v>43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76" t="s">
        <v>1371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58" t="s">
        <v>1600</v>
      </c>
      <c r="D7381" s="15">
        <v>0</v>
      </c>
    </row>
    <row r="7382" spans="1:4" x14ac:dyDescent="0.25">
      <c r="A7382" s="67">
        <v>44221</v>
      </c>
      <c r="B7382" s="60" t="s">
        <v>7</v>
      </c>
      <c r="C7382" s="76" t="s">
        <v>1411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76" t="s">
        <v>1412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76" t="s">
        <v>1422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1355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76" t="s">
        <v>1446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76" t="s">
        <v>1466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76" t="s">
        <v>927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76" t="s">
        <v>1382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76" t="s">
        <v>138</v>
      </c>
      <c r="D7420" s="15">
        <v>1</v>
      </c>
    </row>
    <row r="7421" spans="1:4" x14ac:dyDescent="0.25">
      <c r="A7421" s="67">
        <v>44222</v>
      </c>
      <c r="B7421" s="60" t="s">
        <v>13</v>
      </c>
      <c r="C7421" s="76" t="s">
        <v>1387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76" t="s">
        <v>1402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58" t="s">
        <v>1600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76" t="s">
        <v>1412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76" t="s">
        <v>1422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1355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76" t="s">
        <v>1446</v>
      </c>
      <c r="D7438" s="15">
        <v>1</v>
      </c>
    </row>
    <row r="7439" spans="1:4" x14ac:dyDescent="0.25">
      <c r="A7439" s="67">
        <v>44222</v>
      </c>
      <c r="B7439" s="60" t="s">
        <v>8</v>
      </c>
      <c r="C7439" s="76" t="s">
        <v>1447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564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76" t="s">
        <v>1466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76" t="s">
        <v>1468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1356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76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76" t="s">
        <v>1380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76" t="s">
        <v>1387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76" t="s">
        <v>1402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58" t="s">
        <v>1600</v>
      </c>
      <c r="D7473" s="15">
        <v>1</v>
      </c>
    </row>
    <row r="7474" spans="1:4" x14ac:dyDescent="0.25">
      <c r="A7474" s="67">
        <v>44223</v>
      </c>
      <c r="B7474" s="60" t="s">
        <v>48</v>
      </c>
      <c r="C7474" s="58" t="s">
        <v>1600</v>
      </c>
      <c r="D7474" s="15">
        <v>1</v>
      </c>
    </row>
    <row r="7475" spans="1:4" x14ac:dyDescent="0.25">
      <c r="A7475" s="67">
        <v>44223</v>
      </c>
      <c r="B7475" s="60" t="s">
        <v>48</v>
      </c>
      <c r="C7475" s="58" t="s">
        <v>1600</v>
      </c>
      <c r="D7475" s="15">
        <v>1</v>
      </c>
    </row>
    <row r="7476" spans="1:4" x14ac:dyDescent="0.25">
      <c r="A7476" s="67">
        <v>44223</v>
      </c>
      <c r="B7476" s="60" t="s">
        <v>7</v>
      </c>
      <c r="C7476" s="76" t="s">
        <v>1411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76" t="s">
        <v>1412</v>
      </c>
      <c r="D7478" s="15">
        <v>1</v>
      </c>
    </row>
    <row r="7479" spans="1:4" x14ac:dyDescent="0.25">
      <c r="A7479" s="67">
        <v>44223</v>
      </c>
      <c r="B7479" s="60" t="s">
        <v>9</v>
      </c>
      <c r="C7479" s="60" t="s">
        <v>9</v>
      </c>
      <c r="D7479" s="15">
        <v>57</v>
      </c>
    </row>
    <row r="7480" spans="1:4" x14ac:dyDescent="0.25">
      <c r="A7480" s="67">
        <v>44223</v>
      </c>
      <c r="B7480" s="60" t="s">
        <v>9</v>
      </c>
      <c r="C7480" s="60" t="s">
        <v>17</v>
      </c>
      <c r="D7480" s="15">
        <v>2</v>
      </c>
    </row>
    <row r="7481" spans="1:4" x14ac:dyDescent="0.25">
      <c r="A7481" s="67">
        <v>44223</v>
      </c>
      <c r="B7481" s="60" t="s">
        <v>9</v>
      </c>
      <c r="C7481" s="76" t="s">
        <v>1418</v>
      </c>
      <c r="D7481" s="15">
        <v>1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76" t="s">
        <v>1444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76" t="s">
        <v>1457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76" t="s">
        <v>1466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60" t="s">
        <v>234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43</v>
      </c>
      <c r="D7505" s="15">
        <v>29</v>
      </c>
    </row>
    <row r="7506" spans="1:4" x14ac:dyDescent="0.25">
      <c r="A7506" s="67">
        <v>44223</v>
      </c>
      <c r="B7506" s="60" t="s">
        <v>27</v>
      </c>
      <c r="C7506" s="76" t="s">
        <v>1471</v>
      </c>
      <c r="D7506" s="15">
        <v>1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76" t="s">
        <v>1371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76" t="s">
        <v>1391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58" t="s">
        <v>1600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76" t="s">
        <v>1417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76" t="s">
        <v>1444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60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76" t="s">
        <v>1466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76" t="s">
        <v>1370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76" t="s">
        <v>1387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58" t="s">
        <v>1600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76" t="s">
        <v>1412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1355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76" t="s">
        <v>1444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76" t="s">
        <v>1452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76" t="s">
        <v>1466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1356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76" t="s">
        <v>1385</v>
      </c>
      <c r="D7597" s="15">
        <v>1</v>
      </c>
    </row>
    <row r="7598" spans="1:4" x14ac:dyDescent="0.25">
      <c r="A7598" s="67">
        <v>44226</v>
      </c>
      <c r="B7598" s="60" t="s">
        <v>13</v>
      </c>
      <c r="C7598" s="76" t="s">
        <v>1387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76" t="s">
        <v>1402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58" t="s">
        <v>1600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1355</v>
      </c>
      <c r="D7610" s="15">
        <v>4</v>
      </c>
    </row>
    <row r="7611" spans="1:4" x14ac:dyDescent="0.25">
      <c r="A7611" s="67">
        <v>44226</v>
      </c>
      <c r="B7611" s="60" t="s">
        <v>11</v>
      </c>
      <c r="C7611" s="60" t="s">
        <v>11</v>
      </c>
      <c r="D7611" s="15">
        <v>5</v>
      </c>
    </row>
    <row r="7612" spans="1:4" x14ac:dyDescent="0.25">
      <c r="A7612" s="67">
        <v>44226</v>
      </c>
      <c r="B7612" s="60" t="s">
        <v>11</v>
      </c>
      <c r="C7612" s="60" t="s">
        <v>763</v>
      </c>
      <c r="D7612" s="15">
        <v>1</v>
      </c>
    </row>
    <row r="7613" spans="1:4" x14ac:dyDescent="0.25">
      <c r="A7613" s="67">
        <v>44226</v>
      </c>
      <c r="B7613" s="60" t="s">
        <v>11</v>
      </c>
      <c r="C7613" s="60" t="s">
        <v>134</v>
      </c>
      <c r="D7613" s="15">
        <v>3</v>
      </c>
    </row>
    <row r="7614" spans="1:4" x14ac:dyDescent="0.25">
      <c r="A7614" s="67">
        <v>44226</v>
      </c>
      <c r="B7614" s="60" t="s">
        <v>11</v>
      </c>
      <c r="C7614" s="76" t="s">
        <v>1430</v>
      </c>
      <c r="D7614" s="15">
        <v>1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76" t="s">
        <v>1444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76" t="s">
        <v>1466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1356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76" t="s">
        <v>1472</v>
      </c>
      <c r="D7628" s="15">
        <v>1</v>
      </c>
    </row>
    <row r="7629" spans="1:4" x14ac:dyDescent="0.25">
      <c r="A7629" s="67">
        <v>44226</v>
      </c>
      <c r="B7629" s="60" t="s">
        <v>27</v>
      </c>
      <c r="C7629" s="60" t="s">
        <v>140</v>
      </c>
      <c r="D7629" s="15">
        <v>7</v>
      </c>
    </row>
    <row r="7630" spans="1:4" x14ac:dyDescent="0.25">
      <c r="A7630" s="67">
        <v>44226</v>
      </c>
      <c r="B7630" s="60" t="s">
        <v>27</v>
      </c>
      <c r="C7630" s="76" t="s">
        <v>1474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76" t="s">
        <v>1477</v>
      </c>
      <c r="D7633" s="15">
        <v>2</v>
      </c>
    </row>
    <row r="7634" spans="1:4" x14ac:dyDescent="0.25">
      <c r="A7634" s="67">
        <v>44226</v>
      </c>
      <c r="B7634" s="60" t="s">
        <v>51</v>
      </c>
      <c r="C7634" s="76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58" t="s">
        <v>1600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1355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367</v>
      </c>
      <c r="D7650" s="15">
        <v>0</v>
      </c>
    </row>
    <row r="7651" spans="1:4" x14ac:dyDescent="0.25">
      <c r="A7651" s="67">
        <v>44227</v>
      </c>
      <c r="B7651" s="60" t="s">
        <v>27</v>
      </c>
      <c r="C7651" s="76" t="s">
        <v>43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76" t="s">
        <v>1387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58" t="s">
        <v>1600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76" t="s">
        <v>1412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76" t="s">
        <v>1422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1355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76" t="s">
        <v>1444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76" t="s">
        <v>1452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76" t="s">
        <v>1466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1356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76" t="s">
        <v>1385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58" t="s">
        <v>1600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76" t="s">
        <v>1412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76" t="s">
        <v>1422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1355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76" t="s">
        <v>1444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1356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76" t="s">
        <v>1372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76" t="s">
        <v>1386</v>
      </c>
      <c r="D7737" s="15">
        <v>1</v>
      </c>
    </row>
    <row r="7738" spans="1:4" x14ac:dyDescent="0.25">
      <c r="A7738" s="67">
        <v>44230</v>
      </c>
      <c r="B7738" s="60" t="s">
        <v>13</v>
      </c>
      <c r="C7738" s="76" t="s">
        <v>1385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58" t="s">
        <v>1600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76" t="s">
        <v>1412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76" t="s">
        <v>1422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1355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76" t="s">
        <v>1444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76" t="s">
        <v>1452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76" t="s">
        <v>1466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76" t="s">
        <v>1472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58" t="s">
        <v>1600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76" t="s">
        <v>1412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1355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76" t="s">
        <v>1441</v>
      </c>
      <c r="D7794" s="15">
        <v>1</v>
      </c>
    </row>
    <row r="7795" spans="1:4" x14ac:dyDescent="0.25">
      <c r="A7795" s="67">
        <v>44231</v>
      </c>
      <c r="B7795" s="60" t="s">
        <v>12</v>
      </c>
      <c r="C7795" s="76" t="s">
        <v>1444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76" t="s">
        <v>1452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76" t="s">
        <v>1466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1356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76" t="s">
        <v>94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76" t="s">
        <v>1385</v>
      </c>
      <c r="D7822" s="15">
        <v>2</v>
      </c>
    </row>
    <row r="7823" spans="1:4" x14ac:dyDescent="0.25">
      <c r="A7823" s="67">
        <v>44232</v>
      </c>
      <c r="B7823" s="60" t="s">
        <v>13</v>
      </c>
      <c r="C7823" s="76" t="s">
        <v>1387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76" t="s">
        <v>1402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58" t="s">
        <v>1600</v>
      </c>
      <c r="D7828" s="15">
        <v>0</v>
      </c>
    </row>
    <row r="7829" spans="1:4" x14ac:dyDescent="0.25">
      <c r="A7829" s="67">
        <v>44232</v>
      </c>
      <c r="B7829" s="60" t="s">
        <v>7</v>
      </c>
      <c r="C7829" s="76" t="s">
        <v>1411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76" t="s">
        <v>1427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76" t="s">
        <v>1441</v>
      </c>
      <c r="D7840" s="15">
        <v>1</v>
      </c>
    </row>
    <row r="7841" spans="1:4" x14ac:dyDescent="0.25">
      <c r="A7841" s="67">
        <v>44232</v>
      </c>
      <c r="B7841" s="60" t="s">
        <v>8</v>
      </c>
      <c r="C7841" s="76" t="s">
        <v>1446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76" t="s">
        <v>1452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141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204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40</v>
      </c>
      <c r="D7848" s="15">
        <v>6</v>
      </c>
    </row>
    <row r="7849" spans="1:4" x14ac:dyDescent="0.25">
      <c r="A7849" s="67">
        <v>44232</v>
      </c>
      <c r="B7849" s="60" t="s">
        <v>8</v>
      </c>
      <c r="C7849" s="60" t="s">
        <v>8</v>
      </c>
      <c r="D7849" s="15">
        <v>40</v>
      </c>
    </row>
    <row r="7850" spans="1:4" x14ac:dyDescent="0.25">
      <c r="A7850" s="67">
        <v>44232</v>
      </c>
      <c r="B7850" s="60" t="s">
        <v>8</v>
      </c>
      <c r="C7850" s="60" t="s">
        <v>130</v>
      </c>
      <c r="D7850" s="15">
        <v>1</v>
      </c>
    </row>
    <row r="7851" spans="1:4" x14ac:dyDescent="0.25">
      <c r="A7851" s="67">
        <v>44232</v>
      </c>
      <c r="B7851" s="60" t="s">
        <v>8</v>
      </c>
      <c r="C7851" s="76" t="s">
        <v>1247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367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76" t="s">
        <v>927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76" t="s">
        <v>1387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564" t="s">
        <v>3200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58" t="s">
        <v>1600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76" t="s">
        <v>1412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1355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58" t="s">
        <v>1600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1355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367</v>
      </c>
      <c r="D7911" s="15">
        <v>0</v>
      </c>
    </row>
    <row r="7912" spans="1:4" x14ac:dyDescent="0.25">
      <c r="A7912" s="67">
        <v>44234</v>
      </c>
      <c r="B7912" s="60" t="s">
        <v>27</v>
      </c>
      <c r="C7912" s="76" t="s">
        <v>43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76" t="s">
        <v>1387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58" t="s">
        <v>1600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76" t="s">
        <v>1412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1355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76" t="s">
        <v>1443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1356</v>
      </c>
      <c r="D7939" s="15">
        <v>2</v>
      </c>
    </row>
    <row r="7940" spans="1:4" x14ac:dyDescent="0.25">
      <c r="A7940" s="67">
        <v>44235</v>
      </c>
      <c r="B7940" s="60" t="s">
        <v>27</v>
      </c>
      <c r="C7940" s="76" t="s">
        <v>1472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76" t="s">
        <v>1382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58" t="s">
        <v>1600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76" t="s">
        <v>1412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1355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76" t="s">
        <v>1444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76" t="s">
        <v>1452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564" t="s">
        <v>3202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76" t="s">
        <v>94</v>
      </c>
      <c r="D7989" s="15">
        <v>1</v>
      </c>
    </row>
    <row r="7990" spans="1:4" x14ac:dyDescent="0.25">
      <c r="A7990" s="67">
        <v>44237</v>
      </c>
      <c r="B7990" s="60" t="s">
        <v>13</v>
      </c>
      <c r="C7990" s="76" t="s">
        <v>1380</v>
      </c>
      <c r="D7990" s="15">
        <v>1</v>
      </c>
    </row>
    <row r="7991" spans="1:4" x14ac:dyDescent="0.25">
      <c r="A7991" s="67">
        <v>44237</v>
      </c>
      <c r="B7991" s="60" t="s">
        <v>13</v>
      </c>
      <c r="C7991" s="76" t="s">
        <v>1385</v>
      </c>
      <c r="D7991" s="15">
        <v>4</v>
      </c>
    </row>
    <row r="7992" spans="1:4" x14ac:dyDescent="0.25">
      <c r="A7992" s="67">
        <v>44237</v>
      </c>
      <c r="B7992" s="60" t="s">
        <v>13</v>
      </c>
      <c r="C7992" s="76" t="s">
        <v>1387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76" t="s">
        <v>1390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76" t="s">
        <v>1402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58" t="s">
        <v>1600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1355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76" t="s">
        <v>1452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76" t="s">
        <v>1472</v>
      </c>
      <c r="D8017" s="15">
        <v>1</v>
      </c>
    </row>
    <row r="8018" spans="1:4" x14ac:dyDescent="0.25">
      <c r="A8018" s="67">
        <v>44237</v>
      </c>
      <c r="B8018" s="60" t="s">
        <v>27</v>
      </c>
      <c r="C8018" s="60" t="s">
        <v>140</v>
      </c>
      <c r="D8018" s="15">
        <v>3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76" t="s">
        <v>1477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76" t="s">
        <v>1385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76" t="s">
        <v>1400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58" t="s">
        <v>1600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1355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76" t="s">
        <v>1443</v>
      </c>
      <c r="D8044" s="15">
        <v>1</v>
      </c>
    </row>
    <row r="8045" spans="1:4" x14ac:dyDescent="0.25">
      <c r="A8045" s="67">
        <v>44238</v>
      </c>
      <c r="B8045" s="60" t="s">
        <v>12</v>
      </c>
      <c r="C8045" s="76" t="s">
        <v>1444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76" t="s">
        <v>1452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76" t="s">
        <v>1466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76" t="s">
        <v>1384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58" t="s">
        <v>1600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76" t="s">
        <v>1415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1355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76" t="s">
        <v>1472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140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76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58" t="s">
        <v>1600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1355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76" t="s">
        <v>1444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76" t="s">
        <v>1452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60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58" t="s">
        <v>1600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1355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367</v>
      </c>
      <c r="D8139" s="15">
        <v>0</v>
      </c>
    </row>
    <row r="8140" spans="1:4" x14ac:dyDescent="0.25">
      <c r="A8140" s="67">
        <v>44241</v>
      </c>
      <c r="B8140" s="60" t="s">
        <v>27</v>
      </c>
      <c r="C8140" s="76" t="s">
        <v>43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76" t="s">
        <v>1370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58" t="s">
        <v>1600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1355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76" t="s">
        <v>1452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1356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76" t="s">
        <v>1479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58" t="s">
        <v>1600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60" t="s">
        <v>1355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367</v>
      </c>
      <c r="D8186" s="15">
        <v>0</v>
      </c>
    </row>
    <row r="8187" spans="1:4" x14ac:dyDescent="0.25">
      <c r="A8187" s="67">
        <v>44243</v>
      </c>
      <c r="B8187" s="60" t="s">
        <v>27</v>
      </c>
      <c r="C8187" s="76" t="s">
        <v>43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76" t="s">
        <v>1380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76" t="s">
        <v>1397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58" t="s">
        <v>1600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1355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76" t="s">
        <v>1385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58" t="s">
        <v>1600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1355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76" t="s">
        <v>1452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367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60" t="s">
        <v>14</v>
      </c>
      <c r="D8246" s="15">
        <v>7</v>
      </c>
    </row>
    <row r="8247" spans="1:4" x14ac:dyDescent="0.25">
      <c r="A8247" s="67">
        <v>44246</v>
      </c>
      <c r="B8247" s="60" t="s">
        <v>14</v>
      </c>
      <c r="C8247" s="76" t="s">
        <v>1369</v>
      </c>
      <c r="D8247" s="15">
        <v>4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76" t="s">
        <v>1392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58" t="s">
        <v>1600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76" t="s">
        <v>1422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1355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76" t="s">
        <v>1452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1356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67">
        <v>44247</v>
      </c>
      <c r="B8285" s="60" t="s">
        <v>14</v>
      </c>
      <c r="C8285" s="60" t="s">
        <v>85</v>
      </c>
      <c r="D8285" s="15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58" t="s">
        <v>1600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1355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76" t="s">
        <v>1426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76" t="s">
        <v>1466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76" t="s">
        <v>1470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76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60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58" t="s">
        <v>1600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1355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367</v>
      </c>
      <c r="D8331" s="15">
        <v>0</v>
      </c>
    </row>
    <row r="8332" spans="1:4" x14ac:dyDescent="0.25">
      <c r="A8332" s="67">
        <v>44248</v>
      </c>
      <c r="B8332" s="60" t="s">
        <v>27</v>
      </c>
      <c r="C8332" s="76" t="s">
        <v>43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60" t="s">
        <v>14</v>
      </c>
      <c r="D8335" s="15">
        <v>27</v>
      </c>
    </row>
    <row r="8336" spans="1:4" x14ac:dyDescent="0.25">
      <c r="A8336" s="67">
        <v>44249</v>
      </c>
      <c r="B8336" s="60" t="s">
        <v>14</v>
      </c>
      <c r="C8336" s="76" t="s">
        <v>1368</v>
      </c>
      <c r="D8336" s="15">
        <v>1</v>
      </c>
    </row>
    <row r="8337" spans="1:4" x14ac:dyDescent="0.25">
      <c r="A8337" s="67">
        <v>44249</v>
      </c>
      <c r="B8337" s="60" t="s">
        <v>14</v>
      </c>
      <c r="C8337" s="76" t="s">
        <v>1370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76" t="s">
        <v>1381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76" t="s">
        <v>1387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58" t="s">
        <v>1600</v>
      </c>
      <c r="D8349" s="15">
        <v>2</v>
      </c>
    </row>
    <row r="8350" spans="1:4" x14ac:dyDescent="0.25">
      <c r="A8350" s="67">
        <v>44249</v>
      </c>
      <c r="B8350" s="60" t="s">
        <v>7</v>
      </c>
      <c r="C8350" s="76" t="s">
        <v>1411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1355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76" t="s">
        <v>1442</v>
      </c>
      <c r="D8356" s="15">
        <v>1</v>
      </c>
    </row>
    <row r="8357" spans="1:4" x14ac:dyDescent="0.25">
      <c r="A8357" s="67">
        <v>44249</v>
      </c>
      <c r="B8357" s="60" t="s">
        <v>12</v>
      </c>
      <c r="C8357" s="76" t="s">
        <v>1443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76" t="s">
        <v>1445</v>
      </c>
      <c r="D8359" s="15">
        <v>1</v>
      </c>
    </row>
    <row r="8360" spans="1:4" x14ac:dyDescent="0.25">
      <c r="A8360" s="67">
        <v>44249</v>
      </c>
      <c r="B8360" s="60" t="s">
        <v>8</v>
      </c>
      <c r="C8360" s="76" t="s">
        <v>1452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76" t="s">
        <v>1470</v>
      </c>
      <c r="D8368" s="15">
        <v>4</v>
      </c>
    </row>
    <row r="8369" spans="1:4" x14ac:dyDescent="0.25">
      <c r="A8369" s="67">
        <v>44249</v>
      </c>
      <c r="B8369" s="60" t="s">
        <v>50</v>
      </c>
      <c r="C8369" s="60" t="s">
        <v>1356</v>
      </c>
      <c r="D8369" s="15">
        <v>6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621</v>
      </c>
      <c r="D8374" s="15">
        <v>1</v>
      </c>
    </row>
    <row r="8375" spans="1:4" x14ac:dyDescent="0.25">
      <c r="A8375" s="67">
        <v>44249</v>
      </c>
      <c r="B8375" s="60" t="s">
        <v>27</v>
      </c>
      <c r="C8375" s="60" t="s">
        <v>710</v>
      </c>
      <c r="D8375" s="15">
        <v>3</v>
      </c>
    </row>
    <row r="8376" spans="1:4" x14ac:dyDescent="0.25">
      <c r="A8376" s="67">
        <v>44249</v>
      </c>
      <c r="B8376" s="60" t="s">
        <v>27</v>
      </c>
      <c r="C8376" s="76" t="s">
        <v>1477</v>
      </c>
      <c r="D8376" s="15">
        <v>1</v>
      </c>
    </row>
    <row r="8377" spans="1:4" x14ac:dyDescent="0.25">
      <c r="A8377" s="67">
        <v>44249</v>
      </c>
      <c r="B8377" s="60" t="s">
        <v>51</v>
      </c>
      <c r="C8377" s="60" t="s">
        <v>51</v>
      </c>
      <c r="D8377" s="15">
        <v>3</v>
      </c>
    </row>
    <row r="8378" spans="1:4" x14ac:dyDescent="0.25">
      <c r="A8378" s="67">
        <v>44249</v>
      </c>
      <c r="B8378" s="60" t="s">
        <v>10</v>
      </c>
      <c r="C8378" s="60" t="s">
        <v>10</v>
      </c>
      <c r="D8378" s="15">
        <v>1</v>
      </c>
    </row>
    <row r="8379" spans="1:4" x14ac:dyDescent="0.25">
      <c r="A8379" s="67">
        <v>44250</v>
      </c>
      <c r="B8379" s="60" t="s">
        <v>14</v>
      </c>
      <c r="C8379" s="60" t="s">
        <v>14</v>
      </c>
      <c r="D8379" s="15">
        <v>10</v>
      </c>
    </row>
    <row r="8380" spans="1:4" x14ac:dyDescent="0.25">
      <c r="A8380" s="67">
        <v>44250</v>
      </c>
      <c r="B8380" s="60" t="s">
        <v>14</v>
      </c>
      <c r="C8380" s="60" t="s">
        <v>16</v>
      </c>
      <c r="D8380" s="15">
        <v>2</v>
      </c>
    </row>
    <row r="8381" spans="1:4" x14ac:dyDescent="0.25">
      <c r="A8381" s="67">
        <v>44250</v>
      </c>
      <c r="B8381" s="60" t="s">
        <v>14</v>
      </c>
      <c r="C8381" s="60" t="s">
        <v>85</v>
      </c>
      <c r="D8381" s="15">
        <v>1</v>
      </c>
    </row>
    <row r="8382" spans="1:4" x14ac:dyDescent="0.25">
      <c r="A8382" s="67">
        <v>44250</v>
      </c>
      <c r="B8382" s="60" t="s">
        <v>20</v>
      </c>
      <c r="C8382" s="60" t="s">
        <v>20</v>
      </c>
      <c r="D8382" s="15">
        <v>5</v>
      </c>
    </row>
    <row r="8383" spans="1:4" x14ac:dyDescent="0.25">
      <c r="A8383" s="67">
        <v>44250</v>
      </c>
      <c r="B8383" s="60" t="s">
        <v>13</v>
      </c>
      <c r="C8383" s="60" t="s">
        <v>13</v>
      </c>
      <c r="D8383" s="15">
        <v>4</v>
      </c>
    </row>
    <row r="8384" spans="1:4" x14ac:dyDescent="0.25">
      <c r="A8384" s="67">
        <v>44250</v>
      </c>
      <c r="B8384" s="60" t="s">
        <v>13</v>
      </c>
      <c r="C8384" s="76" t="s">
        <v>1384</v>
      </c>
      <c r="D8384" s="15">
        <v>1</v>
      </c>
    </row>
    <row r="8385" spans="1:4" x14ac:dyDescent="0.25">
      <c r="A8385" s="67">
        <v>44250</v>
      </c>
      <c r="B8385" s="60" t="s">
        <v>13</v>
      </c>
      <c r="C8385" s="76" t="s">
        <v>1385</v>
      </c>
      <c r="D8385" s="15">
        <v>2</v>
      </c>
    </row>
    <row r="8386" spans="1:4" x14ac:dyDescent="0.25">
      <c r="A8386" s="67">
        <v>44250</v>
      </c>
      <c r="B8386" s="60" t="s">
        <v>24</v>
      </c>
      <c r="C8386" s="60" t="s">
        <v>23</v>
      </c>
      <c r="D8386" s="15">
        <v>12</v>
      </c>
    </row>
    <row r="8387" spans="1:4" x14ac:dyDescent="0.25">
      <c r="A8387" s="67">
        <v>44250</v>
      </c>
      <c r="B8387" s="60" t="s">
        <v>24</v>
      </c>
      <c r="C8387" s="60" t="s">
        <v>24</v>
      </c>
      <c r="D8387" s="15">
        <v>1</v>
      </c>
    </row>
    <row r="8388" spans="1:4" x14ac:dyDescent="0.25">
      <c r="A8388" s="67">
        <v>44250</v>
      </c>
      <c r="B8388" s="60" t="s">
        <v>47</v>
      </c>
      <c r="C8388" s="60" t="s">
        <v>47</v>
      </c>
      <c r="D8388" s="15">
        <v>5</v>
      </c>
    </row>
    <row r="8389" spans="1:4" x14ac:dyDescent="0.25">
      <c r="A8389" s="67">
        <v>44250</v>
      </c>
      <c r="B8389" s="60" t="s">
        <v>48</v>
      </c>
      <c r="C8389" s="58" t="s">
        <v>1600</v>
      </c>
      <c r="D8389" s="15">
        <v>1</v>
      </c>
    </row>
    <row r="8390" spans="1:4" x14ac:dyDescent="0.25">
      <c r="A8390" s="67">
        <v>44250</v>
      </c>
      <c r="B8390" s="60" t="s">
        <v>7</v>
      </c>
      <c r="C8390" s="60" t="s">
        <v>7</v>
      </c>
      <c r="D8390" s="15">
        <v>0</v>
      </c>
    </row>
    <row r="8391" spans="1:4" x14ac:dyDescent="0.25">
      <c r="A8391" s="67">
        <v>44250</v>
      </c>
      <c r="B8391" s="60" t="s">
        <v>9</v>
      </c>
      <c r="C8391" s="60" t="s">
        <v>9</v>
      </c>
      <c r="D8391" s="15">
        <v>15</v>
      </c>
    </row>
    <row r="8392" spans="1:4" x14ac:dyDescent="0.25">
      <c r="A8392" s="67">
        <v>44250</v>
      </c>
      <c r="B8392" s="60" t="s">
        <v>9</v>
      </c>
      <c r="C8392" s="76" t="s">
        <v>1421</v>
      </c>
      <c r="D8392" s="15">
        <v>1</v>
      </c>
    </row>
    <row r="8393" spans="1:4" x14ac:dyDescent="0.25">
      <c r="A8393" s="67">
        <v>44250</v>
      </c>
      <c r="B8393" s="60" t="s">
        <v>15</v>
      </c>
      <c r="C8393" s="60" t="s">
        <v>1355</v>
      </c>
      <c r="D8393" s="15">
        <v>0</v>
      </c>
    </row>
    <row r="8394" spans="1:4" x14ac:dyDescent="0.25">
      <c r="A8394" s="67">
        <v>44250</v>
      </c>
      <c r="B8394" s="60" t="s">
        <v>11</v>
      </c>
      <c r="C8394" s="60" t="s">
        <v>854</v>
      </c>
      <c r="D8394" s="15">
        <v>3</v>
      </c>
    </row>
    <row r="8395" spans="1:4" x14ac:dyDescent="0.25">
      <c r="A8395" s="67">
        <v>44250</v>
      </c>
      <c r="B8395" s="60" t="s">
        <v>12</v>
      </c>
      <c r="C8395" s="60" t="s">
        <v>12</v>
      </c>
      <c r="D8395" s="15">
        <v>0</v>
      </c>
    </row>
    <row r="8396" spans="1:4" x14ac:dyDescent="0.25">
      <c r="A8396" s="67">
        <v>44250</v>
      </c>
      <c r="B8396" s="60" t="s">
        <v>8</v>
      </c>
      <c r="C8396" s="76" t="s">
        <v>1452</v>
      </c>
      <c r="D8396" s="15">
        <v>1</v>
      </c>
    </row>
    <row r="8397" spans="1:4" x14ac:dyDescent="0.25">
      <c r="A8397" s="67">
        <v>44250</v>
      </c>
      <c r="B8397" s="60" t="s">
        <v>8</v>
      </c>
      <c r="C8397" s="60" t="s">
        <v>58</v>
      </c>
      <c r="D8397" s="15">
        <v>1</v>
      </c>
    </row>
    <row r="8398" spans="1:4" x14ac:dyDescent="0.25">
      <c r="A8398" s="67">
        <v>44250</v>
      </c>
      <c r="B8398" s="60" t="s">
        <v>8</v>
      </c>
      <c r="C8398" s="60" t="s">
        <v>204</v>
      </c>
      <c r="D8398" s="15">
        <v>3</v>
      </c>
    </row>
    <row r="8399" spans="1:4" x14ac:dyDescent="0.25">
      <c r="A8399" s="67">
        <v>44250</v>
      </c>
      <c r="B8399" s="60" t="s">
        <v>8</v>
      </c>
      <c r="C8399" s="60" t="s">
        <v>40</v>
      </c>
      <c r="D8399" s="15">
        <v>2</v>
      </c>
    </row>
    <row r="8400" spans="1:4" x14ac:dyDescent="0.25">
      <c r="A8400" s="67">
        <v>44250</v>
      </c>
      <c r="B8400" s="60" t="s">
        <v>8</v>
      </c>
      <c r="C8400" s="60" t="s">
        <v>8</v>
      </c>
      <c r="D8400" s="15">
        <v>17</v>
      </c>
    </row>
    <row r="8401" spans="1:4" x14ac:dyDescent="0.25">
      <c r="A8401" s="67">
        <v>44250</v>
      </c>
      <c r="B8401" s="60" t="s">
        <v>49</v>
      </c>
      <c r="C8401" s="76" t="s">
        <v>1466</v>
      </c>
      <c r="D8401" s="15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76" t="s">
        <v>1470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564" t="s">
        <v>3200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58" t="s">
        <v>1600</v>
      </c>
      <c r="D8420" s="15">
        <v>2</v>
      </c>
    </row>
    <row r="8421" spans="1:4" x14ac:dyDescent="0.25">
      <c r="A8421" s="67">
        <v>44251</v>
      </c>
      <c r="B8421" s="60" t="s">
        <v>7</v>
      </c>
      <c r="C8421" s="76" t="s">
        <v>1411</v>
      </c>
      <c r="D8421" s="15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1355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76" t="s">
        <v>1452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76" t="s">
        <v>1470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76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76" t="s">
        <v>816</v>
      </c>
      <c r="D8443" s="15">
        <v>1</v>
      </c>
    </row>
    <row r="8444" spans="1:4" x14ac:dyDescent="0.25">
      <c r="A8444" s="67">
        <v>44252</v>
      </c>
      <c r="B8444" s="60" t="s">
        <v>13</v>
      </c>
      <c r="C8444" s="60" t="s">
        <v>13</v>
      </c>
      <c r="D8444" s="15">
        <v>2</v>
      </c>
    </row>
    <row r="8445" spans="1:4" x14ac:dyDescent="0.25">
      <c r="A8445" s="67">
        <v>44252</v>
      </c>
      <c r="B8445" s="60" t="s">
        <v>13</v>
      </c>
      <c r="C8445" s="76" t="s">
        <v>1385</v>
      </c>
      <c r="D8445" s="15">
        <v>2</v>
      </c>
    </row>
    <row r="8446" spans="1:4" x14ac:dyDescent="0.25">
      <c r="A8446" s="67">
        <v>44252</v>
      </c>
      <c r="B8446" s="60" t="s">
        <v>13</v>
      </c>
      <c r="C8446" s="76" t="s">
        <v>1387</v>
      </c>
      <c r="D8446" s="15">
        <v>2</v>
      </c>
    </row>
    <row r="8447" spans="1:4" x14ac:dyDescent="0.25">
      <c r="A8447" s="67">
        <v>44252</v>
      </c>
      <c r="B8447" s="60" t="s">
        <v>24</v>
      </c>
      <c r="C8447" s="60" t="s">
        <v>23</v>
      </c>
      <c r="D8447" s="15">
        <v>5</v>
      </c>
    </row>
    <row r="8448" spans="1:4" x14ac:dyDescent="0.25">
      <c r="A8448" s="67">
        <v>44252</v>
      </c>
      <c r="B8448" s="60" t="s">
        <v>24</v>
      </c>
      <c r="C8448" s="60" t="s">
        <v>24</v>
      </c>
      <c r="D8448" s="15">
        <v>4</v>
      </c>
    </row>
    <row r="8449" spans="1:4" x14ac:dyDescent="0.25">
      <c r="A8449" s="67">
        <v>44252</v>
      </c>
      <c r="B8449" s="60" t="s">
        <v>47</v>
      </c>
      <c r="C8449" s="60" t="s">
        <v>47</v>
      </c>
      <c r="D8449" s="15">
        <v>6</v>
      </c>
    </row>
    <row r="8450" spans="1:4" x14ac:dyDescent="0.25">
      <c r="A8450" s="67">
        <v>44252</v>
      </c>
      <c r="B8450" s="60" t="s">
        <v>47</v>
      </c>
      <c r="C8450" s="60" t="s">
        <v>924</v>
      </c>
      <c r="D8450" s="15">
        <v>1</v>
      </c>
    </row>
    <row r="8451" spans="1:4" x14ac:dyDescent="0.25">
      <c r="A8451" s="67">
        <v>44252</v>
      </c>
      <c r="B8451" s="60" t="s">
        <v>48</v>
      </c>
      <c r="C8451" s="58" t="s">
        <v>1600</v>
      </c>
      <c r="D8451" s="15">
        <v>3</v>
      </c>
    </row>
    <row r="8452" spans="1:4" x14ac:dyDescent="0.25">
      <c r="A8452" s="67">
        <v>44252</v>
      </c>
      <c r="B8452" s="60" t="s">
        <v>7</v>
      </c>
      <c r="C8452" s="76" t="s">
        <v>1411</v>
      </c>
      <c r="D8452" s="15">
        <v>2</v>
      </c>
    </row>
    <row r="8453" spans="1:4" x14ac:dyDescent="0.25">
      <c r="A8453" s="67">
        <v>44252</v>
      </c>
      <c r="B8453" s="60" t="s">
        <v>7</v>
      </c>
      <c r="C8453" s="60" t="s">
        <v>7</v>
      </c>
      <c r="D8453" s="1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5">
        <v>14</v>
      </c>
    </row>
    <row r="8455" spans="1:4" x14ac:dyDescent="0.25">
      <c r="A8455" s="67">
        <v>44252</v>
      </c>
      <c r="B8455" s="60" t="s">
        <v>15</v>
      </c>
      <c r="C8455" s="60" t="s">
        <v>1355</v>
      </c>
      <c r="D8455" s="15">
        <v>0</v>
      </c>
    </row>
    <row r="8456" spans="1:4" x14ac:dyDescent="0.25">
      <c r="A8456" s="67">
        <v>44252</v>
      </c>
      <c r="B8456" s="60" t="s">
        <v>11</v>
      </c>
      <c r="C8456" s="60" t="s">
        <v>335</v>
      </c>
      <c r="D8456" s="15">
        <v>6</v>
      </c>
    </row>
    <row r="8457" spans="1:4" x14ac:dyDescent="0.25">
      <c r="A8457" s="67">
        <v>44252</v>
      </c>
      <c r="B8457" s="60" t="s">
        <v>11</v>
      </c>
      <c r="C8457" s="60" t="s">
        <v>11</v>
      </c>
      <c r="D8457" s="15">
        <v>3</v>
      </c>
    </row>
    <row r="8458" spans="1:4" x14ac:dyDescent="0.25">
      <c r="A8458" s="67">
        <v>44252</v>
      </c>
      <c r="B8458" s="60" t="s">
        <v>11</v>
      </c>
      <c r="C8458" s="60" t="s">
        <v>854</v>
      </c>
      <c r="D8458" s="15">
        <v>3</v>
      </c>
    </row>
    <row r="8459" spans="1:4" x14ac:dyDescent="0.25">
      <c r="A8459" s="67">
        <v>44252</v>
      </c>
      <c r="B8459" s="60" t="s">
        <v>11</v>
      </c>
      <c r="C8459" s="60" t="s">
        <v>134</v>
      </c>
      <c r="D8459" s="15">
        <v>4</v>
      </c>
    </row>
    <row r="8460" spans="1:4" x14ac:dyDescent="0.25">
      <c r="A8460" s="67">
        <v>44252</v>
      </c>
      <c r="B8460" s="60" t="s">
        <v>12</v>
      </c>
      <c r="C8460" s="60" t="s">
        <v>12</v>
      </c>
      <c r="D8460" s="15">
        <v>0</v>
      </c>
    </row>
    <row r="8461" spans="1:4" x14ac:dyDescent="0.25">
      <c r="A8461" s="67">
        <v>44252</v>
      </c>
      <c r="B8461" s="60" t="s">
        <v>8</v>
      </c>
      <c r="C8461" s="76" t="s">
        <v>1452</v>
      </c>
      <c r="D8461" s="15">
        <v>1</v>
      </c>
    </row>
    <row r="8462" spans="1:4" x14ac:dyDescent="0.25">
      <c r="A8462" s="67">
        <v>44252</v>
      </c>
      <c r="B8462" s="60" t="s">
        <v>8</v>
      </c>
      <c r="C8462" s="60" t="s">
        <v>141</v>
      </c>
      <c r="D8462" s="15">
        <v>1</v>
      </c>
    </row>
    <row r="8463" spans="1:4" x14ac:dyDescent="0.25">
      <c r="A8463" s="67">
        <v>44252</v>
      </c>
      <c r="B8463" s="60" t="s">
        <v>8</v>
      </c>
      <c r="C8463" s="60" t="s">
        <v>133</v>
      </c>
      <c r="D8463" s="15">
        <v>3</v>
      </c>
    </row>
    <row r="8464" spans="1:4" x14ac:dyDescent="0.25">
      <c r="A8464" s="67">
        <v>44252</v>
      </c>
      <c r="B8464" s="60" t="s">
        <v>8</v>
      </c>
      <c r="C8464" s="60" t="s">
        <v>8</v>
      </c>
      <c r="D8464" s="15">
        <v>30</v>
      </c>
    </row>
    <row r="8465" spans="1:4" x14ac:dyDescent="0.25">
      <c r="A8465" s="67">
        <v>44252</v>
      </c>
      <c r="B8465" s="60" t="s">
        <v>8</v>
      </c>
      <c r="C8465" s="60" t="s">
        <v>186</v>
      </c>
      <c r="D8465" s="15">
        <v>1</v>
      </c>
    </row>
    <row r="8466" spans="1:4" x14ac:dyDescent="0.25">
      <c r="A8466" s="67">
        <v>44252</v>
      </c>
      <c r="B8466" s="60" t="s">
        <v>8</v>
      </c>
      <c r="C8466" s="60" t="s">
        <v>31</v>
      </c>
      <c r="D8466" s="15">
        <v>2</v>
      </c>
    </row>
    <row r="8467" spans="1:4" x14ac:dyDescent="0.25">
      <c r="A8467" s="67">
        <v>44252</v>
      </c>
      <c r="B8467" s="60" t="s">
        <v>8</v>
      </c>
      <c r="C8467" s="60" t="s">
        <v>111</v>
      </c>
      <c r="D8467" s="15">
        <v>2</v>
      </c>
    </row>
    <row r="8468" spans="1:4" x14ac:dyDescent="0.25">
      <c r="A8468" s="67">
        <v>44252</v>
      </c>
      <c r="B8468" s="60" t="s">
        <v>49</v>
      </c>
      <c r="C8468" s="60" t="s">
        <v>49</v>
      </c>
      <c r="D8468" s="15">
        <v>0</v>
      </c>
    </row>
    <row r="8469" spans="1:4" x14ac:dyDescent="0.25">
      <c r="A8469" s="67">
        <v>44252</v>
      </c>
      <c r="B8469" s="60" t="s">
        <v>50</v>
      </c>
      <c r="C8469" s="76" t="s">
        <v>1470</v>
      </c>
      <c r="D8469" s="15">
        <v>3</v>
      </c>
    </row>
    <row r="8470" spans="1:4" x14ac:dyDescent="0.25">
      <c r="A8470" s="67">
        <v>44252</v>
      </c>
      <c r="B8470" s="60" t="s">
        <v>50</v>
      </c>
      <c r="C8470" s="60" t="s">
        <v>1356</v>
      </c>
      <c r="D8470" s="15">
        <v>6</v>
      </c>
    </row>
    <row r="8471" spans="1:4" x14ac:dyDescent="0.25">
      <c r="A8471" s="67">
        <v>44252</v>
      </c>
      <c r="B8471" s="60" t="s">
        <v>50</v>
      </c>
      <c r="C8471" s="60" t="s">
        <v>367</v>
      </c>
      <c r="D8471" s="15">
        <v>3</v>
      </c>
    </row>
    <row r="8472" spans="1:4" x14ac:dyDescent="0.25">
      <c r="A8472" s="67">
        <v>44252</v>
      </c>
      <c r="B8472" s="60" t="s">
        <v>27</v>
      </c>
      <c r="C8472" s="60" t="s">
        <v>43</v>
      </c>
      <c r="D8472" s="15">
        <v>8</v>
      </c>
    </row>
    <row r="8473" spans="1:4" x14ac:dyDescent="0.25">
      <c r="A8473" s="67">
        <v>44252</v>
      </c>
      <c r="B8473" s="60" t="s">
        <v>27</v>
      </c>
      <c r="C8473" s="60" t="s">
        <v>710</v>
      </c>
      <c r="D8473" s="1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5">
        <v>5</v>
      </c>
    </row>
    <row r="8476" spans="1:4" x14ac:dyDescent="0.25">
      <c r="A8476" s="67">
        <v>44253</v>
      </c>
      <c r="B8476" s="60" t="s">
        <v>14</v>
      </c>
      <c r="C8476" s="60" t="s">
        <v>14</v>
      </c>
      <c r="D8476" s="15">
        <v>6</v>
      </c>
    </row>
    <row r="8477" spans="1:4" x14ac:dyDescent="0.25">
      <c r="A8477" s="67">
        <v>44253</v>
      </c>
      <c r="B8477" s="60" t="s">
        <v>14</v>
      </c>
      <c r="C8477" s="60" t="s">
        <v>16</v>
      </c>
      <c r="D8477" s="15">
        <v>7</v>
      </c>
    </row>
    <row r="8478" spans="1:4" x14ac:dyDescent="0.25">
      <c r="A8478" s="67">
        <v>44253</v>
      </c>
      <c r="B8478" s="60" t="s">
        <v>14</v>
      </c>
      <c r="C8478" s="60" t="s">
        <v>85</v>
      </c>
      <c r="D8478" s="15">
        <v>4</v>
      </c>
    </row>
    <row r="8479" spans="1:4" x14ac:dyDescent="0.25">
      <c r="A8479" s="67">
        <v>44253</v>
      </c>
      <c r="B8479" s="60" t="s">
        <v>20</v>
      </c>
      <c r="C8479" s="60" t="s">
        <v>20</v>
      </c>
      <c r="D8479" s="15">
        <v>21</v>
      </c>
    </row>
    <row r="8480" spans="1:4" x14ac:dyDescent="0.25">
      <c r="A8480" s="67">
        <v>44253</v>
      </c>
      <c r="B8480" s="60" t="s">
        <v>13</v>
      </c>
      <c r="C8480" s="60" t="s">
        <v>13</v>
      </c>
      <c r="D8480" s="15">
        <v>0</v>
      </c>
    </row>
    <row r="8481" spans="1:4" x14ac:dyDescent="0.25">
      <c r="A8481" s="67">
        <v>44253</v>
      </c>
      <c r="B8481" s="60" t="s">
        <v>24</v>
      </c>
      <c r="C8481" s="60" t="s">
        <v>23</v>
      </c>
      <c r="D8481" s="15">
        <v>17</v>
      </c>
    </row>
    <row r="8482" spans="1:4" x14ac:dyDescent="0.25">
      <c r="A8482" s="67">
        <v>44253</v>
      </c>
      <c r="B8482" s="60" t="s">
        <v>24</v>
      </c>
      <c r="C8482" s="60" t="s">
        <v>37</v>
      </c>
      <c r="D8482" s="15">
        <v>1</v>
      </c>
    </row>
    <row r="8483" spans="1:4" x14ac:dyDescent="0.25">
      <c r="A8483" s="67">
        <v>44253</v>
      </c>
      <c r="B8483" s="60" t="s">
        <v>47</v>
      </c>
      <c r="C8483" s="60" t="s">
        <v>47</v>
      </c>
      <c r="D8483" s="15">
        <v>4</v>
      </c>
    </row>
    <row r="8484" spans="1:4" x14ac:dyDescent="0.25">
      <c r="A8484" s="67">
        <v>44253</v>
      </c>
      <c r="B8484" s="60" t="s">
        <v>47</v>
      </c>
      <c r="C8484" s="60" t="s">
        <v>924</v>
      </c>
      <c r="D8484" s="15">
        <v>1</v>
      </c>
    </row>
    <row r="8485" spans="1:4" x14ac:dyDescent="0.25">
      <c r="A8485" s="67">
        <v>44253</v>
      </c>
      <c r="B8485" s="60" t="s">
        <v>48</v>
      </c>
      <c r="C8485" s="58" t="s">
        <v>1600</v>
      </c>
      <c r="D8485" s="15">
        <v>0</v>
      </c>
    </row>
    <row r="8486" spans="1:4" x14ac:dyDescent="0.25">
      <c r="A8486" s="67">
        <v>44253</v>
      </c>
      <c r="B8486" s="60" t="s">
        <v>7</v>
      </c>
      <c r="C8486" s="76" t="s">
        <v>1411</v>
      </c>
      <c r="D8486" s="15">
        <v>1</v>
      </c>
    </row>
    <row r="8487" spans="1:4" x14ac:dyDescent="0.25">
      <c r="A8487" s="67">
        <v>44253</v>
      </c>
      <c r="B8487" s="60" t="s">
        <v>7</v>
      </c>
      <c r="C8487" s="60" t="s">
        <v>7</v>
      </c>
      <c r="D8487" s="15">
        <v>7</v>
      </c>
    </row>
    <row r="8488" spans="1:4" x14ac:dyDescent="0.25">
      <c r="A8488" s="67">
        <v>44253</v>
      </c>
      <c r="B8488" s="60" t="s">
        <v>9</v>
      </c>
      <c r="C8488" s="60" t="s">
        <v>9</v>
      </c>
      <c r="D8488" s="15">
        <v>12</v>
      </c>
    </row>
    <row r="8489" spans="1:4" x14ac:dyDescent="0.25">
      <c r="A8489" s="67">
        <v>44253</v>
      </c>
      <c r="B8489" s="60" t="s">
        <v>9</v>
      </c>
      <c r="C8489" s="60" t="s">
        <v>709</v>
      </c>
      <c r="D8489" s="15">
        <v>2</v>
      </c>
    </row>
    <row r="8490" spans="1:4" x14ac:dyDescent="0.25">
      <c r="A8490" s="67">
        <v>44253</v>
      </c>
      <c r="B8490" s="60" t="s">
        <v>15</v>
      </c>
      <c r="C8490" s="60" t="s">
        <v>1355</v>
      </c>
      <c r="D8490" s="15">
        <v>0</v>
      </c>
    </row>
    <row r="8491" spans="1:4" x14ac:dyDescent="0.25">
      <c r="A8491" s="67">
        <v>44253</v>
      </c>
      <c r="B8491" s="60" t="s">
        <v>11</v>
      </c>
      <c r="C8491" s="60" t="s">
        <v>854</v>
      </c>
      <c r="D8491" s="15">
        <v>1</v>
      </c>
    </row>
    <row r="8492" spans="1:4" x14ac:dyDescent="0.25">
      <c r="A8492" s="67">
        <v>44253</v>
      </c>
      <c r="B8492" s="60" t="s">
        <v>12</v>
      </c>
      <c r="C8492" s="60" t="s">
        <v>12</v>
      </c>
      <c r="D8492" s="15">
        <v>2</v>
      </c>
    </row>
    <row r="8493" spans="1:4" x14ac:dyDescent="0.25">
      <c r="A8493" s="67">
        <v>44253</v>
      </c>
      <c r="B8493" s="564" t="s">
        <v>8</v>
      </c>
      <c r="C8493" s="76" t="s">
        <v>1412</v>
      </c>
      <c r="D8493" s="15">
        <v>1</v>
      </c>
    </row>
    <row r="8494" spans="1:4" x14ac:dyDescent="0.25">
      <c r="A8494" s="67">
        <v>44253</v>
      </c>
      <c r="B8494" s="60" t="s">
        <v>8</v>
      </c>
      <c r="C8494" s="76" t="s">
        <v>1452</v>
      </c>
      <c r="D8494" s="15">
        <v>5</v>
      </c>
    </row>
    <row r="8495" spans="1:4" x14ac:dyDescent="0.25">
      <c r="A8495" s="67">
        <v>44253</v>
      </c>
      <c r="B8495" s="60" t="s">
        <v>8</v>
      </c>
      <c r="C8495" s="60" t="s">
        <v>58</v>
      </c>
      <c r="D8495" s="15">
        <v>1</v>
      </c>
    </row>
    <row r="8496" spans="1:4" x14ac:dyDescent="0.25">
      <c r="A8496" s="67">
        <v>44253</v>
      </c>
      <c r="B8496" s="60" t="s">
        <v>8</v>
      </c>
      <c r="C8496" s="60" t="s">
        <v>40</v>
      </c>
      <c r="D8496" s="15">
        <v>2</v>
      </c>
    </row>
    <row r="8497" spans="1:4" x14ac:dyDescent="0.25">
      <c r="A8497" s="67">
        <v>44253</v>
      </c>
      <c r="B8497" s="60" t="s">
        <v>8</v>
      </c>
      <c r="C8497" s="60" t="s">
        <v>8</v>
      </c>
      <c r="D8497" s="15">
        <v>14</v>
      </c>
    </row>
    <row r="8498" spans="1:4" x14ac:dyDescent="0.25">
      <c r="A8498" s="67">
        <v>44253</v>
      </c>
      <c r="B8498" s="60" t="s">
        <v>8</v>
      </c>
      <c r="C8498" s="60" t="s">
        <v>31</v>
      </c>
      <c r="D8498" s="15">
        <v>1</v>
      </c>
    </row>
    <row r="8499" spans="1:4" x14ac:dyDescent="0.25">
      <c r="A8499" s="67">
        <v>44253</v>
      </c>
      <c r="B8499" s="60" t="s">
        <v>49</v>
      </c>
      <c r="C8499" s="76" t="s">
        <v>1466</v>
      </c>
      <c r="D8499" s="15">
        <v>1</v>
      </c>
    </row>
    <row r="8500" spans="1:4" x14ac:dyDescent="0.25">
      <c r="A8500" s="67">
        <v>44253</v>
      </c>
      <c r="B8500" s="60" t="s">
        <v>49</v>
      </c>
      <c r="C8500" s="60" t="s">
        <v>49</v>
      </c>
      <c r="D8500" s="15">
        <v>1</v>
      </c>
    </row>
    <row r="8501" spans="1:4" x14ac:dyDescent="0.25">
      <c r="A8501" s="67">
        <v>44253</v>
      </c>
      <c r="B8501" s="60" t="s">
        <v>50</v>
      </c>
      <c r="C8501" s="76" t="s">
        <v>1470</v>
      </c>
      <c r="D8501" s="15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5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5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5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5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5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5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5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5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5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5">
        <v>9</v>
      </c>
    </row>
    <row r="8512" spans="1:4" x14ac:dyDescent="0.25">
      <c r="A8512" s="67">
        <v>44254</v>
      </c>
      <c r="B8512" s="60" t="s">
        <v>13</v>
      </c>
      <c r="C8512" s="76" t="s">
        <v>1385</v>
      </c>
      <c r="D8512" s="15">
        <v>2</v>
      </c>
    </row>
    <row r="8513" spans="1:4" x14ac:dyDescent="0.25">
      <c r="A8513" s="67">
        <v>44254</v>
      </c>
      <c r="B8513" s="60" t="s">
        <v>13</v>
      </c>
      <c r="C8513" s="76" t="s">
        <v>1387</v>
      </c>
      <c r="D8513" s="15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5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5">
        <v>3</v>
      </c>
    </row>
    <row r="8516" spans="1:4" x14ac:dyDescent="0.25">
      <c r="A8516" s="67">
        <v>44254</v>
      </c>
      <c r="B8516" s="60" t="s">
        <v>48</v>
      </c>
      <c r="C8516" s="58" t="s">
        <v>1600</v>
      </c>
      <c r="D8516" s="15">
        <v>0</v>
      </c>
    </row>
    <row r="8517" spans="1:4" x14ac:dyDescent="0.25">
      <c r="A8517" s="67">
        <v>44254</v>
      </c>
      <c r="B8517" s="60" t="s">
        <v>7</v>
      </c>
      <c r="C8517" s="76" t="s">
        <v>1411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1355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76" t="s">
        <v>1452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76" t="s">
        <v>1466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367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58" t="s">
        <v>1600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1355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367</v>
      </c>
      <c r="D8550" s="15">
        <v>0</v>
      </c>
    </row>
    <row r="8551" spans="1:4" x14ac:dyDescent="0.25">
      <c r="A8551" s="67">
        <v>44255</v>
      </c>
      <c r="B8551" s="60" t="s">
        <v>27</v>
      </c>
      <c r="C8551" s="76" t="s">
        <v>43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60" t="s">
        <v>14</v>
      </c>
      <c r="D8554" s="15">
        <v>7</v>
      </c>
    </row>
    <row r="8555" spans="1:4" x14ac:dyDescent="0.25">
      <c r="A8555" s="67">
        <v>44256</v>
      </c>
      <c r="B8555" s="60" t="s">
        <v>14</v>
      </c>
      <c r="C8555" s="76" t="s">
        <v>1365</v>
      </c>
      <c r="D8555" s="15">
        <v>1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76" t="s">
        <v>1386</v>
      </c>
      <c r="D8561" s="15">
        <v>1</v>
      </c>
    </row>
    <row r="8562" spans="1:4" x14ac:dyDescent="0.25">
      <c r="A8562" s="67">
        <v>44256</v>
      </c>
      <c r="B8562" s="60" t="s">
        <v>13</v>
      </c>
      <c r="C8562" s="76" t="s">
        <v>1385</v>
      </c>
      <c r="D8562" s="15">
        <v>1</v>
      </c>
    </row>
    <row r="8563" spans="1:4" x14ac:dyDescent="0.25">
      <c r="A8563" s="67">
        <v>44256</v>
      </c>
      <c r="B8563" s="60" t="s">
        <v>13</v>
      </c>
      <c r="C8563" s="76" t="s">
        <v>1387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76" t="s">
        <v>1402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58" t="s">
        <v>1600</v>
      </c>
      <c r="D8568" s="15">
        <v>0</v>
      </c>
    </row>
    <row r="8569" spans="1:4" x14ac:dyDescent="0.25">
      <c r="A8569" s="67">
        <v>44256</v>
      </c>
      <c r="B8569" s="60" t="s">
        <v>7</v>
      </c>
      <c r="C8569" s="76" t="s">
        <v>1411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1355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76" t="s">
        <v>1452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76" t="s">
        <v>1470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1356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710</v>
      </c>
      <c r="D8596" s="15">
        <v>1</v>
      </c>
    </row>
    <row r="8597" spans="1:4" x14ac:dyDescent="0.25">
      <c r="A8597" s="67">
        <v>44256</v>
      </c>
      <c r="B8597" s="60" t="s">
        <v>27</v>
      </c>
      <c r="C8597" s="76" t="s">
        <v>1477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58" t="s">
        <v>1600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1355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76" t="s">
        <v>1452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76" t="s">
        <v>1470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76" t="s">
        <v>1385</v>
      </c>
      <c r="D8630" s="15">
        <v>1</v>
      </c>
    </row>
    <row r="8631" spans="1:4" x14ac:dyDescent="0.25">
      <c r="A8631" s="67">
        <v>44258</v>
      </c>
      <c r="B8631" s="60" t="s">
        <v>13</v>
      </c>
      <c r="C8631" s="76" t="s">
        <v>1387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58" t="s">
        <v>1600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76" t="s">
        <v>1443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76" t="s">
        <v>1385</v>
      </c>
      <c r="D8663" s="15">
        <v>2</v>
      </c>
    </row>
    <row r="8664" spans="1:4" x14ac:dyDescent="0.25">
      <c r="A8664" s="67">
        <v>44259</v>
      </c>
      <c r="B8664" s="60" t="s">
        <v>13</v>
      </c>
      <c r="C8664" s="76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76" t="s">
        <v>1387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58" t="s">
        <v>1600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76" t="s">
        <v>1443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76" t="s">
        <v>1466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76" t="s">
        <v>1470</v>
      </c>
      <c r="D8690" s="15">
        <v>8</v>
      </c>
    </row>
    <row r="8691" spans="1:4" x14ac:dyDescent="0.25">
      <c r="A8691" s="67">
        <v>44259</v>
      </c>
      <c r="B8691" s="60" t="s">
        <v>50</v>
      </c>
      <c r="C8691" s="60" t="s">
        <v>1356</v>
      </c>
      <c r="D8691" s="15">
        <v>4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76" t="s">
        <v>94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76" t="s">
        <v>1385</v>
      </c>
      <c r="D8704" s="15">
        <v>3</v>
      </c>
    </row>
    <row r="8705" spans="1:4" x14ac:dyDescent="0.25">
      <c r="A8705" s="67">
        <v>44260</v>
      </c>
      <c r="B8705" s="60" t="s">
        <v>13</v>
      </c>
      <c r="C8705" s="76" t="s">
        <v>1387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564" t="s">
        <v>3203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58" t="s">
        <v>1600</v>
      </c>
      <c r="D8710" s="15">
        <v>3</v>
      </c>
    </row>
    <row r="8711" spans="1:4" x14ac:dyDescent="0.25">
      <c r="A8711" s="67">
        <v>44260</v>
      </c>
      <c r="B8711" s="60" t="s">
        <v>7</v>
      </c>
      <c r="C8711" s="76" t="s">
        <v>1411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76" t="s">
        <v>1422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1355</v>
      </c>
      <c r="D8717" s="15">
        <v>0</v>
      </c>
    </row>
    <row r="8718" spans="1:4" x14ac:dyDescent="0.25">
      <c r="A8718" s="67">
        <v>44260</v>
      </c>
      <c r="B8718" s="60" t="s">
        <v>11</v>
      </c>
      <c r="C8718" s="76" t="s">
        <v>1432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76" t="s">
        <v>1385</v>
      </c>
      <c r="D8738" s="15">
        <v>1</v>
      </c>
    </row>
    <row r="8739" spans="1:4" x14ac:dyDescent="0.25">
      <c r="A8739" s="67">
        <v>44261</v>
      </c>
      <c r="B8739" s="60" t="s">
        <v>13</v>
      </c>
      <c r="C8739" s="76" t="s">
        <v>1387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564" t="s">
        <v>3200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58" t="s">
        <v>1600</v>
      </c>
      <c r="D8743" s="15">
        <v>0</v>
      </c>
    </row>
    <row r="8744" spans="1:4" x14ac:dyDescent="0.25">
      <c r="A8744" s="67">
        <v>44261</v>
      </c>
      <c r="B8744" s="60" t="s">
        <v>7</v>
      </c>
      <c r="C8744" s="76" t="s">
        <v>1411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76" t="s">
        <v>1449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76" t="s">
        <v>1470</v>
      </c>
      <c r="D8759" s="15">
        <v>5</v>
      </c>
    </row>
    <row r="8760" spans="1:4" x14ac:dyDescent="0.25">
      <c r="A8760" s="67">
        <v>44261</v>
      </c>
      <c r="B8760" s="60" t="s">
        <v>50</v>
      </c>
      <c r="C8760" s="60" t="s">
        <v>1356</v>
      </c>
      <c r="D8760" s="15">
        <v>4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58" t="s">
        <v>1600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1355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367</v>
      </c>
      <c r="D8780" s="15">
        <v>0</v>
      </c>
    </row>
    <row r="8781" spans="1:4" x14ac:dyDescent="0.25">
      <c r="A8781" s="67">
        <v>44262</v>
      </c>
      <c r="B8781" s="60" t="s">
        <v>27</v>
      </c>
      <c r="C8781" s="76" t="s">
        <v>43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76" t="s">
        <v>1381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76" t="s">
        <v>1385</v>
      </c>
      <c r="D8790" s="15">
        <v>1</v>
      </c>
    </row>
    <row r="8791" spans="1:4" x14ac:dyDescent="0.25">
      <c r="A8791" s="67">
        <v>44263</v>
      </c>
      <c r="B8791" s="60" t="s">
        <v>13</v>
      </c>
      <c r="C8791" s="76" t="s">
        <v>1387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58" t="s">
        <v>1600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1355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76" t="s">
        <v>1466</v>
      </c>
      <c r="D8812" s="15">
        <v>1</v>
      </c>
    </row>
    <row r="8813" spans="1:4" x14ac:dyDescent="0.25">
      <c r="A8813" s="67">
        <v>44263</v>
      </c>
      <c r="B8813" s="60" t="s">
        <v>50</v>
      </c>
      <c r="C8813" s="76" t="s">
        <v>1470</v>
      </c>
      <c r="D8813" s="15">
        <v>7</v>
      </c>
    </row>
    <row r="8814" spans="1:4" x14ac:dyDescent="0.25">
      <c r="A8814" s="67">
        <v>44263</v>
      </c>
      <c r="B8814" s="60" t="s">
        <v>50</v>
      </c>
      <c r="C8814" s="60" t="s">
        <v>1356</v>
      </c>
      <c r="D8814" s="15">
        <v>4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76" t="s">
        <v>1385</v>
      </c>
      <c r="D8822" s="15">
        <v>1</v>
      </c>
    </row>
    <row r="8823" spans="1:4" x14ac:dyDescent="0.25">
      <c r="A8823" s="67">
        <v>44264</v>
      </c>
      <c r="B8823" s="60" t="s">
        <v>13</v>
      </c>
      <c r="C8823" s="76" t="s">
        <v>1387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58" t="s">
        <v>1600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1355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76" t="s">
        <v>1470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76" t="s">
        <v>94</v>
      </c>
      <c r="D8848" s="15">
        <v>1</v>
      </c>
    </row>
    <row r="8849" spans="1:4" x14ac:dyDescent="0.25">
      <c r="A8849" s="67">
        <v>44265</v>
      </c>
      <c r="B8849" s="60" t="s">
        <v>13</v>
      </c>
      <c r="C8849" s="76" t="s">
        <v>1387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58" t="s">
        <v>1600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76" t="s">
        <v>1422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1355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76" t="s">
        <v>1439</v>
      </c>
      <c r="D8860" s="15">
        <v>1</v>
      </c>
    </row>
    <row r="8861" spans="1:4" x14ac:dyDescent="0.25">
      <c r="A8861" s="67">
        <v>44265</v>
      </c>
      <c r="B8861" s="60" t="s">
        <v>12</v>
      </c>
      <c r="C8861" s="76" t="s">
        <v>1443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76" t="s">
        <v>1452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76" t="s">
        <v>1470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76" t="s">
        <v>1474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76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76" t="s">
        <v>1386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58" t="s">
        <v>1600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76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76" t="s">
        <v>1439</v>
      </c>
      <c r="D8894" s="15">
        <v>2</v>
      </c>
    </row>
    <row r="8895" spans="1:4" x14ac:dyDescent="0.25">
      <c r="A8895" s="67">
        <v>44266</v>
      </c>
      <c r="B8895" s="60" t="s">
        <v>12</v>
      </c>
      <c r="C8895" s="76" t="s">
        <v>1441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76" t="s">
        <v>1452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76" t="s">
        <v>1470</v>
      </c>
      <c r="D8905" s="15">
        <v>1</v>
      </c>
    </row>
    <row r="8906" spans="1:4" x14ac:dyDescent="0.25">
      <c r="A8906" s="67">
        <v>44266</v>
      </c>
      <c r="B8906" s="60" t="s">
        <v>50</v>
      </c>
      <c r="C8906" s="60" t="s">
        <v>1356</v>
      </c>
      <c r="D8906" s="15">
        <v>4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76" t="s">
        <v>94</v>
      </c>
      <c r="D8916" s="15">
        <v>2</v>
      </c>
    </row>
    <row r="8917" spans="1:4" x14ac:dyDescent="0.25">
      <c r="A8917" s="67">
        <v>44267</v>
      </c>
      <c r="B8917" s="60" t="s">
        <v>13</v>
      </c>
      <c r="C8917" s="76" t="s">
        <v>1380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76" t="s">
        <v>1387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58" t="s">
        <v>1600</v>
      </c>
      <c r="D8922" s="15">
        <v>4</v>
      </c>
    </row>
    <row r="8923" spans="1:4" x14ac:dyDescent="0.25">
      <c r="A8923" s="67">
        <v>44267</v>
      </c>
      <c r="B8923" s="60" t="s">
        <v>7</v>
      </c>
      <c r="C8923" s="76" t="s">
        <v>1411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76" t="s">
        <v>1439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76" t="s">
        <v>1452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76" t="s">
        <v>1470</v>
      </c>
      <c r="D8939" s="15">
        <v>7</v>
      </c>
    </row>
    <row r="8940" spans="1:4" x14ac:dyDescent="0.25">
      <c r="A8940" s="67">
        <v>44267</v>
      </c>
      <c r="B8940" s="60" t="s">
        <v>50</v>
      </c>
      <c r="C8940" s="60" t="s">
        <v>1356</v>
      </c>
      <c r="D8940" s="15">
        <v>2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76" t="s">
        <v>1371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76" t="s">
        <v>94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76" t="s">
        <v>1387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58" t="s">
        <v>1600</v>
      </c>
      <c r="D8956" s="15">
        <v>5</v>
      </c>
    </row>
    <row r="8957" spans="1:4" x14ac:dyDescent="0.25">
      <c r="A8957" s="67">
        <v>44268</v>
      </c>
      <c r="B8957" s="60" t="s">
        <v>7</v>
      </c>
      <c r="C8957" s="76" t="s">
        <v>1411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1355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76" t="s">
        <v>1452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367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58" t="s">
        <v>1600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1355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367</v>
      </c>
      <c r="D8991" s="15">
        <v>0</v>
      </c>
    </row>
    <row r="8992" spans="1:4" x14ac:dyDescent="0.25">
      <c r="A8992" s="67">
        <v>44269</v>
      </c>
      <c r="B8992" s="60" t="s">
        <v>27</v>
      </c>
      <c r="C8992" s="76" t="s">
        <v>43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76" t="s">
        <v>94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76" t="s">
        <v>1387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58" t="s">
        <v>1600</v>
      </c>
      <c r="D9006" s="15">
        <v>2</v>
      </c>
    </row>
    <row r="9007" spans="1:4" x14ac:dyDescent="0.25">
      <c r="A9007" s="67">
        <v>44270</v>
      </c>
      <c r="B9007" s="60" t="s">
        <v>7</v>
      </c>
      <c r="C9007" s="76" t="s">
        <v>1411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76" t="s">
        <v>1446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76" t="s">
        <v>1470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76" t="s">
        <v>94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76" t="s">
        <v>1385</v>
      </c>
      <c r="D9031" s="15">
        <v>1</v>
      </c>
    </row>
    <row r="9032" spans="1:4" x14ac:dyDescent="0.25">
      <c r="A9032" s="67">
        <v>44271</v>
      </c>
      <c r="B9032" s="60" t="s">
        <v>13</v>
      </c>
      <c r="C9032" s="76" t="s">
        <v>1387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58" t="s">
        <v>1600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1355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76" t="s">
        <v>1446</v>
      </c>
      <c r="D9042" s="15">
        <v>1</v>
      </c>
    </row>
    <row r="9043" spans="1:4" x14ac:dyDescent="0.25">
      <c r="A9043" s="67">
        <v>44271</v>
      </c>
      <c r="B9043" s="60" t="s">
        <v>8</v>
      </c>
      <c r="C9043" s="76" t="s">
        <v>1452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76" t="s">
        <v>94</v>
      </c>
      <c r="D9059" s="15">
        <v>1</v>
      </c>
    </row>
    <row r="9060" spans="1:4" x14ac:dyDescent="0.25">
      <c r="A9060" s="67">
        <v>44272</v>
      </c>
      <c r="B9060" s="60" t="s">
        <v>13</v>
      </c>
      <c r="C9060" s="76" t="s">
        <v>1382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76" t="s">
        <v>1385</v>
      </c>
      <c r="D9062" s="15">
        <v>2</v>
      </c>
    </row>
    <row r="9063" spans="1:4" x14ac:dyDescent="0.25">
      <c r="A9063" s="67">
        <v>44272</v>
      </c>
      <c r="B9063" s="60" t="s">
        <v>13</v>
      </c>
      <c r="C9063" s="76" t="s">
        <v>1387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58" t="s">
        <v>1600</v>
      </c>
      <c r="D9069" s="15">
        <v>3</v>
      </c>
    </row>
    <row r="9070" spans="1:4" x14ac:dyDescent="0.25">
      <c r="A9070" s="67">
        <v>44272</v>
      </c>
      <c r="B9070" s="60" t="s">
        <v>7</v>
      </c>
      <c r="C9070" s="76" t="s">
        <v>1411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1355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76" t="s">
        <v>1437</v>
      </c>
      <c r="D9077" s="15">
        <v>1</v>
      </c>
    </row>
    <row r="9078" spans="1:4" x14ac:dyDescent="0.25">
      <c r="A9078" s="67">
        <v>44272</v>
      </c>
      <c r="B9078" s="60" t="s">
        <v>12</v>
      </c>
      <c r="C9078" s="76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76" t="s">
        <v>1446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76" t="s">
        <v>1452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76" t="s">
        <v>1458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76" t="s">
        <v>1382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76" t="s">
        <v>1385</v>
      </c>
      <c r="D9103" s="15">
        <v>1</v>
      </c>
    </row>
    <row r="9104" spans="1:4" x14ac:dyDescent="0.25">
      <c r="A9104" s="67">
        <v>44273</v>
      </c>
      <c r="B9104" s="60" t="s">
        <v>13</v>
      </c>
      <c r="C9104" s="76" t="s">
        <v>1387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58" t="s">
        <v>1600</v>
      </c>
      <c r="D9109" s="15">
        <v>5</v>
      </c>
    </row>
    <row r="9110" spans="1:4" x14ac:dyDescent="0.25">
      <c r="A9110" s="67">
        <v>44273</v>
      </c>
      <c r="B9110" s="60" t="s">
        <v>7</v>
      </c>
      <c r="C9110" s="76" t="s">
        <v>1411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76" t="s">
        <v>1422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1355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60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60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60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60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60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60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60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60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76" t="s">
        <v>1470</v>
      </c>
      <c r="D9127" s="15">
        <v>1</v>
      </c>
    </row>
    <row r="9128" spans="1:4" x14ac:dyDescent="0.25">
      <c r="A9128" s="67">
        <v>44273</v>
      </c>
      <c r="B9128" s="60" t="s">
        <v>50</v>
      </c>
      <c r="C9128" s="60" t="s">
        <v>1356</v>
      </c>
      <c r="D9128" s="15">
        <v>2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76" t="s">
        <v>1474</v>
      </c>
      <c r="D9130" s="15">
        <v>1</v>
      </c>
    </row>
    <row r="9131" spans="1:4" x14ac:dyDescent="0.25">
      <c r="A9131" s="67">
        <v>44273</v>
      </c>
      <c r="B9131" s="60" t="s">
        <v>27</v>
      </c>
      <c r="C9131" s="60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60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60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60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60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60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60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60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60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76" t="s">
        <v>1387</v>
      </c>
      <c r="D9140" s="15">
        <v>4</v>
      </c>
    </row>
    <row r="9141" spans="1:4" x14ac:dyDescent="0.25">
      <c r="A9141" s="67">
        <v>44274</v>
      </c>
      <c r="B9141" s="60" t="s">
        <v>24</v>
      </c>
      <c r="C9141" s="60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60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58" t="s">
        <v>1600</v>
      </c>
      <c r="D9143" s="15">
        <v>1</v>
      </c>
    </row>
    <row r="9144" spans="1:4" x14ac:dyDescent="0.25">
      <c r="A9144" s="67">
        <v>44274</v>
      </c>
      <c r="B9144" s="60" t="s">
        <v>7</v>
      </c>
      <c r="C9144" s="76" t="s">
        <v>1411</v>
      </c>
      <c r="D9144" s="15">
        <v>3</v>
      </c>
    </row>
    <row r="9145" spans="1:4" x14ac:dyDescent="0.25">
      <c r="A9145" s="67">
        <v>44274</v>
      </c>
      <c r="B9145" s="60" t="s">
        <v>7</v>
      </c>
      <c r="C9145" s="60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60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60" t="s">
        <v>134</v>
      </c>
      <c r="D9149" s="15">
        <v>1</v>
      </c>
    </row>
    <row r="9150" spans="1:4" x14ac:dyDescent="0.25">
      <c r="A9150" s="67">
        <v>44274</v>
      </c>
      <c r="B9150" s="60" t="s">
        <v>12</v>
      </c>
      <c r="C9150" s="60" t="s">
        <v>12</v>
      </c>
      <c r="D9150" s="15">
        <v>5</v>
      </c>
    </row>
    <row r="9151" spans="1:4" x14ac:dyDescent="0.25">
      <c r="A9151" s="67">
        <v>44274</v>
      </c>
      <c r="B9151" s="60" t="s">
        <v>8</v>
      </c>
      <c r="C9151" s="76" t="s">
        <v>1452</v>
      </c>
      <c r="D9151" s="15">
        <v>2</v>
      </c>
    </row>
    <row r="9152" spans="1:4" x14ac:dyDescent="0.25">
      <c r="A9152" s="67">
        <v>44274</v>
      </c>
      <c r="B9152" s="60" t="s">
        <v>8</v>
      </c>
      <c r="C9152" s="60" t="s">
        <v>595</v>
      </c>
      <c r="D9152" s="15">
        <v>1</v>
      </c>
    </row>
    <row r="9153" spans="1:4" x14ac:dyDescent="0.25">
      <c r="A9153" s="67">
        <v>44274</v>
      </c>
      <c r="B9153" s="60" t="s">
        <v>8</v>
      </c>
      <c r="C9153" s="60" t="s">
        <v>8</v>
      </c>
      <c r="D9153" s="15">
        <v>22</v>
      </c>
    </row>
    <row r="9154" spans="1:4" x14ac:dyDescent="0.25">
      <c r="A9154" s="67">
        <v>44274</v>
      </c>
      <c r="B9154" s="60" t="s">
        <v>8</v>
      </c>
      <c r="C9154" s="60" t="s">
        <v>80</v>
      </c>
      <c r="D9154" s="15">
        <v>1</v>
      </c>
    </row>
    <row r="9155" spans="1:4" x14ac:dyDescent="0.25">
      <c r="A9155" s="67">
        <v>44274</v>
      </c>
      <c r="B9155" s="60" t="s">
        <v>8</v>
      </c>
      <c r="C9155" s="60" t="s">
        <v>111</v>
      </c>
      <c r="D9155" s="15">
        <v>2</v>
      </c>
    </row>
    <row r="9156" spans="1:4" x14ac:dyDescent="0.25">
      <c r="A9156" s="67">
        <v>44274</v>
      </c>
      <c r="B9156" s="60" t="s">
        <v>8</v>
      </c>
      <c r="C9156" s="60" t="s">
        <v>610</v>
      </c>
      <c r="D9156" s="15">
        <v>1</v>
      </c>
    </row>
    <row r="9157" spans="1:4" x14ac:dyDescent="0.25">
      <c r="A9157" s="67">
        <v>44274</v>
      </c>
      <c r="B9157" s="60" t="s">
        <v>49</v>
      </c>
      <c r="C9157" s="76" t="s">
        <v>1466</v>
      </c>
      <c r="D9157" s="15">
        <v>1</v>
      </c>
    </row>
    <row r="9158" spans="1:4" x14ac:dyDescent="0.25">
      <c r="A9158" s="67">
        <v>44274</v>
      </c>
      <c r="B9158" s="60" t="s">
        <v>50</v>
      </c>
      <c r="C9158" s="76" t="s">
        <v>1470</v>
      </c>
      <c r="D9158" s="15">
        <v>1</v>
      </c>
    </row>
    <row r="9159" spans="1:4" x14ac:dyDescent="0.25">
      <c r="A9159" s="67">
        <v>44274</v>
      </c>
      <c r="B9159" s="60" t="s">
        <v>50</v>
      </c>
      <c r="C9159" s="60" t="s">
        <v>367</v>
      </c>
      <c r="D9159" s="15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5">
        <v>1</v>
      </c>
    </row>
    <row r="9161" spans="1:4" x14ac:dyDescent="0.25">
      <c r="A9161" s="67">
        <v>44274</v>
      </c>
      <c r="B9161" s="60" t="s">
        <v>27</v>
      </c>
      <c r="C9161" s="60" t="s">
        <v>234</v>
      </c>
      <c r="D9161" s="15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5">
        <v>22</v>
      </c>
    </row>
    <row r="9163" spans="1:4" x14ac:dyDescent="0.25">
      <c r="A9163" s="67">
        <v>44274</v>
      </c>
      <c r="B9163" s="60" t="s">
        <v>51</v>
      </c>
      <c r="C9163" s="60" t="s">
        <v>51</v>
      </c>
      <c r="D9163" s="15">
        <v>4</v>
      </c>
    </row>
    <row r="9164" spans="1:4" x14ac:dyDescent="0.25">
      <c r="A9164" s="67">
        <v>44274</v>
      </c>
      <c r="B9164" s="60" t="s">
        <v>10</v>
      </c>
      <c r="C9164" s="60" t="s">
        <v>10</v>
      </c>
      <c r="D9164" s="15">
        <v>0</v>
      </c>
    </row>
    <row r="9165" spans="1:4" x14ac:dyDescent="0.25">
      <c r="A9165" s="67">
        <v>44275</v>
      </c>
      <c r="B9165" s="60" t="s">
        <v>14</v>
      </c>
      <c r="C9165" s="60" t="s">
        <v>14</v>
      </c>
      <c r="D9165" s="15">
        <v>5</v>
      </c>
    </row>
    <row r="9166" spans="1:4" x14ac:dyDescent="0.25">
      <c r="A9166" s="67">
        <v>44275</v>
      </c>
      <c r="B9166" s="60" t="s">
        <v>14</v>
      </c>
      <c r="C9166" s="60" t="s">
        <v>16</v>
      </c>
      <c r="D9166" s="15">
        <v>7</v>
      </c>
    </row>
    <row r="9167" spans="1:4" x14ac:dyDescent="0.25">
      <c r="A9167" s="67">
        <v>44275</v>
      </c>
      <c r="B9167" s="60" t="s">
        <v>14</v>
      </c>
      <c r="C9167" s="60" t="s">
        <v>85</v>
      </c>
      <c r="D9167" s="15">
        <v>3</v>
      </c>
    </row>
    <row r="9168" spans="1:4" x14ac:dyDescent="0.25">
      <c r="A9168" s="67">
        <v>44275</v>
      </c>
      <c r="B9168" s="60" t="s">
        <v>20</v>
      </c>
      <c r="C9168" s="60" t="s">
        <v>20</v>
      </c>
      <c r="D9168" s="15">
        <v>20</v>
      </c>
    </row>
    <row r="9169" spans="1:4" x14ac:dyDescent="0.25">
      <c r="A9169" s="67">
        <v>44275</v>
      </c>
      <c r="B9169" s="60" t="s">
        <v>13</v>
      </c>
      <c r="C9169" s="76" t="s">
        <v>94</v>
      </c>
      <c r="D9169" s="15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76" t="s">
        <v>1387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58" t="s">
        <v>1600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1355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76" t="s">
        <v>1452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76" t="s">
        <v>1470</v>
      </c>
      <c r="D9192" s="15">
        <v>2</v>
      </c>
    </row>
    <row r="9193" spans="1:4" x14ac:dyDescent="0.25">
      <c r="A9193" s="67">
        <v>44275</v>
      </c>
      <c r="B9193" s="60" t="s">
        <v>50</v>
      </c>
      <c r="C9193" s="60" t="s">
        <v>1356</v>
      </c>
      <c r="D9193" s="15">
        <v>3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76" t="s">
        <v>1481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58" t="s">
        <v>1600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1355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367</v>
      </c>
      <c r="D9212" s="15">
        <v>0</v>
      </c>
    </row>
    <row r="9213" spans="1:4" x14ac:dyDescent="0.25">
      <c r="A9213" s="67">
        <v>44276</v>
      </c>
      <c r="B9213" s="60" t="s">
        <v>27</v>
      </c>
      <c r="C9213" s="76" t="s">
        <v>43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60" t="s">
        <v>14</v>
      </c>
      <c r="D9217" s="15">
        <v>23</v>
      </c>
    </row>
    <row r="9218" spans="1:4" x14ac:dyDescent="0.25">
      <c r="A9218" s="67">
        <v>44277</v>
      </c>
      <c r="B9218" s="60" t="s">
        <v>14</v>
      </c>
      <c r="C9218" s="76" t="s">
        <v>1369</v>
      </c>
      <c r="D9218" s="15">
        <v>1</v>
      </c>
    </row>
    <row r="9219" spans="1:4" x14ac:dyDescent="0.25">
      <c r="A9219" s="67">
        <v>44277</v>
      </c>
      <c r="B9219" s="60" t="s">
        <v>14</v>
      </c>
      <c r="C9219" s="76" t="s">
        <v>1370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76" t="s">
        <v>1385</v>
      </c>
      <c r="D9224" s="15">
        <v>2</v>
      </c>
    </row>
    <row r="9225" spans="1:4" x14ac:dyDescent="0.25">
      <c r="A9225" s="67">
        <v>44277</v>
      </c>
      <c r="B9225" s="60" t="s">
        <v>13</v>
      </c>
      <c r="C9225" s="76" t="s">
        <v>1387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76" t="s">
        <v>1403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58" t="s">
        <v>1600</v>
      </c>
      <c r="D9231" s="15">
        <v>0</v>
      </c>
    </row>
    <row r="9232" spans="1:4" x14ac:dyDescent="0.25">
      <c r="A9232" s="67">
        <v>44277</v>
      </c>
      <c r="B9232" s="60" t="s">
        <v>7</v>
      </c>
      <c r="C9232" s="76" t="s">
        <v>1411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67">
        <v>44277</v>
      </c>
      <c r="B9242" s="60" t="s">
        <v>8</v>
      </c>
      <c r="C9242" s="60" t="s">
        <v>204</v>
      </c>
      <c r="D9242" s="15">
        <v>2</v>
      </c>
    </row>
    <row r="9243" spans="1:4" x14ac:dyDescent="0.25">
      <c r="A9243" s="67">
        <v>44277</v>
      </c>
      <c r="B9243" s="60" t="s">
        <v>8</v>
      </c>
      <c r="C9243" s="60" t="s">
        <v>8</v>
      </c>
      <c r="D9243" s="15">
        <v>45</v>
      </c>
    </row>
    <row r="9244" spans="1:4" x14ac:dyDescent="0.25">
      <c r="A9244" s="67">
        <v>44277</v>
      </c>
      <c r="B9244" s="60" t="s">
        <v>8</v>
      </c>
      <c r="C9244" s="60" t="s">
        <v>31</v>
      </c>
      <c r="D9244" s="15">
        <v>3</v>
      </c>
    </row>
    <row r="9245" spans="1:4" x14ac:dyDescent="0.25">
      <c r="A9245" s="67">
        <v>44277</v>
      </c>
      <c r="B9245" s="60" t="s">
        <v>8</v>
      </c>
      <c r="C9245" s="60" t="s">
        <v>111</v>
      </c>
      <c r="D9245" s="15">
        <v>2</v>
      </c>
    </row>
    <row r="9246" spans="1:4" x14ac:dyDescent="0.25">
      <c r="A9246" s="67">
        <v>44277</v>
      </c>
      <c r="B9246" s="60" t="s">
        <v>8</v>
      </c>
      <c r="C9246" s="60" t="s">
        <v>347</v>
      </c>
      <c r="D9246" s="15">
        <v>1</v>
      </c>
    </row>
    <row r="9247" spans="1:4" x14ac:dyDescent="0.25">
      <c r="A9247" s="67">
        <v>44277</v>
      </c>
      <c r="B9247" s="60" t="s">
        <v>49</v>
      </c>
      <c r="C9247" s="60" t="s">
        <v>49</v>
      </c>
      <c r="D9247" s="15">
        <v>0</v>
      </c>
    </row>
    <row r="9248" spans="1:4" x14ac:dyDescent="0.25">
      <c r="A9248" s="67">
        <v>44277</v>
      </c>
      <c r="B9248" s="60" t="s">
        <v>50</v>
      </c>
      <c r="C9248" s="60" t="s">
        <v>1073</v>
      </c>
      <c r="D9248" s="15">
        <v>1</v>
      </c>
    </row>
    <row r="9249" spans="1:4" x14ac:dyDescent="0.25">
      <c r="A9249" s="67">
        <v>44277</v>
      </c>
      <c r="B9249" s="60" t="s">
        <v>50</v>
      </c>
      <c r="C9249" s="76" t="s">
        <v>1470</v>
      </c>
      <c r="D9249" s="15">
        <v>1</v>
      </c>
    </row>
    <row r="9250" spans="1:4" x14ac:dyDescent="0.25">
      <c r="A9250" s="67">
        <v>44277</v>
      </c>
      <c r="B9250" s="60" t="s">
        <v>50</v>
      </c>
      <c r="C9250" s="60" t="s">
        <v>1356</v>
      </c>
      <c r="D9250" s="15">
        <v>4</v>
      </c>
    </row>
    <row r="9251" spans="1:4" x14ac:dyDescent="0.25">
      <c r="A9251" s="67">
        <v>44277</v>
      </c>
      <c r="B9251" s="60" t="s">
        <v>50</v>
      </c>
      <c r="C9251" s="60" t="s">
        <v>367</v>
      </c>
      <c r="D9251" s="15">
        <v>1</v>
      </c>
    </row>
    <row r="9252" spans="1:4" x14ac:dyDescent="0.25">
      <c r="A9252" s="67">
        <v>44277</v>
      </c>
      <c r="B9252" s="60" t="s">
        <v>27</v>
      </c>
      <c r="C9252" s="60" t="s">
        <v>140</v>
      </c>
      <c r="D9252" s="15">
        <v>1</v>
      </c>
    </row>
    <row r="9253" spans="1:4" x14ac:dyDescent="0.25">
      <c r="A9253" s="67">
        <v>44277</v>
      </c>
      <c r="B9253" s="60" t="s">
        <v>27</v>
      </c>
      <c r="C9253" s="76" t="s">
        <v>1475</v>
      </c>
      <c r="D9253" s="15">
        <v>1</v>
      </c>
    </row>
    <row r="9254" spans="1:4" x14ac:dyDescent="0.25">
      <c r="A9254" s="67">
        <v>44277</v>
      </c>
      <c r="B9254" s="60" t="s">
        <v>27</v>
      </c>
      <c r="C9254" s="60" t="s">
        <v>43</v>
      </c>
      <c r="D9254" s="15">
        <v>18</v>
      </c>
    </row>
    <row r="9255" spans="1:4" x14ac:dyDescent="0.25">
      <c r="A9255" s="67">
        <v>44277</v>
      </c>
      <c r="B9255" s="60" t="s">
        <v>27</v>
      </c>
      <c r="C9255" s="60" t="s">
        <v>939</v>
      </c>
      <c r="D9255" s="15">
        <v>1</v>
      </c>
    </row>
    <row r="9256" spans="1:4" x14ac:dyDescent="0.25">
      <c r="A9256" s="67">
        <v>44277</v>
      </c>
      <c r="B9256" s="60" t="s">
        <v>51</v>
      </c>
      <c r="C9256" s="60" t="s">
        <v>51</v>
      </c>
      <c r="D9256" s="15">
        <v>2</v>
      </c>
    </row>
    <row r="9257" spans="1:4" x14ac:dyDescent="0.25">
      <c r="A9257" s="67">
        <v>44277</v>
      </c>
      <c r="B9257" s="60" t="s">
        <v>10</v>
      </c>
      <c r="C9257" s="60" t="s">
        <v>10</v>
      </c>
      <c r="D9257" s="15">
        <v>11</v>
      </c>
    </row>
    <row r="9258" spans="1:4" x14ac:dyDescent="0.25">
      <c r="A9258" s="67">
        <v>44278</v>
      </c>
      <c r="B9258" s="60" t="s">
        <v>14</v>
      </c>
      <c r="C9258" s="60" t="s">
        <v>14</v>
      </c>
      <c r="D9258" s="15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76" t="s">
        <v>1385</v>
      </c>
      <c r="D9262" s="15">
        <v>2</v>
      </c>
    </row>
    <row r="9263" spans="1:4" x14ac:dyDescent="0.25">
      <c r="A9263" s="67">
        <v>44278</v>
      </c>
      <c r="B9263" s="60" t="s">
        <v>13</v>
      </c>
      <c r="C9263" s="76" t="s">
        <v>1387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58" t="s">
        <v>1600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1355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60" t="s">
        <v>14</v>
      </c>
      <c r="D9287" s="15">
        <v>1</v>
      </c>
    </row>
    <row r="9288" spans="1:4" x14ac:dyDescent="0.25">
      <c r="A9288" s="67">
        <v>44279</v>
      </c>
      <c r="B9288" s="60" t="s">
        <v>14</v>
      </c>
      <c r="C9288" s="60" t="s">
        <v>16</v>
      </c>
      <c r="D9288" s="15">
        <v>10</v>
      </c>
    </row>
    <row r="9289" spans="1:4" x14ac:dyDescent="0.25">
      <c r="A9289" s="67">
        <v>44279</v>
      </c>
      <c r="B9289" s="60" t="s">
        <v>20</v>
      </c>
      <c r="C9289" s="60" t="s">
        <v>20</v>
      </c>
      <c r="D9289" s="15">
        <v>17</v>
      </c>
    </row>
    <row r="9290" spans="1:4" x14ac:dyDescent="0.25">
      <c r="A9290" s="67">
        <v>44279</v>
      </c>
      <c r="B9290" s="60" t="s">
        <v>13</v>
      </c>
      <c r="C9290" s="76" t="s">
        <v>1387</v>
      </c>
      <c r="D9290" s="15">
        <v>3</v>
      </c>
    </row>
    <row r="9291" spans="1:4" x14ac:dyDescent="0.25">
      <c r="A9291" s="67">
        <v>44279</v>
      </c>
      <c r="B9291" s="60" t="s">
        <v>24</v>
      </c>
      <c r="C9291" s="60" t="s">
        <v>23</v>
      </c>
      <c r="D9291" s="15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5">
        <v>5</v>
      </c>
    </row>
    <row r="9293" spans="1:4" x14ac:dyDescent="0.25">
      <c r="A9293" s="67">
        <v>44279</v>
      </c>
      <c r="B9293" s="60" t="s">
        <v>48</v>
      </c>
      <c r="C9293" s="58" t="s">
        <v>1600</v>
      </c>
      <c r="D9293" s="15">
        <v>1</v>
      </c>
    </row>
    <row r="9294" spans="1:4" x14ac:dyDescent="0.25">
      <c r="A9294" s="67">
        <v>44279</v>
      </c>
      <c r="B9294" s="60" t="s">
        <v>7</v>
      </c>
      <c r="C9294" s="76" t="s">
        <v>1411</v>
      </c>
      <c r="D9294" s="15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5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5">
        <v>20</v>
      </c>
    </row>
    <row r="9297" spans="1:4" x14ac:dyDescent="0.25">
      <c r="A9297" s="67">
        <v>44279</v>
      </c>
      <c r="B9297" s="60" t="s">
        <v>9</v>
      </c>
      <c r="C9297" s="60" t="s">
        <v>17</v>
      </c>
      <c r="D9297" s="15">
        <v>5</v>
      </c>
    </row>
    <row r="9298" spans="1:4" x14ac:dyDescent="0.25">
      <c r="A9298" s="67">
        <v>44279</v>
      </c>
      <c r="B9298" s="60" t="s">
        <v>9</v>
      </c>
      <c r="C9298" s="76" t="s">
        <v>1422</v>
      </c>
      <c r="D9298" s="15">
        <v>1</v>
      </c>
    </row>
    <row r="9299" spans="1:4" x14ac:dyDescent="0.25">
      <c r="A9299" s="67">
        <v>44279</v>
      </c>
      <c r="B9299" s="60" t="s">
        <v>9</v>
      </c>
      <c r="C9299" s="60" t="s">
        <v>144</v>
      </c>
      <c r="D9299" s="15">
        <v>1</v>
      </c>
    </row>
    <row r="9300" spans="1:4" x14ac:dyDescent="0.25">
      <c r="A9300" s="67">
        <v>44279</v>
      </c>
      <c r="B9300" s="60" t="s">
        <v>15</v>
      </c>
      <c r="C9300" s="60" t="s">
        <v>108</v>
      </c>
      <c r="D9300" s="15">
        <v>1</v>
      </c>
    </row>
    <row r="9301" spans="1:4" x14ac:dyDescent="0.25">
      <c r="A9301" s="67">
        <v>44279</v>
      </c>
      <c r="B9301" s="60" t="s">
        <v>15</v>
      </c>
      <c r="C9301" s="60" t="s">
        <v>1355</v>
      </c>
      <c r="D9301" s="15">
        <v>6</v>
      </c>
    </row>
    <row r="9302" spans="1:4" x14ac:dyDescent="0.25">
      <c r="A9302" s="67">
        <v>44279</v>
      </c>
      <c r="B9302" s="60" t="s">
        <v>15</v>
      </c>
      <c r="C9302" s="60" t="s">
        <v>284</v>
      </c>
      <c r="D9302" s="15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5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5">
        <v>1</v>
      </c>
    </row>
    <row r="9305" spans="1:4" x14ac:dyDescent="0.25">
      <c r="A9305" s="67">
        <v>44279</v>
      </c>
      <c r="B9305" s="60" t="s">
        <v>12</v>
      </c>
      <c r="C9305" s="60" t="s">
        <v>12</v>
      </c>
      <c r="D9305" s="15">
        <v>0</v>
      </c>
    </row>
    <row r="9306" spans="1:4" x14ac:dyDescent="0.25">
      <c r="A9306" s="67">
        <v>44279</v>
      </c>
      <c r="B9306" s="60" t="s">
        <v>8</v>
      </c>
      <c r="C9306" s="60" t="s">
        <v>40</v>
      </c>
      <c r="D9306" s="15">
        <v>1</v>
      </c>
    </row>
    <row r="9307" spans="1:4" x14ac:dyDescent="0.25">
      <c r="A9307" s="67">
        <v>44279</v>
      </c>
      <c r="B9307" s="60" t="s">
        <v>8</v>
      </c>
      <c r="C9307" s="60" t="s">
        <v>8</v>
      </c>
      <c r="D9307" s="15">
        <v>42</v>
      </c>
    </row>
    <row r="9308" spans="1:4" x14ac:dyDescent="0.25">
      <c r="A9308" s="67">
        <v>44279</v>
      </c>
      <c r="B9308" s="60" t="s">
        <v>8</v>
      </c>
      <c r="C9308" s="76" t="s">
        <v>1034</v>
      </c>
      <c r="D9308" s="15">
        <v>1</v>
      </c>
    </row>
    <row r="9309" spans="1:4" x14ac:dyDescent="0.25">
      <c r="A9309" s="67">
        <v>44279</v>
      </c>
      <c r="B9309" s="60" t="s">
        <v>8</v>
      </c>
      <c r="C9309" s="60" t="s">
        <v>31</v>
      </c>
      <c r="D9309" s="15">
        <v>2</v>
      </c>
    </row>
    <row r="9310" spans="1:4" x14ac:dyDescent="0.25">
      <c r="A9310" s="67">
        <v>44279</v>
      </c>
      <c r="B9310" s="60" t="s">
        <v>8</v>
      </c>
      <c r="C9310" s="60" t="s">
        <v>111</v>
      </c>
      <c r="D9310" s="15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5">
        <v>0</v>
      </c>
    </row>
    <row r="9312" spans="1:4" x14ac:dyDescent="0.25">
      <c r="A9312" s="67">
        <v>44279</v>
      </c>
      <c r="B9312" s="60" t="s">
        <v>50</v>
      </c>
      <c r="C9312" s="76" t="s">
        <v>1467</v>
      </c>
      <c r="D9312" s="15">
        <v>1</v>
      </c>
    </row>
    <row r="9313" spans="1:4" x14ac:dyDescent="0.25">
      <c r="A9313" s="67">
        <v>44279</v>
      </c>
      <c r="B9313" s="60" t="s">
        <v>50</v>
      </c>
      <c r="C9313" s="76" t="s">
        <v>1470</v>
      </c>
      <c r="D9313" s="15">
        <v>2</v>
      </c>
    </row>
    <row r="9314" spans="1:4" x14ac:dyDescent="0.25">
      <c r="A9314" s="67">
        <v>44279</v>
      </c>
      <c r="B9314" s="60" t="s">
        <v>50</v>
      </c>
      <c r="C9314" s="60" t="s">
        <v>367</v>
      </c>
      <c r="D9314" s="15">
        <v>4</v>
      </c>
    </row>
    <row r="9315" spans="1:4" x14ac:dyDescent="0.25">
      <c r="A9315" s="67">
        <v>44279</v>
      </c>
      <c r="B9315" s="60" t="s">
        <v>27</v>
      </c>
      <c r="C9315" s="60" t="s">
        <v>43</v>
      </c>
      <c r="D9315" s="15">
        <v>8</v>
      </c>
    </row>
    <row r="9316" spans="1:4" x14ac:dyDescent="0.25">
      <c r="A9316" s="67">
        <v>44279</v>
      </c>
      <c r="B9316" s="60" t="s">
        <v>51</v>
      </c>
      <c r="C9316" s="60" t="s">
        <v>51</v>
      </c>
      <c r="D9316" s="15">
        <v>0</v>
      </c>
    </row>
    <row r="9317" spans="1:4" x14ac:dyDescent="0.25">
      <c r="A9317" s="67">
        <v>44279</v>
      </c>
      <c r="B9317" s="60" t="s">
        <v>10</v>
      </c>
      <c r="C9317" s="60" t="s">
        <v>10</v>
      </c>
      <c r="D9317" s="15">
        <v>5</v>
      </c>
    </row>
    <row r="9318" spans="1:4" x14ac:dyDescent="0.25">
      <c r="A9318" s="67">
        <v>44280</v>
      </c>
      <c r="B9318" s="60" t="s">
        <v>14</v>
      </c>
      <c r="C9318" s="60" t="s">
        <v>14</v>
      </c>
      <c r="D9318" s="15">
        <v>20</v>
      </c>
    </row>
    <row r="9319" spans="1:4" x14ac:dyDescent="0.25">
      <c r="A9319" s="67">
        <v>44280</v>
      </c>
      <c r="B9319" s="60" t="s">
        <v>14</v>
      </c>
      <c r="C9319" s="60" t="s">
        <v>16</v>
      </c>
      <c r="D9319" s="15">
        <v>1</v>
      </c>
    </row>
    <row r="9320" spans="1:4" x14ac:dyDescent="0.25">
      <c r="A9320" s="67">
        <v>44280</v>
      </c>
      <c r="B9320" s="60" t="s">
        <v>14</v>
      </c>
      <c r="C9320" s="60" t="s">
        <v>85</v>
      </c>
      <c r="D9320" s="15">
        <v>1</v>
      </c>
    </row>
    <row r="9321" spans="1:4" x14ac:dyDescent="0.25">
      <c r="A9321" s="67">
        <v>44280</v>
      </c>
      <c r="B9321" s="60" t="s">
        <v>20</v>
      </c>
      <c r="C9321" s="60" t="s">
        <v>20</v>
      </c>
      <c r="D9321" s="15">
        <v>4</v>
      </c>
    </row>
    <row r="9322" spans="1:4" x14ac:dyDescent="0.25">
      <c r="A9322" s="67">
        <v>44280</v>
      </c>
      <c r="B9322" s="60" t="s">
        <v>13</v>
      </c>
      <c r="C9322" s="60" t="s">
        <v>13</v>
      </c>
      <c r="D9322" s="15">
        <v>2</v>
      </c>
    </row>
    <row r="9323" spans="1:4" x14ac:dyDescent="0.25">
      <c r="A9323" s="67">
        <v>44280</v>
      </c>
      <c r="B9323" s="60" t="s">
        <v>13</v>
      </c>
      <c r="C9323" s="76" t="s">
        <v>1385</v>
      </c>
      <c r="D9323" s="15">
        <v>4</v>
      </c>
    </row>
    <row r="9324" spans="1:4" x14ac:dyDescent="0.25">
      <c r="A9324" s="67">
        <v>44280</v>
      </c>
      <c r="B9324" s="60" t="s">
        <v>13</v>
      </c>
      <c r="C9324" s="76" t="s">
        <v>1387</v>
      </c>
      <c r="D9324" s="15">
        <v>2</v>
      </c>
    </row>
    <row r="9325" spans="1:4" x14ac:dyDescent="0.25">
      <c r="A9325" s="67">
        <v>44280</v>
      </c>
      <c r="B9325" s="60" t="s">
        <v>24</v>
      </c>
      <c r="C9325" s="60" t="s">
        <v>23</v>
      </c>
      <c r="D9325" s="15">
        <v>1</v>
      </c>
    </row>
    <row r="9326" spans="1:4" x14ac:dyDescent="0.25">
      <c r="A9326" s="67">
        <v>44280</v>
      </c>
      <c r="B9326" s="60" t="s">
        <v>24</v>
      </c>
      <c r="C9326" s="76" t="s">
        <v>1402</v>
      </c>
      <c r="D9326" s="15">
        <v>1</v>
      </c>
    </row>
    <row r="9327" spans="1:4" x14ac:dyDescent="0.25">
      <c r="A9327" s="67">
        <v>44280</v>
      </c>
      <c r="B9327" s="60" t="s">
        <v>24</v>
      </c>
      <c r="C9327" s="60" t="s">
        <v>656</v>
      </c>
      <c r="D9327" s="15">
        <v>1</v>
      </c>
    </row>
    <row r="9328" spans="1:4" x14ac:dyDescent="0.25">
      <c r="A9328" s="67">
        <v>44280</v>
      </c>
      <c r="B9328" s="60" t="s">
        <v>47</v>
      </c>
      <c r="C9328" s="60" t="s">
        <v>47</v>
      </c>
      <c r="D9328" s="15">
        <v>1</v>
      </c>
    </row>
    <row r="9329" spans="1:4" x14ac:dyDescent="0.25">
      <c r="A9329" s="67">
        <v>44280</v>
      </c>
      <c r="B9329" s="60" t="s">
        <v>48</v>
      </c>
      <c r="C9329" s="58" t="s">
        <v>1600</v>
      </c>
      <c r="D9329" s="15">
        <v>1</v>
      </c>
    </row>
    <row r="9330" spans="1:4" x14ac:dyDescent="0.25">
      <c r="A9330" s="67">
        <v>44280</v>
      </c>
      <c r="B9330" s="60" t="s">
        <v>7</v>
      </c>
      <c r="C9330" s="76" t="s">
        <v>1411</v>
      </c>
      <c r="D9330" s="15">
        <v>4</v>
      </c>
    </row>
    <row r="9331" spans="1:4" x14ac:dyDescent="0.25">
      <c r="A9331" s="67">
        <v>44280</v>
      </c>
      <c r="B9331" s="60" t="s">
        <v>7</v>
      </c>
      <c r="C9331" s="60" t="s">
        <v>7</v>
      </c>
      <c r="D9331" s="15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5">
        <v>6</v>
      </c>
    </row>
    <row r="9333" spans="1:4" x14ac:dyDescent="0.25">
      <c r="A9333" s="67">
        <v>44280</v>
      </c>
      <c r="B9333" s="60" t="s">
        <v>15</v>
      </c>
      <c r="C9333" s="60" t="s">
        <v>1355</v>
      </c>
      <c r="D9333" s="15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5">
        <v>0</v>
      </c>
    </row>
    <row r="9335" spans="1:4" x14ac:dyDescent="0.25">
      <c r="A9335" s="67">
        <v>44280</v>
      </c>
      <c r="B9335" s="60" t="s">
        <v>12</v>
      </c>
      <c r="C9335" s="76" t="s">
        <v>1444</v>
      </c>
      <c r="D9335" s="15">
        <v>1</v>
      </c>
    </row>
    <row r="9336" spans="1:4" x14ac:dyDescent="0.25">
      <c r="A9336" s="67">
        <v>44280</v>
      </c>
      <c r="B9336" s="60" t="s">
        <v>8</v>
      </c>
      <c r="C9336" s="60" t="s">
        <v>58</v>
      </c>
      <c r="D9336" s="15">
        <v>1</v>
      </c>
    </row>
    <row r="9337" spans="1:4" x14ac:dyDescent="0.25">
      <c r="A9337" s="67">
        <v>44280</v>
      </c>
      <c r="B9337" s="60" t="s">
        <v>8</v>
      </c>
      <c r="C9337" s="60" t="s">
        <v>595</v>
      </c>
      <c r="D9337" s="15">
        <v>1</v>
      </c>
    </row>
    <row r="9338" spans="1:4" x14ac:dyDescent="0.25">
      <c r="A9338" s="67">
        <v>44280</v>
      </c>
      <c r="B9338" s="60" t="s">
        <v>8</v>
      </c>
      <c r="C9338" s="60" t="s">
        <v>204</v>
      </c>
      <c r="D9338" s="15">
        <v>2</v>
      </c>
    </row>
    <row r="9339" spans="1:4" x14ac:dyDescent="0.25">
      <c r="A9339" s="67">
        <v>44280</v>
      </c>
      <c r="B9339" s="60" t="s">
        <v>8</v>
      </c>
      <c r="C9339" s="60" t="s">
        <v>8</v>
      </c>
      <c r="D9339" s="15">
        <v>31</v>
      </c>
    </row>
    <row r="9340" spans="1:4" x14ac:dyDescent="0.25">
      <c r="A9340" s="67">
        <v>44280</v>
      </c>
      <c r="B9340" s="60" t="s">
        <v>8</v>
      </c>
      <c r="C9340" s="60" t="s">
        <v>130</v>
      </c>
      <c r="D9340" s="15">
        <v>1</v>
      </c>
    </row>
    <row r="9341" spans="1:4" x14ac:dyDescent="0.25">
      <c r="A9341" s="67">
        <v>44280</v>
      </c>
      <c r="B9341" s="60" t="s">
        <v>8</v>
      </c>
      <c r="C9341" s="60" t="s">
        <v>80</v>
      </c>
      <c r="D9341" s="15">
        <v>1</v>
      </c>
    </row>
    <row r="9342" spans="1:4" x14ac:dyDescent="0.25">
      <c r="A9342" s="67">
        <v>44280</v>
      </c>
      <c r="B9342" s="60" t="s">
        <v>8</v>
      </c>
      <c r="C9342" s="60" t="s">
        <v>111</v>
      </c>
      <c r="D9342" s="15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5">
        <v>0</v>
      </c>
    </row>
    <row r="9344" spans="1:4" x14ac:dyDescent="0.25">
      <c r="A9344" s="67">
        <v>44280</v>
      </c>
      <c r="B9344" s="60" t="s">
        <v>50</v>
      </c>
      <c r="C9344" s="76" t="s">
        <v>1470</v>
      </c>
      <c r="D9344" s="15">
        <v>5</v>
      </c>
    </row>
    <row r="9345" spans="1:4" x14ac:dyDescent="0.25">
      <c r="A9345" s="67">
        <v>44280</v>
      </c>
      <c r="B9345" s="60" t="s">
        <v>50</v>
      </c>
      <c r="C9345" s="60" t="s">
        <v>1356</v>
      </c>
      <c r="D9345" s="15">
        <v>5</v>
      </c>
    </row>
    <row r="9346" spans="1:4" x14ac:dyDescent="0.25">
      <c r="A9346" s="67">
        <v>44280</v>
      </c>
      <c r="B9346" s="60" t="s">
        <v>27</v>
      </c>
      <c r="C9346" s="60" t="s">
        <v>43</v>
      </c>
      <c r="D9346" s="15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5">
        <v>1</v>
      </c>
    </row>
    <row r="9348" spans="1:4" x14ac:dyDescent="0.25">
      <c r="A9348" s="67">
        <v>44280</v>
      </c>
      <c r="B9348" s="60" t="s">
        <v>10</v>
      </c>
      <c r="C9348" s="76" t="s">
        <v>1481</v>
      </c>
      <c r="D9348" s="15">
        <v>1</v>
      </c>
    </row>
    <row r="9349" spans="1:4" x14ac:dyDescent="0.25">
      <c r="A9349" s="67">
        <v>44280</v>
      </c>
      <c r="B9349" s="60" t="s">
        <v>10</v>
      </c>
      <c r="C9349" s="60" t="s">
        <v>10</v>
      </c>
      <c r="D9349" s="15">
        <v>9</v>
      </c>
    </row>
    <row r="9350" spans="1:4" x14ac:dyDescent="0.25">
      <c r="A9350" s="67">
        <v>44281</v>
      </c>
      <c r="B9350" s="60" t="s">
        <v>14</v>
      </c>
      <c r="C9350" s="60" t="s">
        <v>14</v>
      </c>
      <c r="D9350" s="15">
        <v>16</v>
      </c>
    </row>
    <row r="9351" spans="1:4" x14ac:dyDescent="0.25">
      <c r="A9351" s="67">
        <v>44281</v>
      </c>
      <c r="B9351" s="60" t="s">
        <v>14</v>
      </c>
      <c r="C9351" s="60" t="s">
        <v>1088</v>
      </c>
      <c r="D9351" s="15">
        <v>3</v>
      </c>
    </row>
    <row r="9352" spans="1:4" x14ac:dyDescent="0.25">
      <c r="A9352" s="67">
        <v>44281</v>
      </c>
      <c r="B9352" s="60" t="s">
        <v>14</v>
      </c>
      <c r="C9352" s="60" t="s">
        <v>807</v>
      </c>
      <c r="D9352" s="15">
        <v>1</v>
      </c>
    </row>
    <row r="9353" spans="1:4" x14ac:dyDescent="0.25">
      <c r="A9353" s="67">
        <v>44281</v>
      </c>
      <c r="B9353" s="60" t="s">
        <v>14</v>
      </c>
      <c r="C9353" s="60" t="s">
        <v>85</v>
      </c>
      <c r="D9353" s="15">
        <v>3</v>
      </c>
    </row>
    <row r="9354" spans="1:4" x14ac:dyDescent="0.25">
      <c r="A9354" s="67">
        <v>44281</v>
      </c>
      <c r="B9354" s="60" t="s">
        <v>20</v>
      </c>
      <c r="C9354" s="60" t="s">
        <v>20</v>
      </c>
      <c r="D9354" s="15">
        <v>2</v>
      </c>
    </row>
    <row r="9355" spans="1:4" x14ac:dyDescent="0.25">
      <c r="A9355" s="67">
        <v>44281</v>
      </c>
      <c r="B9355" s="60" t="s">
        <v>13</v>
      </c>
      <c r="C9355" s="76" t="s">
        <v>1387</v>
      </c>
      <c r="D9355" s="15">
        <v>9</v>
      </c>
    </row>
    <row r="9356" spans="1:4" x14ac:dyDescent="0.25">
      <c r="A9356" s="67">
        <v>44281</v>
      </c>
      <c r="B9356" s="60" t="s">
        <v>24</v>
      </c>
      <c r="C9356" s="60" t="s">
        <v>23</v>
      </c>
      <c r="D9356" s="15">
        <v>1</v>
      </c>
    </row>
    <row r="9357" spans="1:4" x14ac:dyDescent="0.25">
      <c r="A9357" s="67">
        <v>44281</v>
      </c>
      <c r="B9357" s="60" t="s">
        <v>47</v>
      </c>
      <c r="C9357" s="60" t="s">
        <v>47</v>
      </c>
      <c r="D9357" s="15">
        <v>1</v>
      </c>
    </row>
    <row r="9358" spans="1:4" x14ac:dyDescent="0.25">
      <c r="A9358" s="67">
        <v>44281</v>
      </c>
      <c r="B9358" s="60" t="s">
        <v>47</v>
      </c>
      <c r="C9358" s="60" t="s">
        <v>924</v>
      </c>
      <c r="D9358" s="15">
        <v>2</v>
      </c>
    </row>
    <row r="9359" spans="1:4" x14ac:dyDescent="0.25">
      <c r="A9359" s="67">
        <v>44281</v>
      </c>
      <c r="B9359" s="60" t="s">
        <v>48</v>
      </c>
      <c r="C9359" s="58" t="s">
        <v>1600</v>
      </c>
      <c r="D9359" s="15">
        <v>0</v>
      </c>
    </row>
    <row r="9360" spans="1:4" x14ac:dyDescent="0.25">
      <c r="A9360" s="67">
        <v>44281</v>
      </c>
      <c r="B9360" s="60" t="s">
        <v>7</v>
      </c>
      <c r="C9360" s="76" t="s">
        <v>1411</v>
      </c>
      <c r="D9360" s="15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5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5">
        <v>6</v>
      </c>
    </row>
    <row r="9363" spans="1:4" x14ac:dyDescent="0.25">
      <c r="A9363" s="67">
        <v>44281</v>
      </c>
      <c r="B9363" s="60" t="s">
        <v>9</v>
      </c>
      <c r="C9363" s="60" t="s">
        <v>144</v>
      </c>
      <c r="D9363" s="15">
        <v>5</v>
      </c>
    </row>
    <row r="9364" spans="1:4" x14ac:dyDescent="0.25">
      <c r="A9364" s="67">
        <v>44281</v>
      </c>
      <c r="B9364" s="60" t="s">
        <v>15</v>
      </c>
      <c r="C9364" s="60" t="s">
        <v>108</v>
      </c>
      <c r="D9364" s="15">
        <v>2</v>
      </c>
    </row>
    <row r="9365" spans="1:4" x14ac:dyDescent="0.25">
      <c r="A9365" s="67">
        <v>44281</v>
      </c>
      <c r="B9365" s="60" t="s">
        <v>15</v>
      </c>
      <c r="C9365" s="60" t="s">
        <v>284</v>
      </c>
      <c r="D9365" s="15">
        <v>12</v>
      </c>
    </row>
    <row r="9366" spans="1:4" x14ac:dyDescent="0.25">
      <c r="A9366" s="67">
        <v>44281</v>
      </c>
      <c r="B9366" s="60" t="s">
        <v>11</v>
      </c>
      <c r="C9366" s="60" t="s">
        <v>11</v>
      </c>
      <c r="D9366" s="15">
        <v>2</v>
      </c>
    </row>
    <row r="9367" spans="1:4" x14ac:dyDescent="0.25">
      <c r="A9367" s="67">
        <v>44281</v>
      </c>
      <c r="B9367" s="60" t="s">
        <v>12</v>
      </c>
      <c r="C9367" s="76" t="s">
        <v>1444</v>
      </c>
      <c r="D9367" s="15">
        <v>1</v>
      </c>
    </row>
    <row r="9368" spans="1:4" x14ac:dyDescent="0.25">
      <c r="A9368" s="67">
        <v>44281</v>
      </c>
      <c r="B9368" s="60" t="s">
        <v>12</v>
      </c>
      <c r="C9368" s="60" t="s">
        <v>12</v>
      </c>
      <c r="D9368" s="15">
        <v>5</v>
      </c>
    </row>
    <row r="9369" spans="1:4" x14ac:dyDescent="0.25">
      <c r="A9369" s="67">
        <v>44281</v>
      </c>
      <c r="B9369" s="60" t="s">
        <v>8</v>
      </c>
      <c r="C9369" s="76" t="s">
        <v>1452</v>
      </c>
      <c r="D9369" s="15">
        <v>2</v>
      </c>
    </row>
    <row r="9370" spans="1:4" x14ac:dyDescent="0.25">
      <c r="A9370" s="67">
        <v>44281</v>
      </c>
      <c r="B9370" s="60" t="s">
        <v>8</v>
      </c>
      <c r="C9370" s="60" t="s">
        <v>141</v>
      </c>
      <c r="D9370" s="15">
        <v>4</v>
      </c>
    </row>
    <row r="9371" spans="1:4" x14ac:dyDescent="0.25">
      <c r="A9371" s="67">
        <v>44281</v>
      </c>
      <c r="B9371" s="60" t="s">
        <v>8</v>
      </c>
      <c r="C9371" s="60" t="s">
        <v>40</v>
      </c>
      <c r="D9371" s="15">
        <v>1</v>
      </c>
    </row>
    <row r="9372" spans="1:4" x14ac:dyDescent="0.25">
      <c r="A9372" s="67">
        <v>44281</v>
      </c>
      <c r="B9372" s="60" t="s">
        <v>8</v>
      </c>
      <c r="C9372" s="60" t="s">
        <v>8</v>
      </c>
      <c r="D9372" s="15">
        <v>15</v>
      </c>
    </row>
    <row r="9373" spans="1:4" x14ac:dyDescent="0.25">
      <c r="A9373" s="67">
        <v>44281</v>
      </c>
      <c r="B9373" s="60" t="s">
        <v>8</v>
      </c>
      <c r="C9373" s="60" t="s">
        <v>31</v>
      </c>
      <c r="D9373" s="15">
        <v>1</v>
      </c>
    </row>
    <row r="9374" spans="1:4" x14ac:dyDescent="0.25">
      <c r="A9374" s="67">
        <v>44281</v>
      </c>
      <c r="B9374" s="60" t="s">
        <v>8</v>
      </c>
      <c r="C9374" s="60" t="s">
        <v>111</v>
      </c>
      <c r="D9374" s="15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5">
        <v>0</v>
      </c>
    </row>
    <row r="9376" spans="1:4" x14ac:dyDescent="0.25">
      <c r="A9376" s="67">
        <v>44281</v>
      </c>
      <c r="B9376" s="60" t="s">
        <v>50</v>
      </c>
      <c r="C9376" s="60" t="s">
        <v>1356</v>
      </c>
      <c r="D9376" s="15">
        <v>1</v>
      </c>
    </row>
    <row r="9377" spans="1:4" x14ac:dyDescent="0.25">
      <c r="A9377" s="67">
        <v>44281</v>
      </c>
      <c r="B9377" s="60" t="s">
        <v>27</v>
      </c>
      <c r="C9377" s="60" t="s">
        <v>43</v>
      </c>
      <c r="D9377" s="15">
        <v>2</v>
      </c>
    </row>
    <row r="9378" spans="1:4" x14ac:dyDescent="0.25">
      <c r="A9378" s="67">
        <v>44281</v>
      </c>
      <c r="B9378" s="60" t="s">
        <v>51</v>
      </c>
      <c r="C9378" s="60" t="s">
        <v>51</v>
      </c>
      <c r="D9378" s="15">
        <v>1</v>
      </c>
    </row>
    <row r="9379" spans="1:4" x14ac:dyDescent="0.25">
      <c r="A9379" s="67">
        <v>44281</v>
      </c>
      <c r="B9379" s="60" t="s">
        <v>10</v>
      </c>
      <c r="C9379" s="60" t="s">
        <v>10</v>
      </c>
      <c r="D9379" s="15">
        <v>1</v>
      </c>
    </row>
    <row r="9380" spans="1:4" x14ac:dyDescent="0.25">
      <c r="A9380" s="67">
        <v>44282</v>
      </c>
      <c r="B9380" s="60" t="s">
        <v>14</v>
      </c>
      <c r="C9380" s="60" t="s">
        <v>14</v>
      </c>
      <c r="D9380" s="15">
        <v>12</v>
      </c>
    </row>
    <row r="9381" spans="1:4" x14ac:dyDescent="0.25">
      <c r="A9381" s="67">
        <v>44282</v>
      </c>
      <c r="B9381" s="60" t="s">
        <v>14</v>
      </c>
      <c r="C9381" s="60" t="s">
        <v>16</v>
      </c>
      <c r="D9381" s="15">
        <v>18</v>
      </c>
    </row>
    <row r="9382" spans="1:4" x14ac:dyDescent="0.25">
      <c r="A9382" s="67">
        <v>44282</v>
      </c>
      <c r="B9382" s="60" t="s">
        <v>14</v>
      </c>
      <c r="C9382" s="60" t="s">
        <v>85</v>
      </c>
      <c r="D9382" s="15">
        <v>9</v>
      </c>
    </row>
    <row r="9383" spans="1:4" x14ac:dyDescent="0.25">
      <c r="A9383" s="67">
        <v>44282</v>
      </c>
      <c r="B9383" s="60" t="s">
        <v>20</v>
      </c>
      <c r="C9383" s="60" t="s">
        <v>20</v>
      </c>
      <c r="D9383" s="15">
        <v>19</v>
      </c>
    </row>
    <row r="9384" spans="1:4" x14ac:dyDescent="0.25">
      <c r="A9384" s="67">
        <v>44282</v>
      </c>
      <c r="B9384" s="60" t="s">
        <v>13</v>
      </c>
      <c r="C9384" s="60" t="s">
        <v>13</v>
      </c>
      <c r="D9384" s="15">
        <v>1</v>
      </c>
    </row>
    <row r="9385" spans="1:4" x14ac:dyDescent="0.25">
      <c r="A9385" s="67">
        <v>44282</v>
      </c>
      <c r="B9385" s="60" t="s">
        <v>13</v>
      </c>
      <c r="C9385" s="76" t="s">
        <v>1385</v>
      </c>
      <c r="D9385" s="15">
        <v>2</v>
      </c>
    </row>
    <row r="9386" spans="1:4" x14ac:dyDescent="0.25">
      <c r="A9386" s="67">
        <v>44282</v>
      </c>
      <c r="B9386" s="60" t="s">
        <v>13</v>
      </c>
      <c r="C9386" s="76" t="s">
        <v>1387</v>
      </c>
      <c r="D9386" s="15">
        <v>1</v>
      </c>
    </row>
    <row r="9387" spans="1:4" x14ac:dyDescent="0.25">
      <c r="A9387" s="67">
        <v>44282</v>
      </c>
      <c r="B9387" s="60" t="s">
        <v>24</v>
      </c>
      <c r="C9387" s="60" t="s">
        <v>23</v>
      </c>
      <c r="D9387" s="15">
        <v>4</v>
      </c>
    </row>
    <row r="9388" spans="1:4" x14ac:dyDescent="0.25">
      <c r="A9388" s="67">
        <v>44282</v>
      </c>
      <c r="B9388" s="60" t="s">
        <v>24</v>
      </c>
      <c r="C9388" s="60" t="s">
        <v>36</v>
      </c>
      <c r="D9388" s="15">
        <v>1</v>
      </c>
    </row>
    <row r="9389" spans="1:4" x14ac:dyDescent="0.25">
      <c r="A9389" s="67">
        <v>44282</v>
      </c>
      <c r="B9389" s="60" t="s">
        <v>47</v>
      </c>
      <c r="C9389" s="60" t="s">
        <v>47</v>
      </c>
      <c r="D9389" s="15">
        <v>12</v>
      </c>
    </row>
    <row r="9390" spans="1:4" x14ac:dyDescent="0.25">
      <c r="A9390" s="67">
        <v>44282</v>
      </c>
      <c r="B9390" s="60" t="s">
        <v>48</v>
      </c>
      <c r="C9390" s="58" t="s">
        <v>1600</v>
      </c>
      <c r="D9390" s="15">
        <v>0</v>
      </c>
    </row>
    <row r="9391" spans="1:4" x14ac:dyDescent="0.25">
      <c r="A9391" s="67">
        <v>44282</v>
      </c>
      <c r="B9391" s="60" t="s">
        <v>7</v>
      </c>
      <c r="C9391" s="60" t="s">
        <v>7</v>
      </c>
      <c r="D9391" s="15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5">
        <v>15</v>
      </c>
    </row>
    <row r="9393" spans="1:4" x14ac:dyDescent="0.25">
      <c r="A9393" s="67">
        <v>44282</v>
      </c>
      <c r="B9393" s="60" t="s">
        <v>9</v>
      </c>
      <c r="C9393" s="60" t="s">
        <v>17</v>
      </c>
      <c r="D9393" s="15">
        <v>2</v>
      </c>
    </row>
    <row r="9394" spans="1:4" x14ac:dyDescent="0.25">
      <c r="A9394" s="67">
        <v>44282</v>
      </c>
      <c r="B9394" s="60" t="s">
        <v>9</v>
      </c>
      <c r="C9394" s="60" t="s">
        <v>144</v>
      </c>
      <c r="D9394" s="15">
        <v>1</v>
      </c>
    </row>
    <row r="9395" spans="1:4" x14ac:dyDescent="0.25">
      <c r="A9395" s="67">
        <v>44282</v>
      </c>
      <c r="B9395" s="60" t="s">
        <v>15</v>
      </c>
      <c r="C9395" s="76" t="s">
        <v>959</v>
      </c>
      <c r="D9395" s="15">
        <v>1</v>
      </c>
    </row>
    <row r="9396" spans="1:4" x14ac:dyDescent="0.25">
      <c r="A9396" s="67">
        <v>44282</v>
      </c>
      <c r="B9396" s="60" t="s">
        <v>15</v>
      </c>
      <c r="C9396" s="60" t="s">
        <v>1355</v>
      </c>
      <c r="D9396" s="15">
        <v>6</v>
      </c>
    </row>
    <row r="9397" spans="1:4" x14ac:dyDescent="0.25">
      <c r="A9397" s="67">
        <v>44282</v>
      </c>
      <c r="B9397" s="60" t="s">
        <v>15</v>
      </c>
      <c r="C9397" s="60" t="s">
        <v>284</v>
      </c>
      <c r="D9397" s="15">
        <v>4</v>
      </c>
    </row>
    <row r="9398" spans="1:4" x14ac:dyDescent="0.25">
      <c r="A9398" s="67">
        <v>44282</v>
      </c>
      <c r="B9398" s="60" t="s">
        <v>11</v>
      </c>
      <c r="C9398" s="60" t="s">
        <v>11</v>
      </c>
      <c r="D9398" s="15">
        <v>4</v>
      </c>
    </row>
    <row r="9399" spans="1:4" x14ac:dyDescent="0.25">
      <c r="A9399" s="67">
        <v>44282</v>
      </c>
      <c r="B9399" s="60" t="s">
        <v>12</v>
      </c>
      <c r="C9399" s="60" t="s">
        <v>12</v>
      </c>
      <c r="D9399" s="15">
        <v>0</v>
      </c>
    </row>
    <row r="9400" spans="1:4" x14ac:dyDescent="0.25">
      <c r="A9400" s="67">
        <v>44282</v>
      </c>
      <c r="B9400" s="60" t="s">
        <v>8</v>
      </c>
      <c r="C9400" s="76" t="s">
        <v>1446</v>
      </c>
      <c r="D9400" s="15">
        <v>2</v>
      </c>
    </row>
    <row r="9401" spans="1:4" x14ac:dyDescent="0.25">
      <c r="A9401" s="67">
        <v>44282</v>
      </c>
      <c r="B9401" s="60" t="s">
        <v>8</v>
      </c>
      <c r="C9401" s="60" t="s">
        <v>73</v>
      </c>
      <c r="D9401" s="15">
        <v>1</v>
      </c>
    </row>
    <row r="9402" spans="1:4" x14ac:dyDescent="0.25">
      <c r="A9402" s="67">
        <v>44282</v>
      </c>
      <c r="B9402" s="60" t="s">
        <v>8</v>
      </c>
      <c r="C9402" s="76" t="s">
        <v>1452</v>
      </c>
      <c r="D9402" s="15">
        <v>2</v>
      </c>
    </row>
    <row r="9403" spans="1:4" x14ac:dyDescent="0.25">
      <c r="A9403" s="67">
        <v>44282</v>
      </c>
      <c r="B9403" s="60" t="s">
        <v>8</v>
      </c>
      <c r="C9403" s="60" t="s">
        <v>58</v>
      </c>
      <c r="D9403" s="15">
        <v>4</v>
      </c>
    </row>
    <row r="9404" spans="1:4" x14ac:dyDescent="0.25">
      <c r="A9404" s="67">
        <v>44282</v>
      </c>
      <c r="B9404" s="60" t="s">
        <v>8</v>
      </c>
      <c r="C9404" s="60" t="s">
        <v>40</v>
      </c>
      <c r="D9404" s="15">
        <v>1</v>
      </c>
    </row>
    <row r="9405" spans="1:4" x14ac:dyDescent="0.25">
      <c r="A9405" s="67">
        <v>44282</v>
      </c>
      <c r="B9405" s="60" t="s">
        <v>8</v>
      </c>
      <c r="C9405" s="60" t="s">
        <v>8</v>
      </c>
      <c r="D9405" s="15">
        <v>31</v>
      </c>
    </row>
    <row r="9406" spans="1:4" x14ac:dyDescent="0.25">
      <c r="A9406" s="67">
        <v>44282</v>
      </c>
      <c r="B9406" s="60" t="s">
        <v>8</v>
      </c>
      <c r="C9406" s="60" t="s">
        <v>31</v>
      </c>
      <c r="D9406" s="15">
        <v>1</v>
      </c>
    </row>
    <row r="9407" spans="1:4" x14ac:dyDescent="0.25">
      <c r="A9407" s="67">
        <v>44282</v>
      </c>
      <c r="B9407" s="60" t="s">
        <v>8</v>
      </c>
      <c r="C9407" s="60" t="s">
        <v>594</v>
      </c>
      <c r="D9407" s="15">
        <v>1</v>
      </c>
    </row>
    <row r="9408" spans="1:4" x14ac:dyDescent="0.25">
      <c r="A9408" s="67">
        <v>44282</v>
      </c>
      <c r="B9408" s="60" t="s">
        <v>8</v>
      </c>
      <c r="C9408" s="60" t="s">
        <v>111</v>
      </c>
      <c r="D9408" s="15">
        <v>2</v>
      </c>
    </row>
    <row r="9409" spans="1:4" x14ac:dyDescent="0.25">
      <c r="A9409" s="67">
        <v>44282</v>
      </c>
      <c r="B9409" s="60" t="s">
        <v>49</v>
      </c>
      <c r="C9409" s="60" t="s">
        <v>49</v>
      </c>
      <c r="D9409" s="15">
        <v>0</v>
      </c>
    </row>
    <row r="9410" spans="1:4" x14ac:dyDescent="0.25">
      <c r="A9410" s="67">
        <v>44282</v>
      </c>
      <c r="B9410" s="60" t="s">
        <v>50</v>
      </c>
      <c r="C9410" s="76" t="s">
        <v>1470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1356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58" t="s">
        <v>1600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1355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367</v>
      </c>
      <c r="D9429" s="15">
        <v>0</v>
      </c>
    </row>
    <row r="9430" spans="1:4" x14ac:dyDescent="0.25">
      <c r="A9430" s="67">
        <v>44283</v>
      </c>
      <c r="B9430" s="60" t="s">
        <v>27</v>
      </c>
      <c r="C9430" s="76" t="s">
        <v>43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76" t="s">
        <v>1371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76" t="s">
        <v>1382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76" t="s">
        <v>1387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58" t="s">
        <v>1600</v>
      </c>
      <c r="D9446" s="15">
        <v>0</v>
      </c>
    </row>
    <row r="9447" spans="1:4" x14ac:dyDescent="0.25">
      <c r="A9447" s="67">
        <v>44284</v>
      </c>
      <c r="B9447" s="60" t="s">
        <v>7</v>
      </c>
      <c r="C9447" s="76" t="s">
        <v>1411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76" t="s">
        <v>1444</v>
      </c>
      <c r="D9457" s="15">
        <v>2</v>
      </c>
    </row>
    <row r="9458" spans="1:4" x14ac:dyDescent="0.25">
      <c r="A9458" s="67">
        <v>44284</v>
      </c>
      <c r="B9458" s="60" t="s">
        <v>8</v>
      </c>
      <c r="C9458" s="76" t="s">
        <v>1446</v>
      </c>
      <c r="D9458" s="15">
        <v>1</v>
      </c>
    </row>
    <row r="9459" spans="1:4" x14ac:dyDescent="0.25">
      <c r="A9459" s="67">
        <v>44284</v>
      </c>
      <c r="B9459" s="60" t="s">
        <v>8</v>
      </c>
      <c r="C9459" s="76" t="s">
        <v>1448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76" t="s">
        <v>1452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233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204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40</v>
      </c>
      <c r="D9465" s="15">
        <v>3</v>
      </c>
    </row>
    <row r="9466" spans="1:4" x14ac:dyDescent="0.25">
      <c r="A9466" s="67">
        <v>44284</v>
      </c>
      <c r="B9466" s="60" t="s">
        <v>8</v>
      </c>
      <c r="C9466" s="60" t="s">
        <v>8</v>
      </c>
      <c r="D9466" s="15">
        <v>35</v>
      </c>
    </row>
    <row r="9467" spans="1:4" x14ac:dyDescent="0.25">
      <c r="A9467" s="67">
        <v>44284</v>
      </c>
      <c r="B9467" s="60" t="s">
        <v>8</v>
      </c>
      <c r="C9467" s="60" t="s">
        <v>31</v>
      </c>
      <c r="D9467" s="15">
        <v>1</v>
      </c>
    </row>
    <row r="9468" spans="1:4" x14ac:dyDescent="0.25">
      <c r="A9468" s="67">
        <v>44284</v>
      </c>
      <c r="B9468" s="60" t="s">
        <v>8</v>
      </c>
      <c r="C9468" s="76" t="s">
        <v>1247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76" t="s">
        <v>1466</v>
      </c>
      <c r="D9470" s="15">
        <v>3</v>
      </c>
    </row>
    <row r="9471" spans="1:4" x14ac:dyDescent="0.25">
      <c r="A9471" s="67">
        <v>44284</v>
      </c>
      <c r="B9471" s="60" t="s">
        <v>50</v>
      </c>
      <c r="C9471" s="76" t="s">
        <v>1468</v>
      </c>
      <c r="D9471" s="15">
        <v>2</v>
      </c>
    </row>
    <row r="9472" spans="1:4" x14ac:dyDescent="0.25">
      <c r="A9472" s="67">
        <v>44284</v>
      </c>
      <c r="B9472" s="60" t="s">
        <v>50</v>
      </c>
      <c r="C9472" s="76" t="s">
        <v>1470</v>
      </c>
      <c r="D9472" s="15">
        <v>2</v>
      </c>
    </row>
    <row r="9473" spans="1:4" x14ac:dyDescent="0.25">
      <c r="A9473" s="67">
        <v>44284</v>
      </c>
      <c r="B9473" s="60" t="s">
        <v>50</v>
      </c>
      <c r="C9473" s="60" t="s">
        <v>1356</v>
      </c>
      <c r="D9473" s="15">
        <v>1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76" t="s">
        <v>1385</v>
      </c>
      <c r="D9485" s="15">
        <v>3</v>
      </c>
    </row>
    <row r="9486" spans="1:4" x14ac:dyDescent="0.25">
      <c r="A9486" s="67">
        <v>44285</v>
      </c>
      <c r="B9486" s="60" t="s">
        <v>13</v>
      </c>
      <c r="C9486" s="76" t="s">
        <v>1387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58" t="s">
        <v>1600</v>
      </c>
      <c r="D9491" s="15">
        <v>1</v>
      </c>
    </row>
    <row r="9492" spans="1:4" x14ac:dyDescent="0.25">
      <c r="A9492" s="67">
        <v>44285</v>
      </c>
      <c r="B9492" s="60" t="s">
        <v>7</v>
      </c>
      <c r="C9492" s="76" t="s">
        <v>1411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1355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76" t="s">
        <v>1466</v>
      </c>
      <c r="D9510" s="15">
        <v>1</v>
      </c>
    </row>
    <row r="9511" spans="1:4" x14ac:dyDescent="0.25">
      <c r="A9511" s="67">
        <v>44285</v>
      </c>
      <c r="B9511" s="60" t="s">
        <v>50</v>
      </c>
      <c r="C9511" s="76" t="s">
        <v>1470</v>
      </c>
      <c r="D9511" s="15">
        <v>3</v>
      </c>
    </row>
    <row r="9512" spans="1:4" x14ac:dyDescent="0.25">
      <c r="A9512" s="67">
        <v>44285</v>
      </c>
      <c r="B9512" s="60" t="s">
        <v>50</v>
      </c>
      <c r="C9512" s="60" t="s">
        <v>1356</v>
      </c>
      <c r="D9512" s="15">
        <v>2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76" t="s">
        <v>1477</v>
      </c>
      <c r="D9517" s="15">
        <v>1</v>
      </c>
    </row>
    <row r="9518" spans="1:4" x14ac:dyDescent="0.25">
      <c r="A9518" s="67">
        <v>44285</v>
      </c>
      <c r="B9518" s="60" t="s">
        <v>51</v>
      </c>
      <c r="C9518" s="76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76" t="s">
        <v>1387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58" t="s">
        <v>1600</v>
      </c>
      <c r="D9529" s="15">
        <v>0</v>
      </c>
    </row>
    <row r="9530" spans="1:4" x14ac:dyDescent="0.25">
      <c r="A9530" s="67">
        <v>44286</v>
      </c>
      <c r="B9530" s="60" t="s">
        <v>7</v>
      </c>
      <c r="C9530" s="76" t="s">
        <v>1411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76" t="s">
        <v>1446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76" t="s">
        <v>1452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76" t="s">
        <v>1470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76" t="s">
        <v>1477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76" t="s">
        <v>1385</v>
      </c>
      <c r="D9561" s="15">
        <v>1</v>
      </c>
    </row>
    <row r="9562" spans="1:4" x14ac:dyDescent="0.25">
      <c r="A9562" s="67">
        <v>44287</v>
      </c>
      <c r="B9562" s="60" t="s">
        <v>13</v>
      </c>
      <c r="C9562" s="76" t="s">
        <v>1387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58" t="s">
        <v>1600</v>
      </c>
      <c r="D9567" s="15">
        <v>5</v>
      </c>
    </row>
    <row r="9568" spans="1:4" x14ac:dyDescent="0.25">
      <c r="A9568" s="67">
        <v>44287</v>
      </c>
      <c r="B9568" s="60" t="s">
        <v>7</v>
      </c>
      <c r="C9568" s="76" t="s">
        <v>1411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76" t="s">
        <v>1416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76" t="s">
        <v>1452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76" t="s">
        <v>1466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1356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58" t="s">
        <v>1600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1355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367</v>
      </c>
      <c r="D9606" s="15">
        <v>0</v>
      </c>
    </row>
    <row r="9607" spans="1:4" x14ac:dyDescent="0.25">
      <c r="A9607" s="67">
        <v>44288</v>
      </c>
      <c r="B9607" s="60" t="s">
        <v>27</v>
      </c>
      <c r="C9607" s="76" t="s">
        <v>43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60" t="s">
        <v>14</v>
      </c>
      <c r="D9610" s="15">
        <v>30</v>
      </c>
    </row>
    <row r="9611" spans="1:4" x14ac:dyDescent="0.25">
      <c r="A9611" s="67">
        <v>44289</v>
      </c>
      <c r="B9611" s="60" t="s">
        <v>14</v>
      </c>
      <c r="C9611" s="76" t="s">
        <v>1366</v>
      </c>
      <c r="D9611" s="15">
        <v>1</v>
      </c>
    </row>
    <row r="9612" spans="1:4" x14ac:dyDescent="0.25">
      <c r="A9612" s="67">
        <v>44289</v>
      </c>
      <c r="B9612" s="60" t="s">
        <v>14</v>
      </c>
      <c r="C9612" s="76" t="s">
        <v>1370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76" t="s">
        <v>94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76" t="s">
        <v>1385</v>
      </c>
      <c r="D9619" s="15">
        <v>1</v>
      </c>
    </row>
    <row r="9620" spans="1:4" x14ac:dyDescent="0.25">
      <c r="A9620" s="67">
        <v>44289</v>
      </c>
      <c r="B9620" s="60" t="s">
        <v>13</v>
      </c>
      <c r="C9620" s="76" t="s">
        <v>1387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58" t="s">
        <v>1600</v>
      </c>
      <c r="D9624" s="15">
        <v>0</v>
      </c>
    </row>
    <row r="9625" spans="1:4" x14ac:dyDescent="0.25">
      <c r="A9625" s="67">
        <v>44289</v>
      </c>
      <c r="B9625" s="60" t="s">
        <v>7</v>
      </c>
      <c r="C9625" s="76" t="s">
        <v>1411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76" t="s">
        <v>1137</v>
      </c>
      <c r="D9629" s="15">
        <v>1</v>
      </c>
    </row>
    <row r="9630" spans="1:4" x14ac:dyDescent="0.25">
      <c r="A9630" s="67">
        <v>44289</v>
      </c>
      <c r="B9630" s="60" t="s">
        <v>9</v>
      </c>
      <c r="C9630" s="76" t="s">
        <v>1422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1355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76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76" t="s">
        <v>1452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76" t="s">
        <v>1466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76" t="s">
        <v>1467</v>
      </c>
      <c r="D9650" s="15">
        <v>4</v>
      </c>
    </row>
    <row r="9651" spans="1:4" x14ac:dyDescent="0.25">
      <c r="A9651" s="67">
        <v>44289</v>
      </c>
      <c r="B9651" s="60" t="s">
        <v>50</v>
      </c>
      <c r="C9651" s="76" t="s">
        <v>1470</v>
      </c>
      <c r="D9651" s="15">
        <v>2</v>
      </c>
    </row>
    <row r="9652" spans="1:4" x14ac:dyDescent="0.25">
      <c r="A9652" s="67">
        <v>44289</v>
      </c>
      <c r="B9652" s="60" t="s">
        <v>50</v>
      </c>
      <c r="C9652" s="60" t="s">
        <v>1356</v>
      </c>
      <c r="D9652" s="15">
        <v>1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76" t="s">
        <v>1477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58" t="s">
        <v>1600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1355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367</v>
      </c>
      <c r="D9671" s="15">
        <v>0</v>
      </c>
    </row>
    <row r="9672" spans="1:4" x14ac:dyDescent="0.25">
      <c r="A9672" s="67">
        <v>44290</v>
      </c>
      <c r="B9672" s="60" t="s">
        <v>27</v>
      </c>
      <c r="C9672" s="76" t="s">
        <v>43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76" t="s">
        <v>1387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58" t="s">
        <v>1600</v>
      </c>
      <c r="D9684" s="15">
        <v>0</v>
      </c>
    </row>
    <row r="9685" spans="1:4" x14ac:dyDescent="0.25">
      <c r="A9685" s="67">
        <v>44291</v>
      </c>
      <c r="B9685" s="60" t="s">
        <v>7</v>
      </c>
      <c r="C9685" s="76" t="s">
        <v>1411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76" t="s">
        <v>1422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76" t="s">
        <v>1452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76" t="s">
        <v>1466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76" t="s">
        <v>1468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1356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76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76" t="s">
        <v>1376</v>
      </c>
      <c r="D9719" s="15">
        <v>1</v>
      </c>
    </row>
    <row r="9720" spans="1:4" x14ac:dyDescent="0.25">
      <c r="A9720" s="67">
        <v>44292</v>
      </c>
      <c r="B9720" s="60" t="s">
        <v>13</v>
      </c>
      <c r="C9720" s="76" t="s">
        <v>1380</v>
      </c>
      <c r="D9720" s="15">
        <v>1</v>
      </c>
    </row>
    <row r="9721" spans="1:4" x14ac:dyDescent="0.25">
      <c r="A9721" s="67">
        <v>44292</v>
      </c>
      <c r="B9721" s="60" t="s">
        <v>13</v>
      </c>
      <c r="C9721" s="76" t="s">
        <v>1385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58" t="s">
        <v>1600</v>
      </c>
      <c r="D9724" s="15">
        <v>0</v>
      </c>
    </row>
    <row r="9725" spans="1:4" x14ac:dyDescent="0.25">
      <c r="A9725" s="67">
        <v>44292</v>
      </c>
      <c r="B9725" s="60" t="s">
        <v>7</v>
      </c>
      <c r="C9725" s="76" t="s">
        <v>1411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76" t="s">
        <v>1412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1355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367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76" t="s">
        <v>1377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76" t="s">
        <v>1383</v>
      </c>
      <c r="D9756" s="15">
        <v>1</v>
      </c>
    </row>
    <row r="9757" spans="1:4" x14ac:dyDescent="0.25">
      <c r="A9757" s="67">
        <v>44293</v>
      </c>
      <c r="B9757" s="60" t="s">
        <v>13</v>
      </c>
      <c r="C9757" s="76" t="s">
        <v>1385</v>
      </c>
      <c r="D9757" s="15">
        <v>2</v>
      </c>
    </row>
    <row r="9758" spans="1:4" x14ac:dyDescent="0.25">
      <c r="A9758" s="67">
        <v>44293</v>
      </c>
      <c r="B9758" s="60" t="s">
        <v>13</v>
      </c>
      <c r="C9758" s="76" t="s">
        <v>1387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76" t="s">
        <v>1397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58" t="s">
        <v>1600</v>
      </c>
      <c r="D9764" s="15">
        <v>3</v>
      </c>
    </row>
    <row r="9765" spans="1:4" x14ac:dyDescent="0.25">
      <c r="A9765" s="67">
        <v>44293</v>
      </c>
      <c r="B9765" s="60" t="s">
        <v>7</v>
      </c>
      <c r="C9765" s="76" t="s">
        <v>1411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76" t="s">
        <v>1417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76" t="s">
        <v>1422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1355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76" t="s">
        <v>1446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76" t="s">
        <v>1452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76" t="s">
        <v>1466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76" t="s">
        <v>1467</v>
      </c>
      <c r="D9789" s="15">
        <v>1</v>
      </c>
    </row>
    <row r="9790" spans="1:4" x14ac:dyDescent="0.25">
      <c r="A9790" s="67">
        <v>44293</v>
      </c>
      <c r="B9790" s="60" t="s">
        <v>50</v>
      </c>
      <c r="C9790" s="76" t="s">
        <v>1469</v>
      </c>
      <c r="D9790" s="15">
        <v>1</v>
      </c>
    </row>
    <row r="9791" spans="1:4" x14ac:dyDescent="0.25">
      <c r="A9791" s="67">
        <v>44293</v>
      </c>
      <c r="B9791" s="60" t="s">
        <v>50</v>
      </c>
      <c r="C9791" s="60" t="s">
        <v>1356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710</v>
      </c>
      <c r="D9797" s="15">
        <v>1</v>
      </c>
    </row>
    <row r="9798" spans="1:4" x14ac:dyDescent="0.25">
      <c r="A9798" s="67">
        <v>44293</v>
      </c>
      <c r="B9798" s="60" t="s">
        <v>27</v>
      </c>
      <c r="C9798" s="76" t="s">
        <v>1477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76" t="s">
        <v>1144</v>
      </c>
      <c r="D9800" s="15">
        <v>1</v>
      </c>
    </row>
    <row r="9801" spans="1:4" x14ac:dyDescent="0.25">
      <c r="A9801" s="67">
        <v>44293</v>
      </c>
      <c r="B9801" s="60" t="s">
        <v>10</v>
      </c>
      <c r="C9801" s="76" t="s">
        <v>1479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76" t="s">
        <v>1381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76" t="s">
        <v>1387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76" t="s">
        <v>1402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58" t="s">
        <v>1600</v>
      </c>
      <c r="D9816" s="15">
        <v>1</v>
      </c>
    </row>
    <row r="9817" spans="1:4" x14ac:dyDescent="0.25">
      <c r="A9817" s="67">
        <v>44294</v>
      </c>
      <c r="B9817" s="60" t="s">
        <v>7</v>
      </c>
      <c r="C9817" s="76" t="s">
        <v>1411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76" t="s">
        <v>1422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1355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76" t="s">
        <v>1452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76" t="s">
        <v>1472</v>
      </c>
      <c r="D9841" s="15">
        <v>4</v>
      </c>
    </row>
    <row r="9842" spans="1:4" x14ac:dyDescent="0.25">
      <c r="A9842" s="67">
        <v>44294</v>
      </c>
      <c r="B9842" s="60" t="s">
        <v>27</v>
      </c>
      <c r="C9842" s="60" t="s">
        <v>234</v>
      </c>
      <c r="D9842" s="15">
        <v>1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76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76" t="s">
        <v>1380</v>
      </c>
      <c r="D9855" s="15">
        <v>2</v>
      </c>
    </row>
    <row r="9856" spans="1:4" x14ac:dyDescent="0.25">
      <c r="A9856" s="67">
        <v>44295</v>
      </c>
      <c r="B9856" s="60" t="s">
        <v>13</v>
      </c>
      <c r="C9856" s="76" t="s">
        <v>1382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76" t="s">
        <v>1383</v>
      </c>
      <c r="D9858" s="15">
        <v>2</v>
      </c>
    </row>
    <row r="9859" spans="1:4" x14ac:dyDescent="0.25">
      <c r="A9859" s="67">
        <v>44295</v>
      </c>
      <c r="B9859" s="60" t="s">
        <v>13</v>
      </c>
      <c r="C9859" s="76" t="s">
        <v>1385</v>
      </c>
      <c r="D9859" s="15">
        <v>2</v>
      </c>
    </row>
    <row r="9860" spans="1:4" x14ac:dyDescent="0.25">
      <c r="A9860" s="67">
        <v>44295</v>
      </c>
      <c r="B9860" s="60" t="s">
        <v>13</v>
      </c>
      <c r="C9860" s="76" t="s">
        <v>1387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76" t="s">
        <v>1402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58" t="s">
        <v>1600</v>
      </c>
      <c r="D9865" s="15">
        <v>1</v>
      </c>
    </row>
    <row r="9866" spans="1:4" x14ac:dyDescent="0.25">
      <c r="A9866" s="67">
        <v>44295</v>
      </c>
      <c r="B9866" s="60" t="s">
        <v>7</v>
      </c>
      <c r="C9866" s="76" t="s">
        <v>1411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76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76" t="s">
        <v>1422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1355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76" t="s">
        <v>1446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76" t="s">
        <v>1452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76" t="s">
        <v>1477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76" t="s">
        <v>94</v>
      </c>
      <c r="D9903" s="15">
        <v>1</v>
      </c>
    </row>
    <row r="9904" spans="1:4" x14ac:dyDescent="0.25">
      <c r="A9904" s="67">
        <v>44296</v>
      </c>
      <c r="B9904" s="60" t="s">
        <v>13</v>
      </c>
      <c r="C9904" s="76" t="s">
        <v>1376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76" t="s">
        <v>1385</v>
      </c>
      <c r="D9906" s="15">
        <v>2</v>
      </c>
    </row>
    <row r="9907" spans="1:4" x14ac:dyDescent="0.25">
      <c r="A9907" s="67">
        <v>44296</v>
      </c>
      <c r="B9907" s="60" t="s">
        <v>13</v>
      </c>
      <c r="C9907" s="76" t="s">
        <v>1387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58" t="s">
        <v>1600</v>
      </c>
      <c r="D9912" s="15">
        <v>3</v>
      </c>
    </row>
    <row r="9913" spans="1:4" x14ac:dyDescent="0.25">
      <c r="A9913" s="67">
        <v>44296</v>
      </c>
      <c r="B9913" s="60" t="s">
        <v>7</v>
      </c>
      <c r="C9913" s="76" t="s">
        <v>1411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76" t="s">
        <v>1422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1355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76" t="s">
        <v>1444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43</v>
      </c>
      <c r="D9938" s="15">
        <v>44</v>
      </c>
    </row>
    <row r="9939" spans="1:4" x14ac:dyDescent="0.25">
      <c r="A9939" s="67">
        <v>44296</v>
      </c>
      <c r="B9939" s="60" t="s">
        <v>27</v>
      </c>
      <c r="C9939" s="60" t="s">
        <v>946</v>
      </c>
      <c r="D9939" s="15">
        <v>4</v>
      </c>
    </row>
    <row r="9940" spans="1:4" x14ac:dyDescent="0.25">
      <c r="A9940" s="67">
        <v>44296</v>
      </c>
      <c r="B9940" s="60" t="s">
        <v>27</v>
      </c>
      <c r="C9940" s="60" t="s">
        <v>621</v>
      </c>
      <c r="D9940" s="15">
        <v>1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58" t="s">
        <v>1600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1355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367</v>
      </c>
      <c r="D9957" s="15">
        <v>0</v>
      </c>
    </row>
    <row r="9958" spans="1:4" x14ac:dyDescent="0.25">
      <c r="A9958" s="67">
        <v>44297</v>
      </c>
      <c r="B9958" s="60" t="s">
        <v>27</v>
      </c>
      <c r="C9958" s="76" t="s">
        <v>43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76" t="s">
        <v>1383</v>
      </c>
      <c r="D9967" s="15">
        <v>2</v>
      </c>
    </row>
    <row r="9968" spans="1:4" x14ac:dyDescent="0.25">
      <c r="A9968" s="67">
        <v>44298</v>
      </c>
      <c r="B9968" s="60" t="s">
        <v>13</v>
      </c>
      <c r="C9968" s="76" t="s">
        <v>1385</v>
      </c>
      <c r="D9968" s="15">
        <v>8</v>
      </c>
    </row>
    <row r="9969" spans="1:4" x14ac:dyDescent="0.25">
      <c r="A9969" s="67">
        <v>44298</v>
      </c>
      <c r="B9969" s="60" t="s">
        <v>13</v>
      </c>
      <c r="C9969" s="76" t="s">
        <v>1387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58" t="s">
        <v>1600</v>
      </c>
      <c r="D9973" s="15">
        <v>2</v>
      </c>
    </row>
    <row r="9974" spans="1:4" x14ac:dyDescent="0.25">
      <c r="A9974" s="67">
        <v>44298</v>
      </c>
      <c r="B9974" s="60" t="s">
        <v>7</v>
      </c>
      <c r="C9974" s="76" t="s">
        <v>1411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76" t="s">
        <v>1412</v>
      </c>
      <c r="D9976" s="15">
        <v>5</v>
      </c>
    </row>
    <row r="9977" spans="1:4" x14ac:dyDescent="0.25">
      <c r="A9977" s="67">
        <v>44298</v>
      </c>
      <c r="B9977" s="60" t="s">
        <v>9</v>
      </c>
      <c r="C9977" s="76" t="s">
        <v>1415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76" t="s">
        <v>1422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1355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76" t="s">
        <v>1452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76" t="s">
        <v>1466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1356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76" t="s">
        <v>1474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76" t="s">
        <v>1475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60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76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76" t="s">
        <v>1479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76" t="s">
        <v>1381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76" t="s">
        <v>1385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76" t="s">
        <v>1387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76" t="s">
        <v>1402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58" t="s">
        <v>1600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76" t="s">
        <v>1411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1355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76" t="s">
        <v>1452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76" t="s">
        <v>1468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1356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76" t="s">
        <v>1472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60" t="s">
        <v>14</v>
      </c>
      <c r="D10058" s="15">
        <v>61</v>
      </c>
    </row>
    <row r="10059" spans="1:4" x14ac:dyDescent="0.25">
      <c r="A10059" s="67">
        <v>44300</v>
      </c>
      <c r="B10059" s="60" t="s">
        <v>14</v>
      </c>
      <c r="C10059" s="76" t="s">
        <v>1370</v>
      </c>
      <c r="D10059" s="15">
        <v>3</v>
      </c>
    </row>
    <row r="10060" spans="1:4" x14ac:dyDescent="0.25">
      <c r="A10060" s="67">
        <v>44300</v>
      </c>
      <c r="B10060" s="60" t="s">
        <v>14</v>
      </c>
      <c r="C10060" s="60" t="s">
        <v>16</v>
      </c>
      <c r="D10060" s="15">
        <v>81</v>
      </c>
    </row>
    <row r="10061" spans="1:4" x14ac:dyDescent="0.25">
      <c r="A10061" s="67">
        <v>44300</v>
      </c>
      <c r="B10061" s="60" t="s">
        <v>14</v>
      </c>
      <c r="C10061" s="60" t="s">
        <v>807</v>
      </c>
      <c r="D10061" s="15">
        <v>2</v>
      </c>
    </row>
    <row r="10062" spans="1:4" x14ac:dyDescent="0.25">
      <c r="A10062" s="67">
        <v>44300</v>
      </c>
      <c r="B10062" s="60" t="s">
        <v>14</v>
      </c>
      <c r="C10062" s="60" t="s">
        <v>85</v>
      </c>
      <c r="D10062" s="15">
        <v>29</v>
      </c>
    </row>
    <row r="10063" spans="1:4" x14ac:dyDescent="0.25">
      <c r="A10063" s="67">
        <v>44300</v>
      </c>
      <c r="B10063" s="60" t="s">
        <v>20</v>
      </c>
      <c r="C10063" s="60" t="s">
        <v>1023</v>
      </c>
      <c r="D10063" s="15">
        <v>1</v>
      </c>
    </row>
    <row r="10064" spans="1:4" x14ac:dyDescent="0.25">
      <c r="A10064" s="67">
        <v>44300</v>
      </c>
      <c r="B10064" s="60" t="s">
        <v>20</v>
      </c>
      <c r="C10064" s="60" t="s">
        <v>20</v>
      </c>
      <c r="D10064" s="15">
        <v>32</v>
      </c>
    </row>
    <row r="10065" spans="1:4" x14ac:dyDescent="0.25">
      <c r="A10065" s="67">
        <v>44300</v>
      </c>
      <c r="B10065" s="60" t="s">
        <v>13</v>
      </c>
      <c r="C10065" s="60" t="s">
        <v>13</v>
      </c>
      <c r="D10065" s="15">
        <v>5</v>
      </c>
    </row>
    <row r="10066" spans="1:4" x14ac:dyDescent="0.25">
      <c r="A10066" s="67">
        <v>44300</v>
      </c>
      <c r="B10066" s="60" t="s">
        <v>13</v>
      </c>
      <c r="C10066" s="76" t="s">
        <v>1385</v>
      </c>
      <c r="D10066" s="15">
        <v>5</v>
      </c>
    </row>
    <row r="10067" spans="1:4" x14ac:dyDescent="0.25">
      <c r="A10067" s="67">
        <v>44300</v>
      </c>
      <c r="B10067" s="60" t="s">
        <v>13</v>
      </c>
      <c r="C10067" s="76" t="s">
        <v>1387</v>
      </c>
      <c r="D10067" s="15">
        <v>10</v>
      </c>
    </row>
    <row r="10068" spans="1:4" x14ac:dyDescent="0.25">
      <c r="A10068" s="67">
        <v>44300</v>
      </c>
      <c r="B10068" s="60" t="s">
        <v>24</v>
      </c>
      <c r="C10068" s="60" t="s">
        <v>23</v>
      </c>
      <c r="D10068" s="15">
        <v>1</v>
      </c>
    </row>
    <row r="10069" spans="1:4" x14ac:dyDescent="0.25">
      <c r="A10069" s="67">
        <v>44300</v>
      </c>
      <c r="B10069" s="60" t="s">
        <v>24</v>
      </c>
      <c r="C10069" s="60" t="s">
        <v>24</v>
      </c>
      <c r="D10069" s="15">
        <v>3</v>
      </c>
    </row>
    <row r="10070" spans="1:4" x14ac:dyDescent="0.25">
      <c r="A10070" s="67">
        <v>44300</v>
      </c>
      <c r="B10070" s="60" t="s">
        <v>24</v>
      </c>
      <c r="C10070" s="76" t="s">
        <v>1402</v>
      </c>
      <c r="D10070" s="15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5">
        <v>7</v>
      </c>
    </row>
    <row r="10072" spans="1:4" x14ac:dyDescent="0.25">
      <c r="A10072" s="67">
        <v>44300</v>
      </c>
      <c r="B10072" s="60" t="s">
        <v>48</v>
      </c>
      <c r="C10072" s="58" t="s">
        <v>1600</v>
      </c>
      <c r="D10072" s="15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5">
        <v>12</v>
      </c>
    </row>
    <row r="10074" spans="1:4" x14ac:dyDescent="0.25">
      <c r="A10074" s="67">
        <v>44300</v>
      </c>
      <c r="B10074" s="60" t="s">
        <v>9</v>
      </c>
      <c r="C10074" s="76" t="s">
        <v>1412</v>
      </c>
      <c r="D10074" s="15">
        <v>1</v>
      </c>
    </row>
    <row r="10075" spans="1:4" x14ac:dyDescent="0.25">
      <c r="A10075" s="67">
        <v>44300</v>
      </c>
      <c r="B10075" s="60" t="s">
        <v>9</v>
      </c>
      <c r="C10075" s="76" t="s">
        <v>1413</v>
      </c>
      <c r="D10075" s="15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5">
        <v>40</v>
      </c>
    </row>
    <row r="10077" spans="1:4" x14ac:dyDescent="0.25">
      <c r="A10077" s="67">
        <v>44300</v>
      </c>
      <c r="B10077" s="60" t="s">
        <v>9</v>
      </c>
      <c r="C10077" s="60" t="s">
        <v>17</v>
      </c>
      <c r="D10077" s="15">
        <v>2</v>
      </c>
    </row>
    <row r="10078" spans="1:4" x14ac:dyDescent="0.25">
      <c r="A10078" s="67">
        <v>44300</v>
      </c>
      <c r="B10078" s="60" t="s">
        <v>9</v>
      </c>
      <c r="C10078" s="76" t="s">
        <v>1422</v>
      </c>
      <c r="D10078" s="15">
        <v>1</v>
      </c>
    </row>
    <row r="10079" spans="1:4" x14ac:dyDescent="0.25">
      <c r="A10079" s="67">
        <v>44300</v>
      </c>
      <c r="B10079" s="60" t="s">
        <v>9</v>
      </c>
      <c r="C10079" s="60" t="s">
        <v>144</v>
      </c>
      <c r="D10079" s="15">
        <v>14</v>
      </c>
    </row>
    <row r="10080" spans="1:4" x14ac:dyDescent="0.25">
      <c r="A10080" s="67">
        <v>44300</v>
      </c>
      <c r="B10080" s="60" t="s">
        <v>15</v>
      </c>
      <c r="C10080" s="60" t="s">
        <v>1355</v>
      </c>
      <c r="D10080" s="15">
        <v>2</v>
      </c>
    </row>
    <row r="10081" spans="1:4" x14ac:dyDescent="0.25">
      <c r="A10081" s="67">
        <v>44300</v>
      </c>
      <c r="B10081" s="60" t="s">
        <v>11</v>
      </c>
      <c r="C10081" s="60" t="s">
        <v>64</v>
      </c>
      <c r="D10081" s="15">
        <v>2</v>
      </c>
    </row>
    <row r="10082" spans="1:4" x14ac:dyDescent="0.25">
      <c r="A10082" s="67">
        <v>44300</v>
      </c>
      <c r="B10082" s="60" t="s">
        <v>11</v>
      </c>
      <c r="C10082" s="60" t="s">
        <v>1152</v>
      </c>
      <c r="D10082" s="15">
        <v>7</v>
      </c>
    </row>
    <row r="10083" spans="1:4" x14ac:dyDescent="0.25">
      <c r="A10083" s="67">
        <v>44300</v>
      </c>
      <c r="B10083" s="60" t="s">
        <v>11</v>
      </c>
      <c r="C10083" s="60" t="s">
        <v>335</v>
      </c>
      <c r="D10083" s="15">
        <v>2</v>
      </c>
    </row>
    <row r="10084" spans="1:4" x14ac:dyDescent="0.25">
      <c r="A10084" s="67">
        <v>44300</v>
      </c>
      <c r="B10084" s="60" t="s">
        <v>11</v>
      </c>
      <c r="C10084" s="60" t="s">
        <v>142</v>
      </c>
      <c r="D10084" s="15">
        <v>1</v>
      </c>
    </row>
    <row r="10085" spans="1:4" x14ac:dyDescent="0.25">
      <c r="A10085" s="67">
        <v>44300</v>
      </c>
      <c r="B10085" s="60" t="s">
        <v>11</v>
      </c>
      <c r="C10085" s="60" t="s">
        <v>11</v>
      </c>
      <c r="D10085" s="15">
        <v>31</v>
      </c>
    </row>
    <row r="10086" spans="1:4" x14ac:dyDescent="0.25">
      <c r="A10086" s="67">
        <v>44300</v>
      </c>
      <c r="B10086" s="60" t="s">
        <v>11</v>
      </c>
      <c r="C10086" s="60" t="s">
        <v>134</v>
      </c>
      <c r="D10086" s="15">
        <v>8</v>
      </c>
    </row>
    <row r="10087" spans="1:4" x14ac:dyDescent="0.25">
      <c r="A10087" s="67">
        <v>44300</v>
      </c>
      <c r="B10087" s="60" t="s">
        <v>12</v>
      </c>
      <c r="C10087" s="60" t="s">
        <v>12</v>
      </c>
      <c r="D10087" s="15">
        <v>4</v>
      </c>
    </row>
    <row r="10088" spans="1:4" x14ac:dyDescent="0.25">
      <c r="A10088" s="67">
        <v>44300</v>
      </c>
      <c r="B10088" s="60" t="s">
        <v>8</v>
      </c>
      <c r="C10088" s="76" t="s">
        <v>1446</v>
      </c>
      <c r="D10088" s="15">
        <v>2</v>
      </c>
    </row>
    <row r="10089" spans="1:4" x14ac:dyDescent="0.25">
      <c r="A10089" s="67">
        <v>44300</v>
      </c>
      <c r="B10089" s="60" t="s">
        <v>8</v>
      </c>
      <c r="C10089" s="60" t="s">
        <v>73</v>
      </c>
      <c r="D10089" s="15">
        <v>5</v>
      </c>
    </row>
    <row r="10090" spans="1:4" x14ac:dyDescent="0.25">
      <c r="A10090" s="67">
        <v>44300</v>
      </c>
      <c r="B10090" s="60" t="s">
        <v>8</v>
      </c>
      <c r="C10090" s="76" t="s">
        <v>1452</v>
      </c>
      <c r="D10090" s="15">
        <v>7</v>
      </c>
    </row>
    <row r="10091" spans="1:4" x14ac:dyDescent="0.25">
      <c r="A10091" s="67">
        <v>44300</v>
      </c>
      <c r="B10091" s="60" t="s">
        <v>8</v>
      </c>
      <c r="C10091" s="60" t="s">
        <v>58</v>
      </c>
      <c r="D10091" s="15">
        <v>2</v>
      </c>
    </row>
    <row r="10092" spans="1:4" x14ac:dyDescent="0.25">
      <c r="A10092" s="67">
        <v>44300</v>
      </c>
      <c r="B10092" s="60" t="s">
        <v>8</v>
      </c>
      <c r="C10092" s="60" t="s">
        <v>141</v>
      </c>
      <c r="D10092" s="15">
        <v>6</v>
      </c>
    </row>
    <row r="10093" spans="1:4" x14ac:dyDescent="0.25">
      <c r="A10093" s="67">
        <v>44300</v>
      </c>
      <c r="B10093" s="60" t="s">
        <v>8</v>
      </c>
      <c r="C10093" s="60" t="s">
        <v>133</v>
      </c>
      <c r="D10093" s="15">
        <v>1</v>
      </c>
    </row>
    <row r="10094" spans="1:4" x14ac:dyDescent="0.25">
      <c r="A10094" s="67">
        <v>44300</v>
      </c>
      <c r="B10094" s="60" t="s">
        <v>8</v>
      </c>
      <c r="C10094" s="60" t="s">
        <v>40</v>
      </c>
      <c r="D10094" s="15">
        <v>6</v>
      </c>
    </row>
    <row r="10095" spans="1:4" x14ac:dyDescent="0.25">
      <c r="A10095" s="67">
        <v>44300</v>
      </c>
      <c r="B10095" s="60" t="s">
        <v>8</v>
      </c>
      <c r="C10095" s="60" t="s">
        <v>8</v>
      </c>
      <c r="D10095" s="15">
        <v>124</v>
      </c>
    </row>
    <row r="10096" spans="1:4" x14ac:dyDescent="0.25">
      <c r="A10096" s="67">
        <v>44300</v>
      </c>
      <c r="B10096" s="60" t="s">
        <v>8</v>
      </c>
      <c r="C10096" s="60" t="s">
        <v>31</v>
      </c>
      <c r="D10096" s="15">
        <v>10</v>
      </c>
    </row>
    <row r="10097" spans="1:4" x14ac:dyDescent="0.25">
      <c r="A10097" s="67">
        <v>44300</v>
      </c>
      <c r="B10097" s="60" t="s">
        <v>8</v>
      </c>
      <c r="C10097" s="60" t="s">
        <v>130</v>
      </c>
      <c r="D10097" s="15">
        <v>1</v>
      </c>
    </row>
    <row r="10098" spans="1:4" x14ac:dyDescent="0.25">
      <c r="A10098" s="67">
        <v>44300</v>
      </c>
      <c r="B10098" s="60" t="s">
        <v>8</v>
      </c>
      <c r="C10098" s="60" t="s">
        <v>80</v>
      </c>
      <c r="D10098" s="15">
        <v>1</v>
      </c>
    </row>
    <row r="10099" spans="1:4" x14ac:dyDescent="0.25">
      <c r="A10099" s="67">
        <v>44300</v>
      </c>
      <c r="B10099" s="60" t="s">
        <v>8</v>
      </c>
      <c r="C10099" s="60" t="s">
        <v>111</v>
      </c>
      <c r="D10099" s="15">
        <v>1</v>
      </c>
    </row>
    <row r="10100" spans="1:4" x14ac:dyDescent="0.25">
      <c r="A10100" s="67">
        <v>44300</v>
      </c>
      <c r="B10100" s="60" t="s">
        <v>8</v>
      </c>
      <c r="C10100" s="60" t="s">
        <v>347</v>
      </c>
      <c r="D10100" s="15">
        <v>2</v>
      </c>
    </row>
    <row r="10101" spans="1:4" x14ac:dyDescent="0.25">
      <c r="A10101" s="67">
        <v>44300</v>
      </c>
      <c r="B10101" s="60" t="s">
        <v>49</v>
      </c>
      <c r="C10101" s="76" t="s">
        <v>1466</v>
      </c>
      <c r="D10101" s="15">
        <v>2</v>
      </c>
    </row>
    <row r="10102" spans="1:4" x14ac:dyDescent="0.25">
      <c r="A10102" s="67">
        <v>44300</v>
      </c>
      <c r="B10102" s="60" t="s">
        <v>49</v>
      </c>
      <c r="C10102" s="60" t="s">
        <v>49</v>
      </c>
      <c r="D10102" s="15">
        <v>5</v>
      </c>
    </row>
    <row r="10103" spans="1:4" x14ac:dyDescent="0.25">
      <c r="A10103" s="67">
        <v>44300</v>
      </c>
      <c r="B10103" s="60" t="s">
        <v>50</v>
      </c>
      <c r="C10103" s="60" t="s">
        <v>817</v>
      </c>
      <c r="D10103" s="15">
        <v>1</v>
      </c>
    </row>
    <row r="10104" spans="1:4" x14ac:dyDescent="0.25">
      <c r="A10104" s="67">
        <v>44300</v>
      </c>
      <c r="B10104" s="60" t="s">
        <v>50</v>
      </c>
      <c r="C10104" s="76" t="s">
        <v>1467</v>
      </c>
      <c r="D10104" s="15">
        <v>2</v>
      </c>
    </row>
    <row r="10105" spans="1:4" x14ac:dyDescent="0.25">
      <c r="A10105" s="67">
        <v>44300</v>
      </c>
      <c r="B10105" s="60" t="s">
        <v>50</v>
      </c>
      <c r="C10105" s="60" t="s">
        <v>1356</v>
      </c>
      <c r="D10105" s="15">
        <v>2</v>
      </c>
    </row>
    <row r="10106" spans="1:4" x14ac:dyDescent="0.25">
      <c r="A10106" s="67">
        <v>44300</v>
      </c>
      <c r="B10106" s="60" t="s">
        <v>50</v>
      </c>
      <c r="C10106" s="60" t="s">
        <v>367</v>
      </c>
      <c r="D10106" s="15">
        <v>12</v>
      </c>
    </row>
    <row r="10107" spans="1:4" x14ac:dyDescent="0.25">
      <c r="A10107" s="67">
        <v>44300</v>
      </c>
      <c r="B10107" s="60" t="s">
        <v>27</v>
      </c>
      <c r="C10107" s="60" t="s">
        <v>234</v>
      </c>
      <c r="D10107" s="15">
        <v>1</v>
      </c>
    </row>
    <row r="10108" spans="1:4" x14ac:dyDescent="0.25">
      <c r="A10108" s="67">
        <v>44300</v>
      </c>
      <c r="B10108" s="60" t="s">
        <v>27</v>
      </c>
      <c r="C10108" s="76" t="s">
        <v>1474</v>
      </c>
      <c r="D10108" s="15">
        <v>2</v>
      </c>
    </row>
    <row r="10109" spans="1:4" x14ac:dyDescent="0.25">
      <c r="A10109" s="67">
        <v>44300</v>
      </c>
      <c r="B10109" s="60" t="s">
        <v>27</v>
      </c>
      <c r="C10109" s="60" t="s">
        <v>43</v>
      </c>
      <c r="D10109" s="15">
        <v>44</v>
      </c>
    </row>
    <row r="10110" spans="1:4" x14ac:dyDescent="0.25">
      <c r="A10110" s="67">
        <v>44300</v>
      </c>
      <c r="B10110" s="60" t="s">
        <v>27</v>
      </c>
      <c r="C10110" s="60" t="s">
        <v>946</v>
      </c>
      <c r="D10110" s="15">
        <v>1</v>
      </c>
    </row>
    <row r="10111" spans="1:4" x14ac:dyDescent="0.25">
      <c r="A10111" s="67">
        <v>44300</v>
      </c>
      <c r="B10111" s="60" t="s">
        <v>27</v>
      </c>
      <c r="C10111" s="60" t="s">
        <v>621</v>
      </c>
      <c r="D10111" s="15">
        <v>2</v>
      </c>
    </row>
    <row r="10112" spans="1:4" x14ac:dyDescent="0.25">
      <c r="A10112" s="67">
        <v>44300</v>
      </c>
      <c r="B10112" s="60" t="s">
        <v>51</v>
      </c>
      <c r="C10112" s="60" t="s">
        <v>750</v>
      </c>
      <c r="D10112" s="15">
        <v>1</v>
      </c>
    </row>
    <row r="10113" spans="1:4" x14ac:dyDescent="0.25">
      <c r="A10113" s="67">
        <v>44300</v>
      </c>
      <c r="B10113" s="60" t="s">
        <v>51</v>
      </c>
      <c r="C10113" s="76" t="s">
        <v>700</v>
      </c>
      <c r="D10113" s="15">
        <v>1</v>
      </c>
    </row>
    <row r="10114" spans="1:4" x14ac:dyDescent="0.25">
      <c r="A10114" s="67">
        <v>44300</v>
      </c>
      <c r="B10114" s="60" t="s">
        <v>51</v>
      </c>
      <c r="C10114" s="60" t="s">
        <v>51</v>
      </c>
      <c r="D10114" s="15">
        <v>11</v>
      </c>
    </row>
    <row r="10115" spans="1:4" x14ac:dyDescent="0.25">
      <c r="A10115" s="67">
        <v>44300</v>
      </c>
      <c r="B10115" s="60" t="s">
        <v>10</v>
      </c>
      <c r="C10115" s="60" t="s">
        <v>342</v>
      </c>
      <c r="D10115" s="15">
        <v>1</v>
      </c>
    </row>
    <row r="10116" spans="1:4" x14ac:dyDescent="0.25">
      <c r="A10116" s="67">
        <v>44300</v>
      </c>
      <c r="B10116" s="60" t="s">
        <v>10</v>
      </c>
      <c r="C10116" s="60" t="s">
        <v>10</v>
      </c>
      <c r="D10116" s="15">
        <v>8</v>
      </c>
    </row>
    <row r="10117" spans="1:4" x14ac:dyDescent="0.25">
      <c r="A10117" s="67">
        <v>44301</v>
      </c>
      <c r="B10117" s="60" t="s">
        <v>14</v>
      </c>
      <c r="C10117" s="60" t="s">
        <v>954</v>
      </c>
      <c r="D10117" s="15">
        <v>1</v>
      </c>
    </row>
    <row r="10118" spans="1:4" x14ac:dyDescent="0.25">
      <c r="A10118" s="67">
        <v>44301</v>
      </c>
      <c r="B10118" s="60" t="s">
        <v>14</v>
      </c>
      <c r="C10118" s="60" t="s">
        <v>14</v>
      </c>
      <c r="D10118" s="15">
        <v>34</v>
      </c>
    </row>
    <row r="10119" spans="1:4" x14ac:dyDescent="0.25">
      <c r="A10119" s="67">
        <v>44301</v>
      </c>
      <c r="B10119" s="60" t="s">
        <v>14</v>
      </c>
      <c r="C10119" s="60" t="s">
        <v>16</v>
      </c>
      <c r="D10119" s="15">
        <v>30</v>
      </c>
    </row>
    <row r="10120" spans="1:4" x14ac:dyDescent="0.25">
      <c r="A10120" s="67">
        <v>44301</v>
      </c>
      <c r="B10120" s="60" t="s">
        <v>14</v>
      </c>
      <c r="C10120" s="60" t="s">
        <v>807</v>
      </c>
      <c r="D10120" s="15">
        <v>1</v>
      </c>
    </row>
    <row r="10121" spans="1:4" x14ac:dyDescent="0.25">
      <c r="A10121" s="67">
        <v>44301</v>
      </c>
      <c r="B10121" s="60" t="s">
        <v>14</v>
      </c>
      <c r="C10121" s="60" t="s">
        <v>85</v>
      </c>
      <c r="D10121" s="15">
        <v>11</v>
      </c>
    </row>
    <row r="10122" spans="1:4" x14ac:dyDescent="0.25">
      <c r="A10122" s="67">
        <v>44301</v>
      </c>
      <c r="B10122" s="60" t="s">
        <v>20</v>
      </c>
      <c r="C10122" s="60" t="s">
        <v>20</v>
      </c>
      <c r="D10122" s="15">
        <v>38</v>
      </c>
    </row>
    <row r="10123" spans="1:4" x14ac:dyDescent="0.25">
      <c r="A10123" s="67">
        <v>44301</v>
      </c>
      <c r="B10123" s="60" t="s">
        <v>20</v>
      </c>
      <c r="C10123" s="76" t="s">
        <v>1375</v>
      </c>
      <c r="D10123" s="15">
        <v>1</v>
      </c>
    </row>
    <row r="10124" spans="1:4" x14ac:dyDescent="0.25">
      <c r="A10124" s="67">
        <v>44301</v>
      </c>
      <c r="B10124" s="60" t="s">
        <v>20</v>
      </c>
      <c r="C10124" s="60" t="s">
        <v>365</v>
      </c>
      <c r="D10124" s="15">
        <v>1</v>
      </c>
    </row>
    <row r="10125" spans="1:4" x14ac:dyDescent="0.25">
      <c r="A10125" s="67">
        <v>44301</v>
      </c>
      <c r="B10125" s="60" t="s">
        <v>20</v>
      </c>
      <c r="C10125" s="60" t="s">
        <v>876</v>
      </c>
      <c r="D10125" s="15">
        <v>1</v>
      </c>
    </row>
    <row r="10126" spans="1:4" x14ac:dyDescent="0.25">
      <c r="A10126" s="67">
        <v>44301</v>
      </c>
      <c r="B10126" s="60" t="s">
        <v>13</v>
      </c>
      <c r="C10126" s="60" t="s">
        <v>13</v>
      </c>
      <c r="D10126" s="15">
        <v>4</v>
      </c>
    </row>
    <row r="10127" spans="1:4" x14ac:dyDescent="0.25">
      <c r="A10127" s="67">
        <v>44301</v>
      </c>
      <c r="B10127" s="60" t="s">
        <v>13</v>
      </c>
      <c r="C10127" s="76" t="s">
        <v>1385</v>
      </c>
      <c r="D10127" s="15">
        <v>3</v>
      </c>
    </row>
    <row r="10128" spans="1:4" x14ac:dyDescent="0.25">
      <c r="A10128" s="67">
        <v>44301</v>
      </c>
      <c r="B10128" s="60" t="s">
        <v>13</v>
      </c>
      <c r="C10128" s="76" t="s">
        <v>1387</v>
      </c>
      <c r="D10128" s="15">
        <v>3</v>
      </c>
    </row>
    <row r="10129" spans="1:4" x14ac:dyDescent="0.25">
      <c r="A10129" s="67">
        <v>44301</v>
      </c>
      <c r="B10129" s="60" t="s">
        <v>24</v>
      </c>
      <c r="C10129" s="60" t="s">
        <v>23</v>
      </c>
      <c r="D10129" s="15">
        <v>3</v>
      </c>
    </row>
    <row r="10130" spans="1:4" x14ac:dyDescent="0.25">
      <c r="A10130" s="67">
        <v>44301</v>
      </c>
      <c r="B10130" s="60" t="s">
        <v>24</v>
      </c>
      <c r="C10130" s="60" t="s">
        <v>24</v>
      </c>
      <c r="D10130" s="15">
        <v>11</v>
      </c>
    </row>
    <row r="10131" spans="1:4" x14ac:dyDescent="0.25">
      <c r="A10131" s="67">
        <v>44301</v>
      </c>
      <c r="B10131" s="60" t="s">
        <v>24</v>
      </c>
      <c r="C10131" s="76" t="s">
        <v>1402</v>
      </c>
      <c r="D10131" s="15">
        <v>1</v>
      </c>
    </row>
    <row r="10132" spans="1:4" x14ac:dyDescent="0.25">
      <c r="A10132" s="67">
        <v>44301</v>
      </c>
      <c r="B10132" s="60" t="s">
        <v>24</v>
      </c>
      <c r="C10132" s="60" t="s">
        <v>37</v>
      </c>
      <c r="D10132" s="15">
        <v>1</v>
      </c>
    </row>
    <row r="10133" spans="1:4" x14ac:dyDescent="0.25">
      <c r="A10133" s="67">
        <v>44301</v>
      </c>
      <c r="B10133" s="60" t="s">
        <v>24</v>
      </c>
      <c r="C10133" s="60" t="s">
        <v>36</v>
      </c>
      <c r="D10133" s="15">
        <v>1</v>
      </c>
    </row>
    <row r="10134" spans="1:4" x14ac:dyDescent="0.25">
      <c r="A10134" s="67">
        <v>44301</v>
      </c>
      <c r="B10134" s="60" t="s">
        <v>47</v>
      </c>
      <c r="C10134" s="60" t="s">
        <v>1066</v>
      </c>
      <c r="D10134" s="15">
        <v>2</v>
      </c>
    </row>
    <row r="10135" spans="1:4" x14ac:dyDescent="0.25">
      <c r="A10135" s="67">
        <v>44301</v>
      </c>
      <c r="B10135" s="60" t="s">
        <v>47</v>
      </c>
      <c r="C10135" s="60" t="s">
        <v>47</v>
      </c>
      <c r="D10135" s="15">
        <v>4</v>
      </c>
    </row>
    <row r="10136" spans="1:4" x14ac:dyDescent="0.25">
      <c r="A10136" s="67">
        <v>44301</v>
      </c>
      <c r="B10136" s="60" t="s">
        <v>47</v>
      </c>
      <c r="C10136" s="60" t="s">
        <v>924</v>
      </c>
      <c r="D10136" s="15">
        <v>5</v>
      </c>
    </row>
    <row r="10137" spans="1:4" x14ac:dyDescent="0.25">
      <c r="A10137" s="67">
        <v>44301</v>
      </c>
      <c r="B10137" s="60" t="s">
        <v>48</v>
      </c>
      <c r="C10137" s="58" t="s">
        <v>1600</v>
      </c>
      <c r="D10137" s="15">
        <v>1</v>
      </c>
    </row>
    <row r="10138" spans="1:4" x14ac:dyDescent="0.25">
      <c r="A10138" s="67">
        <v>44301</v>
      </c>
      <c r="B10138" s="60" t="s">
        <v>7</v>
      </c>
      <c r="C10138" s="76" t="s">
        <v>1411</v>
      </c>
      <c r="D10138" s="15">
        <v>6</v>
      </c>
    </row>
    <row r="10139" spans="1:4" x14ac:dyDescent="0.25">
      <c r="A10139" s="67">
        <v>44301</v>
      </c>
      <c r="B10139" s="60" t="s">
        <v>7</v>
      </c>
      <c r="C10139" s="60" t="s">
        <v>7</v>
      </c>
      <c r="D10139" s="15">
        <v>20</v>
      </c>
    </row>
    <row r="10140" spans="1:4" x14ac:dyDescent="0.25">
      <c r="A10140" s="67">
        <v>44301</v>
      </c>
      <c r="B10140" s="60" t="s">
        <v>9</v>
      </c>
      <c r="C10140" s="76" t="s">
        <v>1412</v>
      </c>
      <c r="D10140" s="15">
        <v>1</v>
      </c>
    </row>
    <row r="10141" spans="1:4" x14ac:dyDescent="0.25">
      <c r="A10141" s="67">
        <v>44301</v>
      </c>
      <c r="B10141" s="60" t="s">
        <v>9</v>
      </c>
      <c r="C10141" s="60" t="s">
        <v>364</v>
      </c>
      <c r="D10141" s="15">
        <v>1</v>
      </c>
    </row>
    <row r="10142" spans="1:4" x14ac:dyDescent="0.25">
      <c r="A10142" s="67">
        <v>44301</v>
      </c>
      <c r="B10142" s="60" t="s">
        <v>9</v>
      </c>
      <c r="C10142" s="60" t="s">
        <v>9</v>
      </c>
      <c r="D10142" s="15">
        <v>76</v>
      </c>
    </row>
    <row r="10143" spans="1:4" x14ac:dyDescent="0.25">
      <c r="A10143" s="67">
        <v>44301</v>
      </c>
      <c r="B10143" s="60" t="s">
        <v>9</v>
      </c>
      <c r="C10143" s="60" t="s">
        <v>17</v>
      </c>
      <c r="D10143" s="15">
        <v>1</v>
      </c>
    </row>
    <row r="10144" spans="1:4" x14ac:dyDescent="0.25">
      <c r="A10144" s="67">
        <v>44301</v>
      </c>
      <c r="B10144" s="60" t="s">
        <v>9</v>
      </c>
      <c r="C10144" s="76" t="s">
        <v>1422</v>
      </c>
      <c r="D10144" s="15">
        <v>2</v>
      </c>
    </row>
    <row r="10145" spans="1:4" x14ac:dyDescent="0.25">
      <c r="A10145" s="67">
        <v>44301</v>
      </c>
      <c r="B10145" s="60" t="s">
        <v>9</v>
      </c>
      <c r="C10145" s="60" t="s">
        <v>144</v>
      </c>
      <c r="D10145" s="15">
        <v>8</v>
      </c>
    </row>
    <row r="10146" spans="1:4" x14ac:dyDescent="0.25">
      <c r="A10146" s="67">
        <v>44301</v>
      </c>
      <c r="B10146" s="60" t="s">
        <v>15</v>
      </c>
      <c r="C10146" s="60" t="s">
        <v>1355</v>
      </c>
      <c r="D10146" s="15">
        <v>2</v>
      </c>
    </row>
    <row r="10147" spans="1:4" x14ac:dyDescent="0.25">
      <c r="A10147" s="67">
        <v>44301</v>
      </c>
      <c r="B10147" s="60" t="s">
        <v>15</v>
      </c>
      <c r="C10147" s="60" t="s">
        <v>284</v>
      </c>
      <c r="D10147" s="15">
        <v>2</v>
      </c>
    </row>
    <row r="10148" spans="1:4" x14ac:dyDescent="0.25">
      <c r="A10148" s="67">
        <v>44301</v>
      </c>
      <c r="B10148" s="60" t="s">
        <v>11</v>
      </c>
      <c r="C10148" s="60" t="s">
        <v>64</v>
      </c>
      <c r="D10148" s="15">
        <v>2</v>
      </c>
    </row>
    <row r="10149" spans="1:4" x14ac:dyDescent="0.25">
      <c r="A10149" s="67">
        <v>44301</v>
      </c>
      <c r="B10149" s="60" t="s">
        <v>11</v>
      </c>
      <c r="C10149" s="60" t="s">
        <v>335</v>
      </c>
      <c r="D10149" s="15">
        <v>7</v>
      </c>
    </row>
    <row r="10150" spans="1:4" x14ac:dyDescent="0.25">
      <c r="A10150" s="67">
        <v>44301</v>
      </c>
      <c r="B10150" s="60" t="s">
        <v>11</v>
      </c>
      <c r="C10150" s="60" t="s">
        <v>11</v>
      </c>
      <c r="D10150" s="15">
        <v>30</v>
      </c>
    </row>
    <row r="10151" spans="1:4" x14ac:dyDescent="0.25">
      <c r="A10151" s="67">
        <v>44301</v>
      </c>
      <c r="B10151" s="60" t="s">
        <v>11</v>
      </c>
      <c r="C10151" s="60" t="s">
        <v>134</v>
      </c>
      <c r="D10151" s="15">
        <v>1</v>
      </c>
    </row>
    <row r="10152" spans="1:4" x14ac:dyDescent="0.25">
      <c r="A10152" s="67">
        <v>44301</v>
      </c>
      <c r="B10152" s="60" t="s">
        <v>12</v>
      </c>
      <c r="C10152" s="60" t="s">
        <v>74</v>
      </c>
      <c r="D10152" s="15">
        <v>2</v>
      </c>
    </row>
    <row r="10153" spans="1:4" x14ac:dyDescent="0.25">
      <c r="A10153" s="67">
        <v>44301</v>
      </c>
      <c r="B10153" s="60" t="s">
        <v>8</v>
      </c>
      <c r="C10153" s="60" t="s">
        <v>73</v>
      </c>
      <c r="D10153" s="15">
        <v>2</v>
      </c>
    </row>
    <row r="10154" spans="1:4" x14ac:dyDescent="0.25">
      <c r="A10154" s="67">
        <v>44301</v>
      </c>
      <c r="B10154" s="60" t="s">
        <v>8</v>
      </c>
      <c r="C10154" s="76" t="s">
        <v>1452</v>
      </c>
      <c r="D10154" s="15">
        <v>2</v>
      </c>
    </row>
    <row r="10155" spans="1:4" x14ac:dyDescent="0.25">
      <c r="A10155" s="67">
        <v>44301</v>
      </c>
      <c r="B10155" s="60" t="s">
        <v>8</v>
      </c>
      <c r="C10155" s="60" t="s">
        <v>58</v>
      </c>
      <c r="D10155" s="15">
        <v>5</v>
      </c>
    </row>
    <row r="10156" spans="1:4" x14ac:dyDescent="0.25">
      <c r="A10156" s="67">
        <v>44301</v>
      </c>
      <c r="B10156" s="60" t="s">
        <v>8</v>
      </c>
      <c r="C10156" s="60" t="s">
        <v>141</v>
      </c>
      <c r="D10156" s="15">
        <v>1</v>
      </c>
    </row>
    <row r="10157" spans="1:4" x14ac:dyDescent="0.25">
      <c r="A10157" s="67">
        <v>44301</v>
      </c>
      <c r="B10157" s="60" t="s">
        <v>8</v>
      </c>
      <c r="C10157" s="60" t="s">
        <v>133</v>
      </c>
      <c r="D10157" s="15">
        <v>1</v>
      </c>
    </row>
    <row r="10158" spans="1:4" x14ac:dyDescent="0.25">
      <c r="A10158" s="67">
        <v>44301</v>
      </c>
      <c r="B10158" s="60" t="s">
        <v>8</v>
      </c>
      <c r="C10158" s="60" t="s">
        <v>204</v>
      </c>
      <c r="D10158" s="15">
        <v>2</v>
      </c>
    </row>
    <row r="10159" spans="1:4" x14ac:dyDescent="0.25">
      <c r="A10159" s="67">
        <v>44301</v>
      </c>
      <c r="B10159" s="60" t="s">
        <v>8</v>
      </c>
      <c r="C10159" s="60" t="s">
        <v>40</v>
      </c>
      <c r="D10159" s="15">
        <v>3</v>
      </c>
    </row>
    <row r="10160" spans="1:4" x14ac:dyDescent="0.25">
      <c r="A10160" s="67">
        <v>44301</v>
      </c>
      <c r="B10160" s="60" t="s">
        <v>8</v>
      </c>
      <c r="C10160" s="60" t="s">
        <v>8</v>
      </c>
      <c r="D10160" s="15">
        <v>147</v>
      </c>
    </row>
    <row r="10161" spans="1:4" x14ac:dyDescent="0.25">
      <c r="A10161" s="67">
        <v>44301</v>
      </c>
      <c r="B10161" s="60" t="s">
        <v>8</v>
      </c>
      <c r="C10161" s="60" t="s">
        <v>31</v>
      </c>
      <c r="D10161" s="15">
        <v>10</v>
      </c>
    </row>
    <row r="10162" spans="1:4" x14ac:dyDescent="0.25">
      <c r="A10162" s="67">
        <v>44301</v>
      </c>
      <c r="B10162" s="60" t="s">
        <v>8</v>
      </c>
      <c r="C10162" s="60" t="s">
        <v>130</v>
      </c>
      <c r="D10162" s="15">
        <v>1</v>
      </c>
    </row>
    <row r="10163" spans="1:4" x14ac:dyDescent="0.25">
      <c r="A10163" s="67">
        <v>44301</v>
      </c>
      <c r="B10163" s="60" t="s">
        <v>8</v>
      </c>
      <c r="C10163" s="60" t="s">
        <v>80</v>
      </c>
      <c r="D10163" s="15">
        <v>2</v>
      </c>
    </row>
    <row r="10164" spans="1:4" x14ac:dyDescent="0.25">
      <c r="A10164" s="67">
        <v>44301</v>
      </c>
      <c r="B10164" s="60" t="s">
        <v>8</v>
      </c>
      <c r="C10164" s="60" t="s">
        <v>594</v>
      </c>
      <c r="D10164" s="15">
        <v>1</v>
      </c>
    </row>
    <row r="10165" spans="1:4" x14ac:dyDescent="0.25">
      <c r="A10165" s="67">
        <v>44301</v>
      </c>
      <c r="B10165" s="60" t="s">
        <v>8</v>
      </c>
      <c r="C10165" s="60" t="s">
        <v>111</v>
      </c>
      <c r="D10165" s="15">
        <v>10</v>
      </c>
    </row>
    <row r="10166" spans="1:4" x14ac:dyDescent="0.25">
      <c r="A10166" s="67">
        <v>44301</v>
      </c>
      <c r="B10166" s="60" t="s">
        <v>49</v>
      </c>
      <c r="C10166" s="60" t="s">
        <v>49</v>
      </c>
      <c r="D10166" s="15">
        <v>6</v>
      </c>
    </row>
    <row r="10167" spans="1:4" x14ac:dyDescent="0.25">
      <c r="A10167" s="67">
        <v>44301</v>
      </c>
      <c r="B10167" s="60" t="s">
        <v>50</v>
      </c>
      <c r="C10167" s="60" t="s">
        <v>817</v>
      </c>
      <c r="D10167" s="15">
        <v>1</v>
      </c>
    </row>
    <row r="10168" spans="1:4" x14ac:dyDescent="0.25">
      <c r="A10168" s="67">
        <v>44301</v>
      </c>
      <c r="B10168" s="60" t="s">
        <v>50</v>
      </c>
      <c r="C10168" s="60" t="s">
        <v>1356</v>
      </c>
      <c r="D10168" s="15">
        <v>5</v>
      </c>
    </row>
    <row r="10169" spans="1:4" x14ac:dyDescent="0.25">
      <c r="A10169" s="67">
        <v>44301</v>
      </c>
      <c r="B10169" s="60" t="s">
        <v>50</v>
      </c>
      <c r="C10169" s="60" t="s">
        <v>367</v>
      </c>
      <c r="D10169" s="15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76" t="s">
        <v>1474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76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76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76" t="s">
        <v>927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76" t="s">
        <v>1382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76" t="s">
        <v>1385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76" t="s">
        <v>1387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76" t="s">
        <v>1402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58" t="s">
        <v>1600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76" t="s">
        <v>1409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76" t="s">
        <v>1412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76" t="s">
        <v>1422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1355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1152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76" t="s">
        <v>1352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76" t="s">
        <v>1452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1068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1356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76" t="s">
        <v>1472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234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76" t="s">
        <v>1371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76" t="s">
        <v>1381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76" t="s">
        <v>1382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76" t="s">
        <v>1385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76" t="s">
        <v>1387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76" t="s">
        <v>1402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58" t="s">
        <v>1600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76" t="s">
        <v>1411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76" t="s">
        <v>1412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76" t="s">
        <v>1422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76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1355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1152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76" t="s">
        <v>1442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76" t="s">
        <v>1443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76" t="s">
        <v>1444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76" t="s">
        <v>1446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564" t="s">
        <v>3201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76" t="s">
        <v>1452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76" t="s">
        <v>1468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1356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564" t="s">
        <v>3204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60" t="s">
        <v>14</v>
      </c>
      <c r="D10305" s="15">
        <v>55</v>
      </c>
    </row>
    <row r="10306" spans="1:4" x14ac:dyDescent="0.25">
      <c r="A10306" s="67">
        <v>44304</v>
      </c>
      <c r="B10306" s="60" t="s">
        <v>14</v>
      </c>
      <c r="C10306" s="76" t="s">
        <v>1368</v>
      </c>
      <c r="D10306" s="15">
        <v>1</v>
      </c>
    </row>
    <row r="10307" spans="1:4" x14ac:dyDescent="0.25">
      <c r="A10307" s="67">
        <v>44304</v>
      </c>
      <c r="B10307" s="60" t="s">
        <v>14</v>
      </c>
      <c r="C10307" s="76" t="s">
        <v>1370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76" t="s">
        <v>1371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76" t="s">
        <v>1382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76" t="s">
        <v>1385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76" t="s">
        <v>1387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58" t="s">
        <v>1600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58" t="s">
        <v>1600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76" t="s">
        <v>1411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76" t="s">
        <v>1412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1152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76" t="s">
        <v>1442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76" t="s">
        <v>1443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76" t="s">
        <v>1452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76" t="s">
        <v>1466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367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60" t="s">
        <v>234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60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60" t="s">
        <v>939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76" t="s">
        <v>1155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76" t="s">
        <v>1479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76" t="s">
        <v>1370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76" t="s">
        <v>1382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76" t="s">
        <v>1385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76" t="s">
        <v>1387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58" t="s">
        <v>1600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60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76" t="s">
        <v>1439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76" t="s">
        <v>1444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76" t="s">
        <v>1452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204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40</v>
      </c>
      <c r="D10384" s="15">
        <v>2</v>
      </c>
    </row>
    <row r="10385" spans="1:4" x14ac:dyDescent="0.25">
      <c r="A10385" s="67">
        <v>44305</v>
      </c>
      <c r="B10385" s="60" t="s">
        <v>8</v>
      </c>
      <c r="C10385" s="60" t="s">
        <v>8</v>
      </c>
      <c r="D10385" s="15">
        <v>49</v>
      </c>
    </row>
    <row r="10386" spans="1:4" x14ac:dyDescent="0.25">
      <c r="A10386" s="67">
        <v>44305</v>
      </c>
      <c r="B10386" s="60" t="s">
        <v>8</v>
      </c>
      <c r="C10386" s="60" t="s">
        <v>594</v>
      </c>
      <c r="D10386" s="15">
        <v>1</v>
      </c>
    </row>
    <row r="10387" spans="1:4" x14ac:dyDescent="0.25">
      <c r="A10387" s="67">
        <v>44305</v>
      </c>
      <c r="B10387" s="60" t="s">
        <v>8</v>
      </c>
      <c r="C10387" s="60" t="s">
        <v>111</v>
      </c>
      <c r="D10387" s="15">
        <v>6</v>
      </c>
    </row>
    <row r="10388" spans="1:4" x14ac:dyDescent="0.25">
      <c r="A10388" s="67">
        <v>44305</v>
      </c>
      <c r="B10388" s="60" t="s">
        <v>8</v>
      </c>
      <c r="C10388" s="76" t="s">
        <v>1459</v>
      </c>
      <c r="D10388" s="15">
        <v>1</v>
      </c>
    </row>
    <row r="10389" spans="1:4" x14ac:dyDescent="0.25">
      <c r="A10389" s="67">
        <v>44305</v>
      </c>
      <c r="B10389" s="60" t="s">
        <v>49</v>
      </c>
      <c r="C10389" s="76" t="s">
        <v>1466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367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234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76" t="s">
        <v>1477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60" t="s">
        <v>14</v>
      </c>
      <c r="D10396" s="15">
        <v>8</v>
      </c>
    </row>
    <row r="10397" spans="1:4" x14ac:dyDescent="0.25">
      <c r="A10397" s="67">
        <v>44306</v>
      </c>
      <c r="B10397" s="60" t="s">
        <v>14</v>
      </c>
      <c r="C10397" s="76" t="s">
        <v>1370</v>
      </c>
      <c r="D10397" s="15">
        <v>1</v>
      </c>
    </row>
    <row r="10398" spans="1:4" x14ac:dyDescent="0.25">
      <c r="A10398" s="67">
        <v>44306</v>
      </c>
      <c r="B10398" s="60" t="s">
        <v>14</v>
      </c>
      <c r="C10398" s="60" t="s">
        <v>16</v>
      </c>
      <c r="D10398" s="15">
        <v>6</v>
      </c>
    </row>
    <row r="10399" spans="1:4" x14ac:dyDescent="0.25">
      <c r="A10399" s="67">
        <v>44306</v>
      </c>
      <c r="B10399" s="60" t="s">
        <v>14</v>
      </c>
      <c r="C10399" s="60" t="s">
        <v>85</v>
      </c>
      <c r="D10399" s="15">
        <v>6</v>
      </c>
    </row>
    <row r="10400" spans="1:4" x14ac:dyDescent="0.25">
      <c r="A10400" s="67">
        <v>44306</v>
      </c>
      <c r="B10400" s="60" t="s">
        <v>20</v>
      </c>
      <c r="C10400" s="76" t="s">
        <v>1371</v>
      </c>
      <c r="D10400" s="15">
        <v>2</v>
      </c>
    </row>
    <row r="10401" spans="1:4" x14ac:dyDescent="0.25">
      <c r="A10401" s="67">
        <v>44306</v>
      </c>
      <c r="B10401" s="60" t="s">
        <v>20</v>
      </c>
      <c r="C10401" s="60" t="s">
        <v>20</v>
      </c>
      <c r="D10401" s="15">
        <v>18</v>
      </c>
    </row>
    <row r="10402" spans="1:4" x14ac:dyDescent="0.25">
      <c r="A10402" s="67">
        <v>44306</v>
      </c>
      <c r="B10402" s="60" t="s">
        <v>20</v>
      </c>
      <c r="C10402" s="76" t="s">
        <v>927</v>
      </c>
      <c r="D10402" s="15">
        <v>1</v>
      </c>
    </row>
    <row r="10403" spans="1:4" x14ac:dyDescent="0.25">
      <c r="A10403" s="67">
        <v>44306</v>
      </c>
      <c r="B10403" s="60" t="s">
        <v>13</v>
      </c>
      <c r="C10403" s="76" t="s">
        <v>1382</v>
      </c>
      <c r="D10403" s="15">
        <v>1</v>
      </c>
    </row>
    <row r="10404" spans="1:4" x14ac:dyDescent="0.25">
      <c r="A10404" s="67">
        <v>44306</v>
      </c>
      <c r="B10404" s="60" t="s">
        <v>13</v>
      </c>
      <c r="C10404" s="60" t="s">
        <v>13</v>
      </c>
      <c r="D10404" s="15">
        <v>1</v>
      </c>
    </row>
    <row r="10405" spans="1:4" x14ac:dyDescent="0.25">
      <c r="A10405" s="67">
        <v>44306</v>
      </c>
      <c r="B10405" s="60" t="s">
        <v>13</v>
      </c>
      <c r="C10405" s="76" t="s">
        <v>1385</v>
      </c>
      <c r="D10405" s="15">
        <v>2</v>
      </c>
    </row>
    <row r="10406" spans="1:4" x14ac:dyDescent="0.25">
      <c r="A10406" s="67">
        <v>44306</v>
      </c>
      <c r="B10406" s="60" t="s">
        <v>13</v>
      </c>
      <c r="C10406" s="76" t="s">
        <v>1387</v>
      </c>
      <c r="D10406" s="15">
        <v>2</v>
      </c>
    </row>
    <row r="10407" spans="1:4" x14ac:dyDescent="0.25">
      <c r="A10407" s="67">
        <v>44306</v>
      </c>
      <c r="B10407" s="60" t="s">
        <v>24</v>
      </c>
      <c r="C10407" s="60" t="s">
        <v>23</v>
      </c>
      <c r="D10407" s="15">
        <v>6</v>
      </c>
    </row>
    <row r="10408" spans="1:4" x14ac:dyDescent="0.25">
      <c r="A10408" s="67">
        <v>44306</v>
      </c>
      <c r="B10408" s="60" t="s">
        <v>24</v>
      </c>
      <c r="C10408" s="60" t="s">
        <v>24</v>
      </c>
      <c r="D10408" s="15">
        <v>4</v>
      </c>
    </row>
    <row r="10409" spans="1:4" x14ac:dyDescent="0.25">
      <c r="A10409" s="67">
        <v>44306</v>
      </c>
      <c r="B10409" s="60" t="s">
        <v>24</v>
      </c>
      <c r="C10409" s="76" t="s">
        <v>1402</v>
      </c>
      <c r="D10409" s="15">
        <v>1</v>
      </c>
    </row>
    <row r="10410" spans="1:4" x14ac:dyDescent="0.25">
      <c r="A10410" s="67">
        <v>44306</v>
      </c>
      <c r="B10410" s="60" t="s">
        <v>47</v>
      </c>
      <c r="C10410" s="60" t="s">
        <v>47</v>
      </c>
      <c r="D10410" s="15">
        <v>2</v>
      </c>
    </row>
    <row r="10411" spans="1:4" x14ac:dyDescent="0.25">
      <c r="A10411" s="67">
        <v>44306</v>
      </c>
      <c r="B10411" s="60" t="s">
        <v>48</v>
      </c>
      <c r="C10411" s="58" t="s">
        <v>1600</v>
      </c>
      <c r="D10411" s="15">
        <v>0</v>
      </c>
    </row>
    <row r="10412" spans="1:4" x14ac:dyDescent="0.25">
      <c r="A10412" s="67">
        <v>44306</v>
      </c>
      <c r="B10412" s="60" t="s">
        <v>7</v>
      </c>
      <c r="C10412" s="76" t="s">
        <v>1411</v>
      </c>
      <c r="D10412" s="15">
        <v>3</v>
      </c>
    </row>
    <row r="10413" spans="1:4" x14ac:dyDescent="0.25">
      <c r="A10413" s="67">
        <v>44306</v>
      </c>
      <c r="B10413" s="60" t="s">
        <v>7</v>
      </c>
      <c r="C10413" s="60" t="s">
        <v>7</v>
      </c>
      <c r="D10413" s="15">
        <v>4</v>
      </c>
    </row>
    <row r="10414" spans="1:4" x14ac:dyDescent="0.25">
      <c r="A10414" s="67">
        <v>44306</v>
      </c>
      <c r="B10414" s="60" t="s">
        <v>9</v>
      </c>
      <c r="C10414" s="76" t="s">
        <v>1412</v>
      </c>
      <c r="D10414" s="15">
        <v>1</v>
      </c>
    </row>
    <row r="10415" spans="1:4" x14ac:dyDescent="0.25">
      <c r="A10415" s="67">
        <v>44306</v>
      </c>
      <c r="B10415" s="60" t="s">
        <v>9</v>
      </c>
      <c r="C10415" s="60" t="s">
        <v>9</v>
      </c>
      <c r="D10415" s="15">
        <v>14</v>
      </c>
    </row>
    <row r="10416" spans="1:4" x14ac:dyDescent="0.25">
      <c r="A10416" s="67">
        <v>44306</v>
      </c>
      <c r="B10416" s="60" t="s">
        <v>9</v>
      </c>
      <c r="C10416" s="60" t="s">
        <v>17</v>
      </c>
      <c r="D10416" s="15">
        <v>3</v>
      </c>
    </row>
    <row r="10417" spans="1:4" x14ac:dyDescent="0.25">
      <c r="A10417" s="67">
        <v>44306</v>
      </c>
      <c r="B10417" s="60" t="s">
        <v>9</v>
      </c>
      <c r="C10417" s="76" t="s">
        <v>1422</v>
      </c>
      <c r="D10417" s="15">
        <v>4</v>
      </c>
    </row>
    <row r="10418" spans="1:4" x14ac:dyDescent="0.25">
      <c r="A10418" s="67">
        <v>44306</v>
      </c>
      <c r="B10418" s="60" t="s">
        <v>9</v>
      </c>
      <c r="C10418" s="60" t="s">
        <v>144</v>
      </c>
      <c r="D10418" s="15">
        <v>1</v>
      </c>
    </row>
    <row r="10419" spans="1:4" x14ac:dyDescent="0.25">
      <c r="A10419" s="67">
        <v>44306</v>
      </c>
      <c r="B10419" s="60" t="s">
        <v>15</v>
      </c>
      <c r="C10419" s="60" t="s">
        <v>108</v>
      </c>
      <c r="D10419" s="15">
        <v>2</v>
      </c>
    </row>
    <row r="10420" spans="1:4" x14ac:dyDescent="0.25">
      <c r="A10420" s="67">
        <v>44306</v>
      </c>
      <c r="B10420" s="60" t="s">
        <v>15</v>
      </c>
      <c r="C10420" s="60" t="s">
        <v>1355</v>
      </c>
      <c r="D10420" s="15">
        <v>8</v>
      </c>
    </row>
    <row r="10421" spans="1:4" x14ac:dyDescent="0.25">
      <c r="A10421" s="67">
        <v>44306</v>
      </c>
      <c r="B10421" s="60" t="s">
        <v>15</v>
      </c>
      <c r="C10421" s="60" t="s">
        <v>284</v>
      </c>
      <c r="D10421" s="15">
        <v>1</v>
      </c>
    </row>
    <row r="10422" spans="1:4" x14ac:dyDescent="0.25">
      <c r="A10422" s="67">
        <v>44306</v>
      </c>
      <c r="B10422" s="60" t="s">
        <v>11</v>
      </c>
      <c r="C10422" s="60" t="s">
        <v>11</v>
      </c>
      <c r="D10422" s="15">
        <v>28</v>
      </c>
    </row>
    <row r="10423" spans="1:4" x14ac:dyDescent="0.25">
      <c r="A10423" s="67">
        <v>44306</v>
      </c>
      <c r="B10423" s="60" t="s">
        <v>11</v>
      </c>
      <c r="C10423" s="60" t="s">
        <v>763</v>
      </c>
      <c r="D10423" s="15">
        <v>3</v>
      </c>
    </row>
    <row r="10424" spans="1:4" x14ac:dyDescent="0.25">
      <c r="A10424" s="67">
        <v>44306</v>
      </c>
      <c r="B10424" s="60" t="s">
        <v>11</v>
      </c>
      <c r="C10424" s="60" t="s">
        <v>134</v>
      </c>
      <c r="D10424" s="15">
        <v>1</v>
      </c>
    </row>
    <row r="10425" spans="1:4" x14ac:dyDescent="0.25">
      <c r="A10425" s="67">
        <v>44306</v>
      </c>
      <c r="B10425" s="60" t="s">
        <v>12</v>
      </c>
      <c r="C10425" s="76" t="s">
        <v>1436</v>
      </c>
      <c r="D10425" s="15">
        <v>1</v>
      </c>
    </row>
    <row r="10426" spans="1:4" x14ac:dyDescent="0.25">
      <c r="A10426" s="67">
        <v>44306</v>
      </c>
      <c r="B10426" s="60" t="s">
        <v>12</v>
      </c>
      <c r="C10426" s="60" t="s">
        <v>74</v>
      </c>
      <c r="D10426" s="15">
        <v>1</v>
      </c>
    </row>
    <row r="10427" spans="1:4" x14ac:dyDescent="0.25">
      <c r="A10427" s="67">
        <v>44306</v>
      </c>
      <c r="B10427" s="60" t="s">
        <v>8</v>
      </c>
      <c r="C10427" s="76" t="s">
        <v>1446</v>
      </c>
      <c r="D10427" s="15">
        <v>2</v>
      </c>
    </row>
    <row r="10428" spans="1:4" x14ac:dyDescent="0.25">
      <c r="A10428" s="67">
        <v>44306</v>
      </c>
      <c r="B10428" s="60" t="s">
        <v>8</v>
      </c>
      <c r="C10428" s="60" t="s">
        <v>73</v>
      </c>
      <c r="D10428" s="15">
        <v>6</v>
      </c>
    </row>
    <row r="10429" spans="1:4" x14ac:dyDescent="0.25">
      <c r="A10429" s="67">
        <v>44306</v>
      </c>
      <c r="B10429" s="60" t="s">
        <v>8</v>
      </c>
      <c r="C10429" s="76" t="s">
        <v>1452</v>
      </c>
      <c r="D10429" s="15">
        <v>4</v>
      </c>
    </row>
    <row r="10430" spans="1:4" x14ac:dyDescent="0.25">
      <c r="A10430" s="67">
        <v>44306</v>
      </c>
      <c r="B10430" s="60" t="s">
        <v>8</v>
      </c>
      <c r="C10430" s="60" t="s">
        <v>58</v>
      </c>
      <c r="D10430" s="15">
        <v>3</v>
      </c>
    </row>
    <row r="10431" spans="1:4" x14ac:dyDescent="0.25">
      <c r="A10431" s="67">
        <v>44306</v>
      </c>
      <c r="B10431" s="60" t="s">
        <v>8</v>
      </c>
      <c r="C10431" s="60" t="s">
        <v>204</v>
      </c>
      <c r="D10431" s="15">
        <v>1</v>
      </c>
    </row>
    <row r="10432" spans="1:4" x14ac:dyDescent="0.25">
      <c r="A10432" s="67">
        <v>44306</v>
      </c>
      <c r="B10432" s="60" t="s">
        <v>8</v>
      </c>
      <c r="C10432" s="60" t="s">
        <v>40</v>
      </c>
      <c r="D10432" s="15">
        <v>2</v>
      </c>
    </row>
    <row r="10433" spans="1:4" x14ac:dyDescent="0.25">
      <c r="A10433" s="67">
        <v>44306</v>
      </c>
      <c r="B10433" s="60" t="s">
        <v>8</v>
      </c>
      <c r="C10433" s="60" t="s">
        <v>8</v>
      </c>
      <c r="D10433" s="15">
        <v>28</v>
      </c>
    </row>
    <row r="10434" spans="1:4" x14ac:dyDescent="0.25">
      <c r="A10434" s="67">
        <v>44306</v>
      </c>
      <c r="B10434" s="60" t="s">
        <v>8</v>
      </c>
      <c r="C10434" s="60" t="s">
        <v>31</v>
      </c>
      <c r="D10434" s="15">
        <v>3</v>
      </c>
    </row>
    <row r="10435" spans="1:4" x14ac:dyDescent="0.25">
      <c r="A10435" s="67">
        <v>44306</v>
      </c>
      <c r="B10435" s="60" t="s">
        <v>8</v>
      </c>
      <c r="C10435" s="60" t="s">
        <v>111</v>
      </c>
      <c r="D10435" s="15">
        <v>1</v>
      </c>
    </row>
    <row r="10436" spans="1:4" x14ac:dyDescent="0.25">
      <c r="A10436" s="67">
        <v>44306</v>
      </c>
      <c r="B10436" s="60" t="s">
        <v>49</v>
      </c>
      <c r="C10436" s="60" t="s">
        <v>49</v>
      </c>
      <c r="D10436" s="15">
        <v>1</v>
      </c>
    </row>
    <row r="10437" spans="1:4" x14ac:dyDescent="0.25">
      <c r="A10437" s="67">
        <v>44306</v>
      </c>
      <c r="B10437" s="60" t="s">
        <v>50</v>
      </c>
      <c r="C10437" s="60" t="s">
        <v>1356</v>
      </c>
      <c r="D10437" s="15">
        <v>3</v>
      </c>
    </row>
    <row r="10438" spans="1:4" x14ac:dyDescent="0.25">
      <c r="A10438" s="67">
        <v>44306</v>
      </c>
      <c r="B10438" s="60" t="s">
        <v>50</v>
      </c>
      <c r="C10438" s="60" t="s">
        <v>367</v>
      </c>
      <c r="D10438" s="15">
        <v>5</v>
      </c>
    </row>
    <row r="10439" spans="1:4" x14ac:dyDescent="0.25">
      <c r="A10439" s="67">
        <v>44306</v>
      </c>
      <c r="B10439" s="60" t="s">
        <v>27</v>
      </c>
      <c r="C10439" s="60" t="s">
        <v>43</v>
      </c>
      <c r="D10439" s="15">
        <v>2</v>
      </c>
    </row>
    <row r="10440" spans="1:4" x14ac:dyDescent="0.25">
      <c r="A10440" s="67">
        <v>44306</v>
      </c>
      <c r="B10440" s="60" t="s">
        <v>51</v>
      </c>
      <c r="C10440" s="60" t="s">
        <v>51</v>
      </c>
      <c r="D10440" s="15">
        <v>6</v>
      </c>
    </row>
    <row r="10441" spans="1:4" x14ac:dyDescent="0.25">
      <c r="A10441" s="67">
        <v>44306</v>
      </c>
      <c r="B10441" s="60" t="s">
        <v>10</v>
      </c>
      <c r="C10441" s="60" t="s">
        <v>10</v>
      </c>
      <c r="D10441" s="15">
        <v>3</v>
      </c>
    </row>
    <row r="10442" spans="1:4" x14ac:dyDescent="0.25">
      <c r="A10442" s="67">
        <v>44307</v>
      </c>
      <c r="B10442" s="60" t="s">
        <v>14</v>
      </c>
      <c r="C10442" s="60" t="s">
        <v>14</v>
      </c>
      <c r="D10442" s="15">
        <v>34</v>
      </c>
    </row>
    <row r="10443" spans="1:4" x14ac:dyDescent="0.25">
      <c r="A10443" s="67">
        <v>44307</v>
      </c>
      <c r="B10443" s="60" t="s">
        <v>14</v>
      </c>
      <c r="C10443" s="76" t="s">
        <v>1370</v>
      </c>
      <c r="D10443" s="15">
        <v>1</v>
      </c>
    </row>
    <row r="10444" spans="1:4" x14ac:dyDescent="0.25">
      <c r="A10444" s="67">
        <v>44307</v>
      </c>
      <c r="B10444" s="60" t="s">
        <v>14</v>
      </c>
      <c r="C10444" s="60" t="s">
        <v>16</v>
      </c>
      <c r="D10444" s="15">
        <v>69</v>
      </c>
    </row>
    <row r="10445" spans="1:4" x14ac:dyDescent="0.25">
      <c r="A10445" s="67">
        <v>44307</v>
      </c>
      <c r="B10445" s="60" t="s">
        <v>14</v>
      </c>
      <c r="C10445" s="60" t="s">
        <v>807</v>
      </c>
      <c r="D10445" s="15">
        <v>4</v>
      </c>
    </row>
    <row r="10446" spans="1:4" x14ac:dyDescent="0.25">
      <c r="A10446" s="67">
        <v>44307</v>
      </c>
      <c r="B10446" s="60" t="s">
        <v>14</v>
      </c>
      <c r="C10446" s="60" t="s">
        <v>85</v>
      </c>
      <c r="D10446" s="15">
        <v>11</v>
      </c>
    </row>
    <row r="10447" spans="1:4" x14ac:dyDescent="0.25">
      <c r="A10447" s="67">
        <v>44307</v>
      </c>
      <c r="B10447" s="60" t="s">
        <v>20</v>
      </c>
      <c r="C10447" s="76" t="s">
        <v>1371</v>
      </c>
      <c r="D10447" s="15">
        <v>2</v>
      </c>
    </row>
    <row r="10448" spans="1:4" x14ac:dyDescent="0.25">
      <c r="A10448" s="67">
        <v>44307</v>
      </c>
      <c r="B10448" s="60" t="s">
        <v>20</v>
      </c>
      <c r="C10448" s="60" t="s">
        <v>20</v>
      </c>
      <c r="D10448" s="15">
        <v>59</v>
      </c>
    </row>
    <row r="10449" spans="1:4" x14ac:dyDescent="0.25">
      <c r="A10449" s="67">
        <v>44307</v>
      </c>
      <c r="B10449" s="60" t="s">
        <v>20</v>
      </c>
      <c r="C10449" s="60" t="s">
        <v>365</v>
      </c>
      <c r="D10449" s="15">
        <v>1</v>
      </c>
    </row>
    <row r="10450" spans="1:4" x14ac:dyDescent="0.25">
      <c r="A10450" s="67">
        <v>44307</v>
      </c>
      <c r="B10450" s="60" t="s">
        <v>13</v>
      </c>
      <c r="C10450" s="76" t="s">
        <v>94</v>
      </c>
      <c r="D10450" s="15">
        <v>1</v>
      </c>
    </row>
    <row r="10451" spans="1:4" x14ac:dyDescent="0.25">
      <c r="A10451" s="67">
        <v>44307</v>
      </c>
      <c r="B10451" s="60" t="s">
        <v>13</v>
      </c>
      <c r="C10451" s="76" t="s">
        <v>1382</v>
      </c>
      <c r="D10451" s="15">
        <v>4</v>
      </c>
    </row>
    <row r="10452" spans="1:4" x14ac:dyDescent="0.25">
      <c r="A10452" s="67">
        <v>44307</v>
      </c>
      <c r="B10452" s="60" t="s">
        <v>13</v>
      </c>
      <c r="C10452" s="60" t="s">
        <v>13</v>
      </c>
      <c r="D10452" s="15">
        <v>8</v>
      </c>
    </row>
    <row r="10453" spans="1:4" x14ac:dyDescent="0.25">
      <c r="A10453" s="67">
        <v>44307</v>
      </c>
      <c r="B10453" s="60" t="s">
        <v>13</v>
      </c>
      <c r="C10453" s="76" t="s">
        <v>1385</v>
      </c>
      <c r="D10453" s="15">
        <v>10</v>
      </c>
    </row>
    <row r="10454" spans="1:4" x14ac:dyDescent="0.25">
      <c r="A10454" s="67">
        <v>44307</v>
      </c>
      <c r="B10454" s="60" t="s">
        <v>13</v>
      </c>
      <c r="C10454" s="76" t="s">
        <v>1387</v>
      </c>
      <c r="D10454" s="15">
        <v>8</v>
      </c>
    </row>
    <row r="10455" spans="1:4" x14ac:dyDescent="0.25">
      <c r="A10455" s="67">
        <v>44307</v>
      </c>
      <c r="B10455" s="60" t="s">
        <v>24</v>
      </c>
      <c r="C10455" s="60" t="s">
        <v>23</v>
      </c>
      <c r="D10455" s="15">
        <v>5</v>
      </c>
    </row>
    <row r="10456" spans="1:4" x14ac:dyDescent="0.25">
      <c r="A10456" s="67">
        <v>44307</v>
      </c>
      <c r="B10456" s="60" t="s">
        <v>24</v>
      </c>
      <c r="C10456" s="76" t="s">
        <v>1402</v>
      </c>
      <c r="D10456" s="15">
        <v>4</v>
      </c>
    </row>
    <row r="10457" spans="1:4" x14ac:dyDescent="0.25">
      <c r="A10457" s="67">
        <v>44307</v>
      </c>
      <c r="B10457" s="60" t="s">
        <v>24</v>
      </c>
      <c r="C10457" s="60" t="s">
        <v>36</v>
      </c>
      <c r="D10457" s="15">
        <v>2</v>
      </c>
    </row>
    <row r="10458" spans="1:4" x14ac:dyDescent="0.25">
      <c r="A10458" s="67">
        <v>44307</v>
      </c>
      <c r="B10458" s="60" t="s">
        <v>47</v>
      </c>
      <c r="C10458" s="60" t="s">
        <v>1066</v>
      </c>
      <c r="D10458" s="15">
        <v>1</v>
      </c>
    </row>
    <row r="10459" spans="1:4" x14ac:dyDescent="0.25">
      <c r="A10459" s="67">
        <v>44307</v>
      </c>
      <c r="B10459" s="60" t="s">
        <v>47</v>
      </c>
      <c r="C10459" s="60" t="s">
        <v>47</v>
      </c>
      <c r="D10459" s="15">
        <v>9</v>
      </c>
    </row>
    <row r="10460" spans="1:4" x14ac:dyDescent="0.25">
      <c r="A10460" s="67">
        <v>44307</v>
      </c>
      <c r="B10460" s="60" t="s">
        <v>47</v>
      </c>
      <c r="C10460" s="60" t="s">
        <v>924</v>
      </c>
      <c r="D10460" s="15">
        <v>7</v>
      </c>
    </row>
    <row r="10461" spans="1:4" x14ac:dyDescent="0.25">
      <c r="A10461" s="67">
        <v>44307</v>
      </c>
      <c r="B10461" s="60" t="s">
        <v>48</v>
      </c>
      <c r="C10461" s="58" t="s">
        <v>1600</v>
      </c>
      <c r="D10461" s="15">
        <v>0</v>
      </c>
    </row>
    <row r="10462" spans="1:4" x14ac:dyDescent="0.25">
      <c r="A10462" s="67">
        <v>44307</v>
      </c>
      <c r="B10462" s="60" t="s">
        <v>7</v>
      </c>
      <c r="C10462" s="76" t="s">
        <v>1411</v>
      </c>
      <c r="D10462" s="15">
        <v>2</v>
      </c>
    </row>
    <row r="10463" spans="1:4" x14ac:dyDescent="0.25">
      <c r="A10463" s="67">
        <v>44307</v>
      </c>
      <c r="B10463" s="60" t="s">
        <v>7</v>
      </c>
      <c r="C10463" s="60" t="s">
        <v>7</v>
      </c>
      <c r="D10463" s="15">
        <v>17</v>
      </c>
    </row>
    <row r="10464" spans="1:4" x14ac:dyDescent="0.25">
      <c r="A10464" s="67">
        <v>44307</v>
      </c>
      <c r="B10464" s="60" t="s">
        <v>9</v>
      </c>
      <c r="C10464" s="76" t="s">
        <v>1412</v>
      </c>
      <c r="D10464" s="15">
        <v>1</v>
      </c>
    </row>
    <row r="10465" spans="1:4" x14ac:dyDescent="0.25">
      <c r="A10465" s="67">
        <v>44307</v>
      </c>
      <c r="B10465" s="60" t="s">
        <v>9</v>
      </c>
      <c r="C10465" s="76" t="s">
        <v>1417</v>
      </c>
      <c r="D10465" s="15">
        <v>1</v>
      </c>
    </row>
    <row r="10466" spans="1:4" x14ac:dyDescent="0.25">
      <c r="A10466" s="67">
        <v>44307</v>
      </c>
      <c r="B10466" s="60" t="s">
        <v>9</v>
      </c>
      <c r="C10466" s="60" t="s">
        <v>9</v>
      </c>
      <c r="D10466" s="15">
        <v>46</v>
      </c>
    </row>
    <row r="10467" spans="1:4" x14ac:dyDescent="0.25">
      <c r="A10467" s="67">
        <v>44307</v>
      </c>
      <c r="B10467" s="60" t="s">
        <v>9</v>
      </c>
      <c r="C10467" s="60" t="s">
        <v>17</v>
      </c>
      <c r="D10467" s="15">
        <v>1</v>
      </c>
    </row>
    <row r="10468" spans="1:4" x14ac:dyDescent="0.25">
      <c r="A10468" s="67">
        <v>44307</v>
      </c>
      <c r="B10468" s="60" t="s">
        <v>9</v>
      </c>
      <c r="C10468" s="76" t="s">
        <v>951</v>
      </c>
      <c r="D10468" s="15">
        <v>1</v>
      </c>
    </row>
    <row r="10469" spans="1:4" x14ac:dyDescent="0.25">
      <c r="A10469" s="67">
        <v>44307</v>
      </c>
      <c r="B10469" s="60" t="s">
        <v>9</v>
      </c>
      <c r="C10469" s="76" t="s">
        <v>1422</v>
      </c>
      <c r="D10469" s="15">
        <v>4</v>
      </c>
    </row>
    <row r="10470" spans="1:4" x14ac:dyDescent="0.25">
      <c r="A10470" s="67">
        <v>44307</v>
      </c>
      <c r="B10470" s="60" t="s">
        <v>9</v>
      </c>
      <c r="C10470" s="60" t="s">
        <v>144</v>
      </c>
      <c r="D10470" s="15">
        <v>19</v>
      </c>
    </row>
    <row r="10471" spans="1:4" x14ac:dyDescent="0.25">
      <c r="A10471" s="67">
        <v>44307</v>
      </c>
      <c r="B10471" s="60" t="s">
        <v>15</v>
      </c>
      <c r="C10471" s="60" t="s">
        <v>1355</v>
      </c>
      <c r="D10471" s="15">
        <v>0</v>
      </c>
    </row>
    <row r="10472" spans="1:4" x14ac:dyDescent="0.25">
      <c r="A10472" s="67">
        <v>44307</v>
      </c>
      <c r="B10472" s="60" t="s">
        <v>11</v>
      </c>
      <c r="C10472" s="60" t="s">
        <v>1152</v>
      </c>
      <c r="D10472" s="15">
        <v>1</v>
      </c>
    </row>
    <row r="10473" spans="1:4" x14ac:dyDescent="0.25">
      <c r="A10473" s="67">
        <v>44307</v>
      </c>
      <c r="B10473" s="60" t="s">
        <v>11</v>
      </c>
      <c r="C10473" s="60" t="s">
        <v>335</v>
      </c>
      <c r="D10473" s="15">
        <v>3</v>
      </c>
    </row>
    <row r="10474" spans="1:4" x14ac:dyDescent="0.25">
      <c r="A10474" s="67">
        <v>44307</v>
      </c>
      <c r="B10474" s="60" t="s">
        <v>11</v>
      </c>
      <c r="C10474" s="60" t="s">
        <v>11</v>
      </c>
      <c r="D10474" s="15">
        <v>51</v>
      </c>
    </row>
    <row r="10475" spans="1:4" x14ac:dyDescent="0.25">
      <c r="A10475" s="67">
        <v>44307</v>
      </c>
      <c r="B10475" s="60" t="s">
        <v>11</v>
      </c>
      <c r="C10475" s="60" t="s">
        <v>134</v>
      </c>
      <c r="D10475" s="15">
        <v>1</v>
      </c>
    </row>
    <row r="10476" spans="1:4" x14ac:dyDescent="0.25">
      <c r="A10476" s="67">
        <v>44307</v>
      </c>
      <c r="B10476" s="60" t="s">
        <v>12</v>
      </c>
      <c r="C10476" s="60" t="s">
        <v>12</v>
      </c>
      <c r="D10476" s="15">
        <v>20</v>
      </c>
    </row>
    <row r="10477" spans="1:4" x14ac:dyDescent="0.25">
      <c r="A10477" s="67">
        <v>44307</v>
      </c>
      <c r="B10477" s="60" t="s">
        <v>8</v>
      </c>
      <c r="C10477" s="76" t="s">
        <v>1446</v>
      </c>
      <c r="D10477" s="15">
        <v>3</v>
      </c>
    </row>
    <row r="10478" spans="1:4" x14ac:dyDescent="0.25">
      <c r="A10478" s="67">
        <v>44307</v>
      </c>
      <c r="B10478" s="60" t="s">
        <v>8</v>
      </c>
      <c r="C10478" s="60" t="s">
        <v>73</v>
      </c>
      <c r="D10478" s="15">
        <v>4</v>
      </c>
    </row>
    <row r="10479" spans="1:4" x14ac:dyDescent="0.25">
      <c r="A10479" s="67">
        <v>44307</v>
      </c>
      <c r="B10479" s="60" t="s">
        <v>8</v>
      </c>
      <c r="C10479" s="564" t="s">
        <v>3201</v>
      </c>
      <c r="D10479" s="15">
        <v>1</v>
      </c>
    </row>
    <row r="10480" spans="1:4" x14ac:dyDescent="0.25">
      <c r="A10480" s="67">
        <v>44307</v>
      </c>
      <c r="B10480" s="60" t="s">
        <v>8</v>
      </c>
      <c r="C10480" s="60" t="s">
        <v>58</v>
      </c>
      <c r="D10480" s="15">
        <v>5</v>
      </c>
    </row>
    <row r="10481" spans="1:4" x14ac:dyDescent="0.25">
      <c r="A10481" s="67">
        <v>44307</v>
      </c>
      <c r="B10481" s="60" t="s">
        <v>8</v>
      </c>
      <c r="C10481" s="60" t="s">
        <v>141</v>
      </c>
      <c r="D10481" s="15">
        <v>1</v>
      </c>
    </row>
    <row r="10482" spans="1:4" x14ac:dyDescent="0.25">
      <c r="A10482" s="67">
        <v>44307</v>
      </c>
      <c r="B10482" s="60" t="s">
        <v>8</v>
      </c>
      <c r="C10482" s="60" t="s">
        <v>204</v>
      </c>
      <c r="D10482" s="15">
        <v>1</v>
      </c>
    </row>
    <row r="10483" spans="1:4" x14ac:dyDescent="0.25">
      <c r="A10483" s="67">
        <v>44307</v>
      </c>
      <c r="B10483" s="60" t="s">
        <v>8</v>
      </c>
      <c r="C10483" s="60" t="s">
        <v>8</v>
      </c>
      <c r="D10483" s="15">
        <v>86</v>
      </c>
    </row>
    <row r="10484" spans="1:4" x14ac:dyDescent="0.25">
      <c r="A10484" s="67">
        <v>44307</v>
      </c>
      <c r="B10484" s="60" t="s">
        <v>8</v>
      </c>
      <c r="C10484" s="60" t="s">
        <v>31</v>
      </c>
      <c r="D10484" s="15">
        <v>7</v>
      </c>
    </row>
    <row r="10485" spans="1:4" x14ac:dyDescent="0.25">
      <c r="A10485" s="67">
        <v>44307</v>
      </c>
      <c r="B10485" s="60" t="s">
        <v>8</v>
      </c>
      <c r="C10485" s="60" t="s">
        <v>111</v>
      </c>
      <c r="D10485" s="15">
        <v>1</v>
      </c>
    </row>
    <row r="10486" spans="1:4" x14ac:dyDescent="0.25">
      <c r="A10486" s="67">
        <v>44307</v>
      </c>
      <c r="B10486" s="60" t="s">
        <v>49</v>
      </c>
      <c r="C10486" s="60" t="s">
        <v>49</v>
      </c>
      <c r="D10486" s="15">
        <v>0</v>
      </c>
    </row>
    <row r="10487" spans="1:4" x14ac:dyDescent="0.25">
      <c r="A10487" s="67">
        <v>44307</v>
      </c>
      <c r="B10487" s="60" t="s">
        <v>50</v>
      </c>
      <c r="C10487" s="76" t="s">
        <v>1468</v>
      </c>
      <c r="D10487" s="15">
        <v>1</v>
      </c>
    </row>
    <row r="10488" spans="1:4" x14ac:dyDescent="0.25">
      <c r="A10488" s="67">
        <v>44307</v>
      </c>
      <c r="B10488" s="60" t="s">
        <v>50</v>
      </c>
      <c r="C10488" s="76" t="s">
        <v>1470</v>
      </c>
      <c r="D10488" s="15">
        <v>1</v>
      </c>
    </row>
    <row r="10489" spans="1:4" x14ac:dyDescent="0.25">
      <c r="A10489" s="67">
        <v>44307</v>
      </c>
      <c r="B10489" s="60" t="s">
        <v>50</v>
      </c>
      <c r="C10489" s="60" t="s">
        <v>1356</v>
      </c>
      <c r="D10489" s="15">
        <v>12</v>
      </c>
    </row>
    <row r="10490" spans="1:4" x14ac:dyDescent="0.25">
      <c r="A10490" s="67">
        <v>44307</v>
      </c>
      <c r="B10490" s="60" t="s">
        <v>50</v>
      </c>
      <c r="C10490" s="60" t="s">
        <v>367</v>
      </c>
      <c r="D10490" s="15">
        <v>8</v>
      </c>
    </row>
    <row r="10491" spans="1:4" x14ac:dyDescent="0.25">
      <c r="A10491" s="67">
        <v>44307</v>
      </c>
      <c r="B10491" s="60" t="s">
        <v>27</v>
      </c>
      <c r="C10491" s="60" t="s">
        <v>140</v>
      </c>
      <c r="D10491" s="15">
        <v>1</v>
      </c>
    </row>
    <row r="10492" spans="1:4" x14ac:dyDescent="0.25">
      <c r="A10492" s="67">
        <v>44307</v>
      </c>
      <c r="B10492" s="60" t="s">
        <v>27</v>
      </c>
      <c r="C10492" s="76" t="s">
        <v>1474</v>
      </c>
      <c r="D10492" s="15">
        <v>1</v>
      </c>
    </row>
    <row r="10493" spans="1:4" x14ac:dyDescent="0.25">
      <c r="A10493" s="67">
        <v>44307</v>
      </c>
      <c r="B10493" s="60" t="s">
        <v>27</v>
      </c>
      <c r="C10493" s="60" t="s">
        <v>43</v>
      </c>
      <c r="D10493" s="15">
        <v>42</v>
      </c>
    </row>
    <row r="10494" spans="1:4" x14ac:dyDescent="0.25">
      <c r="A10494" s="67">
        <v>44307</v>
      </c>
      <c r="B10494" s="60" t="s">
        <v>27</v>
      </c>
      <c r="C10494" s="60" t="s">
        <v>946</v>
      </c>
      <c r="D10494" s="15">
        <v>3</v>
      </c>
    </row>
    <row r="10495" spans="1:4" x14ac:dyDescent="0.25">
      <c r="A10495" s="67">
        <v>44307</v>
      </c>
      <c r="B10495" s="60" t="s">
        <v>27</v>
      </c>
      <c r="C10495" s="76" t="s">
        <v>1020</v>
      </c>
      <c r="D10495" s="15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5">
        <v>6</v>
      </c>
    </row>
    <row r="10497" spans="1:4" x14ac:dyDescent="0.25">
      <c r="A10497" s="67">
        <v>44307</v>
      </c>
      <c r="B10497" s="60" t="s">
        <v>10</v>
      </c>
      <c r="C10497" s="76" t="s">
        <v>646</v>
      </c>
      <c r="D10497" s="15">
        <v>1</v>
      </c>
    </row>
    <row r="10498" spans="1:4" x14ac:dyDescent="0.25">
      <c r="A10498" s="67">
        <v>44307</v>
      </c>
      <c r="B10498" s="60" t="s">
        <v>10</v>
      </c>
      <c r="C10498" s="60" t="s">
        <v>10</v>
      </c>
      <c r="D10498" s="15">
        <v>8</v>
      </c>
    </row>
    <row r="10499" spans="1:4" x14ac:dyDescent="0.25">
      <c r="A10499" s="67">
        <v>44308</v>
      </c>
      <c r="B10499" s="60" t="s">
        <v>14</v>
      </c>
      <c r="C10499" s="60" t="s">
        <v>954</v>
      </c>
      <c r="D10499" s="15">
        <v>2</v>
      </c>
    </row>
    <row r="10500" spans="1:4" x14ac:dyDescent="0.25">
      <c r="A10500" s="67">
        <v>44308</v>
      </c>
      <c r="B10500" s="60" t="s">
        <v>14</v>
      </c>
      <c r="C10500" s="60" t="s">
        <v>14</v>
      </c>
      <c r="D10500" s="15">
        <v>28</v>
      </c>
    </row>
    <row r="10501" spans="1:4" x14ac:dyDescent="0.25">
      <c r="A10501" s="67">
        <v>44308</v>
      </c>
      <c r="B10501" s="60" t="s">
        <v>14</v>
      </c>
      <c r="C10501" s="60" t="s">
        <v>1041</v>
      </c>
      <c r="D10501" s="15">
        <v>2</v>
      </c>
    </row>
    <row r="10502" spans="1:4" x14ac:dyDescent="0.25">
      <c r="A10502" s="67">
        <v>44308</v>
      </c>
      <c r="B10502" s="60" t="s">
        <v>14</v>
      </c>
      <c r="C10502" s="60" t="s">
        <v>16</v>
      </c>
      <c r="D10502" s="15">
        <v>19</v>
      </c>
    </row>
    <row r="10503" spans="1:4" x14ac:dyDescent="0.25">
      <c r="A10503" s="67">
        <v>44308</v>
      </c>
      <c r="B10503" s="60" t="s">
        <v>14</v>
      </c>
      <c r="C10503" s="60" t="s">
        <v>807</v>
      </c>
      <c r="D10503" s="15">
        <v>1</v>
      </c>
    </row>
    <row r="10504" spans="1:4" x14ac:dyDescent="0.25">
      <c r="A10504" s="67">
        <v>44308</v>
      </c>
      <c r="B10504" s="60" t="s">
        <v>14</v>
      </c>
      <c r="C10504" s="60" t="s">
        <v>85</v>
      </c>
      <c r="D10504" s="15">
        <v>31</v>
      </c>
    </row>
    <row r="10505" spans="1:4" x14ac:dyDescent="0.25">
      <c r="A10505" s="67">
        <v>44308</v>
      </c>
      <c r="B10505" s="60" t="s">
        <v>20</v>
      </c>
      <c r="C10505" s="60" t="s">
        <v>20</v>
      </c>
      <c r="D10505" s="15">
        <v>30</v>
      </c>
    </row>
    <row r="10506" spans="1:4" x14ac:dyDescent="0.25">
      <c r="A10506" s="67">
        <v>44308</v>
      </c>
      <c r="B10506" s="60" t="s">
        <v>20</v>
      </c>
      <c r="C10506" s="76" t="s">
        <v>927</v>
      </c>
      <c r="D10506" s="15">
        <v>1</v>
      </c>
    </row>
    <row r="10507" spans="1:4" x14ac:dyDescent="0.25">
      <c r="A10507" s="67">
        <v>44308</v>
      </c>
      <c r="B10507" s="60" t="s">
        <v>20</v>
      </c>
      <c r="C10507" s="60" t="s">
        <v>651</v>
      </c>
      <c r="D10507" s="15">
        <v>1</v>
      </c>
    </row>
    <row r="10508" spans="1:4" x14ac:dyDescent="0.25">
      <c r="A10508" s="67">
        <v>44308</v>
      </c>
      <c r="B10508" s="60" t="s">
        <v>13</v>
      </c>
      <c r="C10508" s="76" t="s">
        <v>1381</v>
      </c>
      <c r="D10508" s="15">
        <v>1</v>
      </c>
    </row>
    <row r="10509" spans="1:4" x14ac:dyDescent="0.25">
      <c r="A10509" s="67">
        <v>44308</v>
      </c>
      <c r="B10509" s="60" t="s">
        <v>13</v>
      </c>
      <c r="C10509" s="76" t="s">
        <v>1382</v>
      </c>
      <c r="D10509" s="15">
        <v>1</v>
      </c>
    </row>
    <row r="10510" spans="1:4" x14ac:dyDescent="0.25">
      <c r="A10510" s="67">
        <v>44308</v>
      </c>
      <c r="B10510" s="60" t="s">
        <v>13</v>
      </c>
      <c r="C10510" s="60" t="s">
        <v>13</v>
      </c>
      <c r="D10510" s="15">
        <v>6</v>
      </c>
    </row>
    <row r="10511" spans="1:4" x14ac:dyDescent="0.25">
      <c r="A10511" s="67">
        <v>44308</v>
      </c>
      <c r="B10511" s="60" t="s">
        <v>13</v>
      </c>
      <c r="C10511" s="76" t="s">
        <v>1385</v>
      </c>
      <c r="D10511" s="15">
        <v>11</v>
      </c>
    </row>
    <row r="10512" spans="1:4" x14ac:dyDescent="0.25">
      <c r="A10512" s="67">
        <v>44308</v>
      </c>
      <c r="B10512" s="60" t="s">
        <v>13</v>
      </c>
      <c r="C10512" s="76" t="s">
        <v>1387</v>
      </c>
      <c r="D10512" s="15">
        <v>2</v>
      </c>
    </row>
    <row r="10513" spans="1:4" x14ac:dyDescent="0.25">
      <c r="A10513" s="67">
        <v>44308</v>
      </c>
      <c r="B10513" s="60" t="s">
        <v>24</v>
      </c>
      <c r="C10513" s="60" t="s">
        <v>23</v>
      </c>
      <c r="D10513" s="15">
        <v>7</v>
      </c>
    </row>
    <row r="10514" spans="1:4" x14ac:dyDescent="0.25">
      <c r="A10514" s="67">
        <v>44308</v>
      </c>
      <c r="B10514" s="60" t="s">
        <v>24</v>
      </c>
      <c r="C10514" s="60" t="s">
        <v>24</v>
      </c>
      <c r="D10514" s="15">
        <v>3</v>
      </c>
    </row>
    <row r="10515" spans="1:4" x14ac:dyDescent="0.25">
      <c r="A10515" s="67">
        <v>44308</v>
      </c>
      <c r="B10515" s="60" t="s">
        <v>24</v>
      </c>
      <c r="C10515" s="76" t="s">
        <v>1402</v>
      </c>
      <c r="D10515" s="15">
        <v>2</v>
      </c>
    </row>
    <row r="10516" spans="1:4" x14ac:dyDescent="0.25">
      <c r="A10516" s="67">
        <v>44308</v>
      </c>
      <c r="B10516" s="60" t="s">
        <v>24</v>
      </c>
      <c r="C10516" s="60" t="s">
        <v>37</v>
      </c>
      <c r="D10516" s="15">
        <v>1</v>
      </c>
    </row>
    <row r="10517" spans="1:4" x14ac:dyDescent="0.25">
      <c r="A10517" s="67">
        <v>44308</v>
      </c>
      <c r="B10517" s="60" t="s">
        <v>47</v>
      </c>
      <c r="C10517" s="60" t="s">
        <v>1066</v>
      </c>
      <c r="D10517" s="15">
        <v>1</v>
      </c>
    </row>
    <row r="10518" spans="1:4" x14ac:dyDescent="0.25">
      <c r="A10518" s="67">
        <v>44308</v>
      </c>
      <c r="B10518" s="60" t="s">
        <v>47</v>
      </c>
      <c r="C10518" s="60" t="s">
        <v>47</v>
      </c>
      <c r="D10518" s="15">
        <v>8</v>
      </c>
    </row>
    <row r="10519" spans="1:4" x14ac:dyDescent="0.25">
      <c r="A10519" s="67">
        <v>44308</v>
      </c>
      <c r="B10519" s="60" t="s">
        <v>47</v>
      </c>
      <c r="C10519" s="60" t="s">
        <v>924</v>
      </c>
      <c r="D10519" s="15">
        <v>1</v>
      </c>
    </row>
    <row r="10520" spans="1:4" x14ac:dyDescent="0.25">
      <c r="A10520" s="67">
        <v>44308</v>
      </c>
      <c r="B10520" s="60" t="s">
        <v>48</v>
      </c>
      <c r="C10520" s="58" t="s">
        <v>1600</v>
      </c>
      <c r="D10520" s="15">
        <v>2</v>
      </c>
    </row>
    <row r="10521" spans="1:4" x14ac:dyDescent="0.25">
      <c r="A10521" s="67">
        <v>44308</v>
      </c>
      <c r="B10521" s="60" t="s">
        <v>7</v>
      </c>
      <c r="C10521" s="76" t="s">
        <v>1411</v>
      </c>
      <c r="D10521" s="15">
        <v>2</v>
      </c>
    </row>
    <row r="10522" spans="1:4" x14ac:dyDescent="0.25">
      <c r="A10522" s="67">
        <v>44308</v>
      </c>
      <c r="B10522" s="60" t="s">
        <v>7</v>
      </c>
      <c r="C10522" s="60" t="s">
        <v>7</v>
      </c>
      <c r="D10522" s="15">
        <v>27</v>
      </c>
    </row>
    <row r="10523" spans="1:4" x14ac:dyDescent="0.25">
      <c r="A10523" s="67">
        <v>44308</v>
      </c>
      <c r="B10523" s="60" t="s">
        <v>9</v>
      </c>
      <c r="C10523" s="76" t="s">
        <v>1171</v>
      </c>
      <c r="D10523" s="15">
        <v>1</v>
      </c>
    </row>
    <row r="10524" spans="1:4" x14ac:dyDescent="0.25">
      <c r="A10524" s="67">
        <v>44308</v>
      </c>
      <c r="B10524" s="60" t="s">
        <v>9</v>
      </c>
      <c r="C10524" s="76" t="s">
        <v>1416</v>
      </c>
      <c r="D10524" s="15">
        <v>1</v>
      </c>
    </row>
    <row r="10525" spans="1:4" x14ac:dyDescent="0.25">
      <c r="A10525" s="67">
        <v>44308</v>
      </c>
      <c r="B10525" s="60" t="s">
        <v>9</v>
      </c>
      <c r="C10525" s="60" t="s">
        <v>9</v>
      </c>
      <c r="D10525" s="15">
        <v>46</v>
      </c>
    </row>
    <row r="10526" spans="1:4" x14ac:dyDescent="0.25">
      <c r="A10526" s="67">
        <v>44308</v>
      </c>
      <c r="B10526" s="60" t="s">
        <v>9</v>
      </c>
      <c r="C10526" s="60" t="s">
        <v>17</v>
      </c>
      <c r="D10526" s="15">
        <v>2</v>
      </c>
    </row>
    <row r="10527" spans="1:4" x14ac:dyDescent="0.25">
      <c r="A10527" s="67">
        <v>44308</v>
      </c>
      <c r="B10527" s="60" t="s">
        <v>9</v>
      </c>
      <c r="C10527" s="76" t="s">
        <v>951</v>
      </c>
      <c r="D10527" s="15">
        <v>1</v>
      </c>
    </row>
    <row r="10528" spans="1:4" x14ac:dyDescent="0.25">
      <c r="A10528" s="67">
        <v>44308</v>
      </c>
      <c r="B10528" s="60" t="s">
        <v>9</v>
      </c>
      <c r="C10528" s="76" t="s">
        <v>1422</v>
      </c>
      <c r="D10528" s="15">
        <v>1</v>
      </c>
    </row>
    <row r="10529" spans="1:4" x14ac:dyDescent="0.25">
      <c r="A10529" s="67">
        <v>44308</v>
      </c>
      <c r="B10529" s="60" t="s">
        <v>9</v>
      </c>
      <c r="C10529" s="60" t="s">
        <v>144</v>
      </c>
      <c r="D10529" s="15">
        <v>15</v>
      </c>
    </row>
    <row r="10530" spans="1:4" x14ac:dyDescent="0.25">
      <c r="A10530" s="67">
        <v>44308</v>
      </c>
      <c r="B10530" s="60" t="s">
        <v>15</v>
      </c>
      <c r="C10530" s="76" t="s">
        <v>959</v>
      </c>
      <c r="D10530" s="15">
        <v>1</v>
      </c>
    </row>
    <row r="10531" spans="1:4" x14ac:dyDescent="0.25">
      <c r="A10531" s="67">
        <v>44308</v>
      </c>
      <c r="B10531" s="60" t="s">
        <v>15</v>
      </c>
      <c r="C10531" s="60" t="s">
        <v>1355</v>
      </c>
      <c r="D10531" s="15">
        <v>7</v>
      </c>
    </row>
    <row r="10532" spans="1:4" x14ac:dyDescent="0.25">
      <c r="A10532" s="67">
        <v>44308</v>
      </c>
      <c r="B10532" s="60" t="s">
        <v>15</v>
      </c>
      <c r="C10532" s="60" t="s">
        <v>284</v>
      </c>
      <c r="D10532" s="15">
        <v>2</v>
      </c>
    </row>
    <row r="10533" spans="1:4" x14ac:dyDescent="0.25">
      <c r="A10533" s="67">
        <v>44308</v>
      </c>
      <c r="B10533" s="60" t="s">
        <v>11</v>
      </c>
      <c r="C10533" s="60" t="s">
        <v>1152</v>
      </c>
      <c r="D10533" s="15">
        <v>1</v>
      </c>
    </row>
    <row r="10534" spans="1:4" x14ac:dyDescent="0.25">
      <c r="A10534" s="67">
        <v>44308</v>
      </c>
      <c r="B10534" s="60" t="s">
        <v>11</v>
      </c>
      <c r="C10534" s="60" t="s">
        <v>335</v>
      </c>
      <c r="D10534" s="15">
        <v>8</v>
      </c>
    </row>
    <row r="10535" spans="1:4" x14ac:dyDescent="0.25">
      <c r="A10535" s="67">
        <v>44308</v>
      </c>
      <c r="B10535" s="60" t="s">
        <v>11</v>
      </c>
      <c r="C10535" s="60" t="s">
        <v>142</v>
      </c>
      <c r="D10535" s="15">
        <v>1</v>
      </c>
    </row>
    <row r="10536" spans="1:4" x14ac:dyDescent="0.25">
      <c r="A10536" s="67">
        <v>44308</v>
      </c>
      <c r="B10536" s="60" t="s">
        <v>11</v>
      </c>
      <c r="C10536" s="60" t="s">
        <v>11</v>
      </c>
      <c r="D10536" s="15">
        <v>33</v>
      </c>
    </row>
    <row r="10537" spans="1:4" x14ac:dyDescent="0.25">
      <c r="A10537" s="67">
        <v>44308</v>
      </c>
      <c r="B10537" s="60" t="s">
        <v>11</v>
      </c>
      <c r="C10537" s="60" t="s">
        <v>854</v>
      </c>
      <c r="D10537" s="15">
        <v>2</v>
      </c>
    </row>
    <row r="10538" spans="1:4" x14ac:dyDescent="0.25">
      <c r="A10538" s="67">
        <v>44308</v>
      </c>
      <c r="B10538" s="60" t="s">
        <v>11</v>
      </c>
      <c r="C10538" s="60" t="s">
        <v>763</v>
      </c>
      <c r="D10538" s="15">
        <v>1</v>
      </c>
    </row>
    <row r="10539" spans="1:4" x14ac:dyDescent="0.25">
      <c r="A10539" s="67">
        <v>44308</v>
      </c>
      <c r="B10539" s="60" t="s">
        <v>11</v>
      </c>
      <c r="C10539" s="60" t="s">
        <v>134</v>
      </c>
      <c r="D10539" s="15">
        <v>1</v>
      </c>
    </row>
    <row r="10540" spans="1:4" x14ac:dyDescent="0.25">
      <c r="A10540" s="67">
        <v>44308</v>
      </c>
      <c r="B10540" s="60" t="s">
        <v>12</v>
      </c>
      <c r="C10540" s="60" t="s">
        <v>74</v>
      </c>
      <c r="D10540" s="15">
        <v>1</v>
      </c>
    </row>
    <row r="10541" spans="1:4" x14ac:dyDescent="0.25">
      <c r="A10541" s="67">
        <v>44308</v>
      </c>
      <c r="B10541" s="60" t="s">
        <v>12</v>
      </c>
      <c r="C10541" s="60" t="s">
        <v>12</v>
      </c>
      <c r="D10541" s="15">
        <v>4</v>
      </c>
    </row>
    <row r="10542" spans="1:4" x14ac:dyDescent="0.25">
      <c r="A10542" s="67">
        <v>44308</v>
      </c>
      <c r="B10542" s="60" t="s">
        <v>8</v>
      </c>
      <c r="C10542" s="76" t="s">
        <v>1446</v>
      </c>
      <c r="D10542" s="15">
        <v>3</v>
      </c>
    </row>
    <row r="10543" spans="1:4" x14ac:dyDescent="0.25">
      <c r="A10543" s="67">
        <v>44308</v>
      </c>
      <c r="B10543" s="60" t="s">
        <v>8</v>
      </c>
      <c r="C10543" s="76" t="s">
        <v>1448</v>
      </c>
      <c r="D10543" s="15">
        <v>1</v>
      </c>
    </row>
    <row r="10544" spans="1:4" x14ac:dyDescent="0.25">
      <c r="A10544" s="67">
        <v>44308</v>
      </c>
      <c r="B10544" s="60" t="s">
        <v>8</v>
      </c>
      <c r="C10544" s="60" t="s">
        <v>73</v>
      </c>
      <c r="D10544" s="15">
        <v>2</v>
      </c>
    </row>
    <row r="10545" spans="1:4" x14ac:dyDescent="0.25">
      <c r="A10545" s="67">
        <v>44308</v>
      </c>
      <c r="B10545" s="60" t="s">
        <v>8</v>
      </c>
      <c r="C10545" s="76" t="s">
        <v>1452</v>
      </c>
      <c r="D10545" s="15">
        <v>4</v>
      </c>
    </row>
    <row r="10546" spans="1:4" x14ac:dyDescent="0.25">
      <c r="A10546" s="67">
        <v>44308</v>
      </c>
      <c r="B10546" s="60" t="s">
        <v>8</v>
      </c>
      <c r="C10546" s="60" t="s">
        <v>58</v>
      </c>
      <c r="D10546" s="15">
        <v>8</v>
      </c>
    </row>
    <row r="10547" spans="1:4" x14ac:dyDescent="0.25">
      <c r="A10547" s="67">
        <v>44308</v>
      </c>
      <c r="B10547" s="60" t="s">
        <v>8</v>
      </c>
      <c r="C10547" s="60" t="s">
        <v>133</v>
      </c>
      <c r="D10547" s="15">
        <v>1</v>
      </c>
    </row>
    <row r="10548" spans="1:4" x14ac:dyDescent="0.25">
      <c r="A10548" s="67">
        <v>44308</v>
      </c>
      <c r="B10548" s="60" t="s">
        <v>8</v>
      </c>
      <c r="C10548" s="60" t="s">
        <v>204</v>
      </c>
      <c r="D10548" s="15">
        <v>4</v>
      </c>
    </row>
    <row r="10549" spans="1:4" x14ac:dyDescent="0.25">
      <c r="A10549" s="67">
        <v>44308</v>
      </c>
      <c r="B10549" s="60" t="s">
        <v>8</v>
      </c>
      <c r="C10549" s="60" t="s">
        <v>40</v>
      </c>
      <c r="D10549" s="15">
        <v>2</v>
      </c>
    </row>
    <row r="10550" spans="1:4" x14ac:dyDescent="0.25">
      <c r="A10550" s="67">
        <v>44308</v>
      </c>
      <c r="B10550" s="60" t="s">
        <v>8</v>
      </c>
      <c r="C10550" s="60" t="s">
        <v>8</v>
      </c>
      <c r="D10550" s="15">
        <v>121</v>
      </c>
    </row>
    <row r="10551" spans="1:4" x14ac:dyDescent="0.25">
      <c r="A10551" s="67">
        <v>44308</v>
      </c>
      <c r="B10551" s="60" t="s">
        <v>8</v>
      </c>
      <c r="C10551" s="60" t="s">
        <v>31</v>
      </c>
      <c r="D10551" s="15">
        <v>10</v>
      </c>
    </row>
    <row r="10552" spans="1:4" x14ac:dyDescent="0.25">
      <c r="A10552" s="67">
        <v>44308</v>
      </c>
      <c r="B10552" s="60" t="s">
        <v>8</v>
      </c>
      <c r="C10552" s="60" t="s">
        <v>80</v>
      </c>
      <c r="D10552" s="15">
        <v>1</v>
      </c>
    </row>
    <row r="10553" spans="1:4" x14ac:dyDescent="0.25">
      <c r="A10553" s="67">
        <v>44308</v>
      </c>
      <c r="B10553" s="60" t="s">
        <v>8</v>
      </c>
      <c r="C10553" s="60" t="s">
        <v>111</v>
      </c>
      <c r="D10553" s="15">
        <v>13</v>
      </c>
    </row>
    <row r="10554" spans="1:4" x14ac:dyDescent="0.25">
      <c r="A10554" s="67">
        <v>44308</v>
      </c>
      <c r="B10554" s="60" t="s">
        <v>49</v>
      </c>
      <c r="C10554" s="60" t="s">
        <v>49</v>
      </c>
      <c r="D10554" s="15">
        <v>16</v>
      </c>
    </row>
    <row r="10555" spans="1:4" x14ac:dyDescent="0.25">
      <c r="A10555" s="67">
        <v>44308</v>
      </c>
      <c r="B10555" s="60" t="s">
        <v>50</v>
      </c>
      <c r="C10555" s="60" t="s">
        <v>1356</v>
      </c>
      <c r="D10555" s="15">
        <v>5</v>
      </c>
    </row>
    <row r="10556" spans="1:4" x14ac:dyDescent="0.25">
      <c r="A10556" s="67">
        <v>44308</v>
      </c>
      <c r="B10556" s="60" t="s">
        <v>50</v>
      </c>
      <c r="C10556" s="60" t="s">
        <v>367</v>
      </c>
      <c r="D10556" s="15">
        <v>14</v>
      </c>
    </row>
    <row r="10557" spans="1:4" x14ac:dyDescent="0.25">
      <c r="A10557" s="67">
        <v>44308</v>
      </c>
      <c r="B10557" s="60" t="s">
        <v>27</v>
      </c>
      <c r="C10557" s="60" t="s">
        <v>140</v>
      </c>
      <c r="D10557" s="15">
        <v>11</v>
      </c>
    </row>
    <row r="10558" spans="1:4" x14ac:dyDescent="0.25">
      <c r="A10558" s="67">
        <v>44308</v>
      </c>
      <c r="B10558" s="60" t="s">
        <v>27</v>
      </c>
      <c r="C10558" s="60" t="s">
        <v>43</v>
      </c>
      <c r="D10558" s="15">
        <v>37</v>
      </c>
    </row>
    <row r="10559" spans="1:4" x14ac:dyDescent="0.25">
      <c r="A10559" s="67">
        <v>44308</v>
      </c>
      <c r="B10559" s="60" t="s">
        <v>27</v>
      </c>
      <c r="C10559" s="60" t="s">
        <v>946</v>
      </c>
      <c r="D10559" s="15">
        <v>3</v>
      </c>
    </row>
    <row r="10560" spans="1:4" x14ac:dyDescent="0.25">
      <c r="A10560" s="67">
        <v>44308</v>
      </c>
      <c r="B10560" s="60" t="s">
        <v>27</v>
      </c>
      <c r="C10560" s="60" t="s">
        <v>621</v>
      </c>
      <c r="D10560" s="15">
        <v>2</v>
      </c>
    </row>
    <row r="10561" spans="1:4" x14ac:dyDescent="0.25">
      <c r="A10561" s="67">
        <v>44308</v>
      </c>
      <c r="B10561" s="60" t="s">
        <v>27</v>
      </c>
      <c r="C10561" s="60" t="s">
        <v>710</v>
      </c>
      <c r="D10561" s="15">
        <v>3</v>
      </c>
    </row>
    <row r="10562" spans="1:4" x14ac:dyDescent="0.25">
      <c r="A10562" s="67">
        <v>44308</v>
      </c>
      <c r="B10562" s="60" t="s">
        <v>51</v>
      </c>
      <c r="C10562" s="60" t="s">
        <v>51</v>
      </c>
      <c r="D10562" s="15">
        <v>4</v>
      </c>
    </row>
    <row r="10563" spans="1:4" x14ac:dyDescent="0.25">
      <c r="A10563" s="67">
        <v>44308</v>
      </c>
      <c r="B10563" s="60" t="s">
        <v>10</v>
      </c>
      <c r="C10563" s="76" t="s">
        <v>1044</v>
      </c>
      <c r="D10563" s="15">
        <v>1</v>
      </c>
    </row>
    <row r="10564" spans="1:4" x14ac:dyDescent="0.25">
      <c r="A10564" s="67">
        <v>44308</v>
      </c>
      <c r="B10564" s="60" t="s">
        <v>10</v>
      </c>
      <c r="C10564" s="60" t="s">
        <v>10</v>
      </c>
      <c r="D10564" s="15">
        <v>22</v>
      </c>
    </row>
    <row r="10565" spans="1:4" x14ac:dyDescent="0.25">
      <c r="A10565" s="67">
        <v>44309</v>
      </c>
      <c r="B10565" s="60" t="s">
        <v>14</v>
      </c>
      <c r="C10565" s="60" t="s">
        <v>14</v>
      </c>
      <c r="D10565" s="15">
        <v>33</v>
      </c>
    </row>
    <row r="10566" spans="1:4" x14ac:dyDescent="0.25">
      <c r="A10566" s="67">
        <v>44309</v>
      </c>
      <c r="B10566" s="60" t="s">
        <v>14</v>
      </c>
      <c r="C10566" s="76" t="s">
        <v>1370</v>
      </c>
      <c r="D10566" s="15">
        <v>2</v>
      </c>
    </row>
    <row r="10567" spans="1:4" x14ac:dyDescent="0.25">
      <c r="A10567" s="67">
        <v>44309</v>
      </c>
      <c r="B10567" s="60" t="s">
        <v>14</v>
      </c>
      <c r="C10567" s="60" t="s">
        <v>16</v>
      </c>
      <c r="D10567" s="15">
        <v>23</v>
      </c>
    </row>
    <row r="10568" spans="1:4" x14ac:dyDescent="0.25">
      <c r="A10568" s="67">
        <v>44309</v>
      </c>
      <c r="B10568" s="60" t="s">
        <v>14</v>
      </c>
      <c r="C10568" s="60" t="s">
        <v>807</v>
      </c>
      <c r="D10568" s="15">
        <v>6</v>
      </c>
    </row>
    <row r="10569" spans="1:4" x14ac:dyDescent="0.25">
      <c r="A10569" s="67">
        <v>44309</v>
      </c>
      <c r="B10569" s="60" t="s">
        <v>14</v>
      </c>
      <c r="C10569" s="60" t="s">
        <v>85</v>
      </c>
      <c r="D10569" s="15">
        <v>16</v>
      </c>
    </row>
    <row r="10570" spans="1:4" x14ac:dyDescent="0.25">
      <c r="A10570" s="67">
        <v>44309</v>
      </c>
      <c r="B10570" s="60" t="s">
        <v>20</v>
      </c>
      <c r="C10570" s="60" t="s">
        <v>20</v>
      </c>
      <c r="D10570" s="15">
        <v>43</v>
      </c>
    </row>
    <row r="10571" spans="1:4" x14ac:dyDescent="0.25">
      <c r="A10571" s="67">
        <v>44309</v>
      </c>
      <c r="B10571" s="60" t="s">
        <v>20</v>
      </c>
      <c r="C10571" s="76" t="s">
        <v>1375</v>
      </c>
      <c r="D10571" s="15">
        <v>1</v>
      </c>
    </row>
    <row r="10572" spans="1:4" x14ac:dyDescent="0.25">
      <c r="A10572" s="67">
        <v>44309</v>
      </c>
      <c r="B10572" s="60" t="s">
        <v>20</v>
      </c>
      <c r="C10572" s="60" t="s">
        <v>365</v>
      </c>
      <c r="D10572" s="15">
        <v>1</v>
      </c>
    </row>
    <row r="10573" spans="1:4" x14ac:dyDescent="0.25">
      <c r="A10573" s="67">
        <v>44309</v>
      </c>
      <c r="B10573" s="60" t="s">
        <v>20</v>
      </c>
      <c r="C10573" s="60" t="s">
        <v>876</v>
      </c>
      <c r="D10573" s="15">
        <v>1</v>
      </c>
    </row>
    <row r="10574" spans="1:4" x14ac:dyDescent="0.25">
      <c r="A10574" s="67">
        <v>44309</v>
      </c>
      <c r="B10574" s="60" t="s">
        <v>20</v>
      </c>
      <c r="C10574" s="60" t="s">
        <v>712</v>
      </c>
      <c r="D10574" s="15">
        <v>1</v>
      </c>
    </row>
    <row r="10575" spans="1:4" x14ac:dyDescent="0.25">
      <c r="A10575" s="67">
        <v>44309</v>
      </c>
      <c r="B10575" s="60" t="s">
        <v>13</v>
      </c>
      <c r="C10575" s="76" t="s">
        <v>1380</v>
      </c>
      <c r="D10575" s="15">
        <v>1</v>
      </c>
    </row>
    <row r="10576" spans="1:4" x14ac:dyDescent="0.25">
      <c r="A10576" s="67">
        <v>44309</v>
      </c>
      <c r="B10576" s="60" t="s">
        <v>13</v>
      </c>
      <c r="C10576" s="76" t="s">
        <v>1382</v>
      </c>
      <c r="D10576" s="15">
        <v>3</v>
      </c>
    </row>
    <row r="10577" spans="1:4" x14ac:dyDescent="0.25">
      <c r="A10577" s="67">
        <v>44309</v>
      </c>
      <c r="B10577" s="60" t="s">
        <v>13</v>
      </c>
      <c r="C10577" s="60" t="s">
        <v>13</v>
      </c>
      <c r="D10577" s="15">
        <v>11</v>
      </c>
    </row>
    <row r="10578" spans="1:4" x14ac:dyDescent="0.25">
      <c r="A10578" s="67">
        <v>44309</v>
      </c>
      <c r="B10578" s="60" t="s">
        <v>13</v>
      </c>
      <c r="C10578" s="76" t="s">
        <v>1385</v>
      </c>
      <c r="D10578" s="15">
        <v>5</v>
      </c>
    </row>
    <row r="10579" spans="1:4" x14ac:dyDescent="0.25">
      <c r="A10579" s="67">
        <v>44309</v>
      </c>
      <c r="B10579" s="60" t="s">
        <v>13</v>
      </c>
      <c r="C10579" s="60" t="s">
        <v>636</v>
      </c>
      <c r="D10579" s="15">
        <v>1</v>
      </c>
    </row>
    <row r="10580" spans="1:4" x14ac:dyDescent="0.25">
      <c r="A10580" s="67">
        <v>44309</v>
      </c>
      <c r="B10580" s="60" t="s">
        <v>13</v>
      </c>
      <c r="C10580" s="76" t="s">
        <v>1387</v>
      </c>
      <c r="D10580" s="15">
        <v>6</v>
      </c>
    </row>
    <row r="10581" spans="1:4" x14ac:dyDescent="0.25">
      <c r="A10581" s="67">
        <v>44309</v>
      </c>
      <c r="B10581" s="60" t="s">
        <v>24</v>
      </c>
      <c r="C10581" s="60" t="s">
        <v>23</v>
      </c>
      <c r="D10581" s="15">
        <v>16</v>
      </c>
    </row>
    <row r="10582" spans="1:4" x14ac:dyDescent="0.25">
      <c r="A10582" s="67">
        <v>44309</v>
      </c>
      <c r="B10582" s="60" t="s">
        <v>24</v>
      </c>
      <c r="C10582" s="60" t="s">
        <v>24</v>
      </c>
      <c r="D10582" s="15">
        <v>4</v>
      </c>
    </row>
    <row r="10583" spans="1:4" x14ac:dyDescent="0.25">
      <c r="A10583" s="67">
        <v>44309</v>
      </c>
      <c r="B10583" s="60" t="s">
        <v>24</v>
      </c>
      <c r="C10583" s="60" t="s">
        <v>37</v>
      </c>
      <c r="D10583" s="15">
        <v>1</v>
      </c>
    </row>
    <row r="10584" spans="1:4" x14ac:dyDescent="0.25">
      <c r="A10584" s="67">
        <v>44309</v>
      </c>
      <c r="B10584" s="60" t="s">
        <v>47</v>
      </c>
      <c r="C10584" s="60" t="s">
        <v>1066</v>
      </c>
      <c r="D10584" s="15">
        <v>3</v>
      </c>
    </row>
    <row r="10585" spans="1:4" x14ac:dyDescent="0.25">
      <c r="A10585" s="67">
        <v>44309</v>
      </c>
      <c r="B10585" s="60" t="s">
        <v>47</v>
      </c>
      <c r="C10585" s="60" t="s">
        <v>47</v>
      </c>
      <c r="D10585" s="15">
        <v>14</v>
      </c>
    </row>
    <row r="10586" spans="1:4" x14ac:dyDescent="0.25">
      <c r="A10586" s="67">
        <v>44309</v>
      </c>
      <c r="B10586" s="60" t="s">
        <v>47</v>
      </c>
      <c r="C10586" s="60" t="s">
        <v>924</v>
      </c>
      <c r="D10586" s="15">
        <v>5</v>
      </c>
    </row>
    <row r="10587" spans="1:4" x14ac:dyDescent="0.25">
      <c r="A10587" s="67">
        <v>44309</v>
      </c>
      <c r="B10587" s="60" t="s">
        <v>48</v>
      </c>
      <c r="C10587" s="58" t="s">
        <v>1600</v>
      </c>
      <c r="D10587" s="15">
        <v>2</v>
      </c>
    </row>
    <row r="10588" spans="1:4" x14ac:dyDescent="0.25">
      <c r="A10588" s="67">
        <v>44309</v>
      </c>
      <c r="B10588" s="60" t="s">
        <v>7</v>
      </c>
      <c r="C10588" s="76" t="s">
        <v>1411</v>
      </c>
      <c r="D10588" s="15">
        <v>2</v>
      </c>
    </row>
    <row r="10589" spans="1:4" x14ac:dyDescent="0.25">
      <c r="A10589" s="67">
        <v>44309</v>
      </c>
      <c r="B10589" s="60" t="s">
        <v>7</v>
      </c>
      <c r="C10589" s="60" t="s">
        <v>7</v>
      </c>
      <c r="D10589" s="15">
        <v>20</v>
      </c>
    </row>
    <row r="10590" spans="1:4" x14ac:dyDescent="0.25">
      <c r="A10590" s="67">
        <v>44309</v>
      </c>
      <c r="B10590" s="60" t="s">
        <v>9</v>
      </c>
      <c r="C10590" s="76" t="s">
        <v>1415</v>
      </c>
      <c r="D10590" s="15">
        <v>1</v>
      </c>
    </row>
    <row r="10591" spans="1:4" x14ac:dyDescent="0.25">
      <c r="A10591" s="67">
        <v>44309</v>
      </c>
      <c r="B10591" s="60" t="s">
        <v>9</v>
      </c>
      <c r="C10591" s="76" t="s">
        <v>1416</v>
      </c>
      <c r="D10591" s="15">
        <v>1</v>
      </c>
    </row>
    <row r="10592" spans="1:4" x14ac:dyDescent="0.25">
      <c r="A10592" s="67">
        <v>44309</v>
      </c>
      <c r="B10592" s="60" t="s">
        <v>9</v>
      </c>
      <c r="C10592" s="60" t="s">
        <v>9</v>
      </c>
      <c r="D10592" s="15">
        <v>43</v>
      </c>
    </row>
    <row r="10593" spans="1:4" x14ac:dyDescent="0.25">
      <c r="A10593" s="67">
        <v>44309</v>
      </c>
      <c r="B10593" s="60" t="s">
        <v>9</v>
      </c>
      <c r="C10593" s="60" t="s">
        <v>709</v>
      </c>
      <c r="D10593" s="15">
        <v>1</v>
      </c>
    </row>
    <row r="10594" spans="1:4" x14ac:dyDescent="0.25">
      <c r="A10594" s="67">
        <v>44309</v>
      </c>
      <c r="B10594" s="60" t="s">
        <v>9</v>
      </c>
      <c r="C10594" s="60" t="s">
        <v>17</v>
      </c>
      <c r="D10594" s="15">
        <v>4</v>
      </c>
    </row>
    <row r="10595" spans="1:4" x14ac:dyDescent="0.25">
      <c r="A10595" s="67">
        <v>44309</v>
      </c>
      <c r="B10595" s="60" t="s">
        <v>9</v>
      </c>
      <c r="C10595" s="76" t="s">
        <v>1422</v>
      </c>
      <c r="D10595" s="15">
        <v>1</v>
      </c>
    </row>
    <row r="10596" spans="1:4" x14ac:dyDescent="0.25">
      <c r="A10596" s="67">
        <v>44309</v>
      </c>
      <c r="B10596" s="60" t="s">
        <v>9</v>
      </c>
      <c r="C10596" s="60" t="s">
        <v>144</v>
      </c>
      <c r="D10596" s="15">
        <v>2</v>
      </c>
    </row>
    <row r="10597" spans="1:4" x14ac:dyDescent="0.25">
      <c r="A10597" s="67">
        <v>44309</v>
      </c>
      <c r="B10597" s="60" t="s">
        <v>15</v>
      </c>
      <c r="C10597" s="60" t="s">
        <v>1355</v>
      </c>
      <c r="D10597" s="15">
        <v>2</v>
      </c>
    </row>
    <row r="10598" spans="1:4" x14ac:dyDescent="0.25">
      <c r="A10598" s="67">
        <v>44309</v>
      </c>
      <c r="B10598" s="60" t="s">
        <v>11</v>
      </c>
      <c r="C10598" s="60" t="s">
        <v>335</v>
      </c>
      <c r="D10598" s="15">
        <v>6</v>
      </c>
    </row>
    <row r="10599" spans="1:4" x14ac:dyDescent="0.25">
      <c r="A10599" s="67">
        <v>44309</v>
      </c>
      <c r="B10599" s="60" t="s">
        <v>11</v>
      </c>
      <c r="C10599" s="76" t="s">
        <v>1423</v>
      </c>
      <c r="D10599" s="15">
        <v>1</v>
      </c>
    </row>
    <row r="10600" spans="1:4" x14ac:dyDescent="0.25">
      <c r="A10600" s="67">
        <v>44309</v>
      </c>
      <c r="B10600" s="60" t="s">
        <v>11</v>
      </c>
      <c r="C10600" s="60" t="s">
        <v>11</v>
      </c>
      <c r="D10600" s="15">
        <v>39</v>
      </c>
    </row>
    <row r="10601" spans="1:4" x14ac:dyDescent="0.25">
      <c r="A10601" s="67">
        <v>44309</v>
      </c>
      <c r="B10601" s="60" t="s">
        <v>11</v>
      </c>
      <c r="C10601" s="60" t="s">
        <v>854</v>
      </c>
      <c r="D10601" s="15">
        <v>1</v>
      </c>
    </row>
    <row r="10602" spans="1:4" x14ac:dyDescent="0.25">
      <c r="A10602" s="67">
        <v>44309</v>
      </c>
      <c r="B10602" s="60" t="s">
        <v>11</v>
      </c>
      <c r="C10602" s="60" t="s">
        <v>763</v>
      </c>
      <c r="D10602" s="15">
        <v>2</v>
      </c>
    </row>
    <row r="10603" spans="1:4" x14ac:dyDescent="0.25">
      <c r="A10603" s="67">
        <v>44309</v>
      </c>
      <c r="B10603" s="60" t="s">
        <v>11</v>
      </c>
      <c r="C10603" s="60" t="s">
        <v>134</v>
      </c>
      <c r="D10603" s="15">
        <v>8</v>
      </c>
    </row>
    <row r="10604" spans="1:4" x14ac:dyDescent="0.25">
      <c r="A10604" s="67">
        <v>44309</v>
      </c>
      <c r="B10604" s="60" t="s">
        <v>11</v>
      </c>
      <c r="C10604" s="76" t="s">
        <v>1430</v>
      </c>
      <c r="D10604" s="15">
        <v>1</v>
      </c>
    </row>
    <row r="10605" spans="1:4" x14ac:dyDescent="0.25">
      <c r="A10605" s="67">
        <v>44309</v>
      </c>
      <c r="B10605" s="60" t="s">
        <v>12</v>
      </c>
      <c r="C10605" s="60" t="s">
        <v>74</v>
      </c>
      <c r="D10605" s="15">
        <v>3</v>
      </c>
    </row>
    <row r="10606" spans="1:4" x14ac:dyDescent="0.25">
      <c r="A10606" s="67">
        <v>44309</v>
      </c>
      <c r="B10606" s="60" t="s">
        <v>12</v>
      </c>
      <c r="C10606" s="76" t="s">
        <v>1443</v>
      </c>
      <c r="D10606" s="15">
        <v>6</v>
      </c>
    </row>
    <row r="10607" spans="1:4" x14ac:dyDescent="0.25">
      <c r="A10607" s="67">
        <v>44309</v>
      </c>
      <c r="B10607" s="60" t="s">
        <v>12</v>
      </c>
      <c r="C10607" s="76" t="s">
        <v>1444</v>
      </c>
      <c r="D10607" s="15">
        <v>1</v>
      </c>
    </row>
    <row r="10608" spans="1:4" x14ac:dyDescent="0.25">
      <c r="A10608" s="67">
        <v>44309</v>
      </c>
      <c r="B10608" s="60" t="s">
        <v>12</v>
      </c>
      <c r="C10608" s="60" t="s">
        <v>12</v>
      </c>
      <c r="D10608" s="15">
        <v>13</v>
      </c>
    </row>
    <row r="10609" spans="1:4" x14ac:dyDescent="0.25">
      <c r="A10609" s="67">
        <v>44309</v>
      </c>
      <c r="B10609" s="60" t="s">
        <v>8</v>
      </c>
      <c r="C10609" s="60" t="s">
        <v>73</v>
      </c>
      <c r="D10609" s="15">
        <v>4</v>
      </c>
    </row>
    <row r="10610" spans="1:4" x14ac:dyDescent="0.25">
      <c r="A10610" s="67">
        <v>44309</v>
      </c>
      <c r="B10610" s="60" t="s">
        <v>8</v>
      </c>
      <c r="C10610" s="76" t="s">
        <v>1452</v>
      </c>
      <c r="D10610" s="15">
        <v>7</v>
      </c>
    </row>
    <row r="10611" spans="1:4" x14ac:dyDescent="0.25">
      <c r="A10611" s="67">
        <v>44309</v>
      </c>
      <c r="B10611" s="60" t="s">
        <v>8</v>
      </c>
      <c r="C10611" s="60" t="s">
        <v>58</v>
      </c>
      <c r="D10611" s="15">
        <v>7</v>
      </c>
    </row>
    <row r="10612" spans="1:4" x14ac:dyDescent="0.25">
      <c r="A10612" s="67">
        <v>44309</v>
      </c>
      <c r="B10612" s="60" t="s">
        <v>8</v>
      </c>
      <c r="C10612" s="60" t="s">
        <v>141</v>
      </c>
      <c r="D10612" s="15">
        <v>2</v>
      </c>
    </row>
    <row r="10613" spans="1:4" x14ac:dyDescent="0.25">
      <c r="A10613" s="67">
        <v>44309</v>
      </c>
      <c r="B10613" s="60" t="s">
        <v>8</v>
      </c>
      <c r="C10613" s="60" t="s">
        <v>133</v>
      </c>
      <c r="D10613" s="15">
        <v>1</v>
      </c>
    </row>
    <row r="10614" spans="1:4" x14ac:dyDescent="0.25">
      <c r="A10614" s="67">
        <v>44309</v>
      </c>
      <c r="B10614" s="60" t="s">
        <v>8</v>
      </c>
      <c r="C10614" s="60" t="s">
        <v>204</v>
      </c>
      <c r="D10614" s="15">
        <v>1</v>
      </c>
    </row>
    <row r="10615" spans="1:4" x14ac:dyDescent="0.25">
      <c r="A10615" s="67">
        <v>44309</v>
      </c>
      <c r="B10615" s="60" t="s">
        <v>8</v>
      </c>
      <c r="C10615" s="60" t="s">
        <v>40</v>
      </c>
      <c r="D10615" s="15">
        <v>4</v>
      </c>
    </row>
    <row r="10616" spans="1:4" x14ac:dyDescent="0.25">
      <c r="A10616" s="67">
        <v>44309</v>
      </c>
      <c r="B10616" s="60" t="s">
        <v>8</v>
      </c>
      <c r="C10616" s="60" t="s">
        <v>8</v>
      </c>
      <c r="D10616" s="15">
        <v>70</v>
      </c>
    </row>
    <row r="10617" spans="1:4" x14ac:dyDescent="0.25">
      <c r="A10617" s="67">
        <v>44309</v>
      </c>
      <c r="B10617" s="60" t="s">
        <v>8</v>
      </c>
      <c r="C10617" s="60" t="s">
        <v>31</v>
      </c>
      <c r="D10617" s="15">
        <v>17</v>
      </c>
    </row>
    <row r="10618" spans="1:4" x14ac:dyDescent="0.25">
      <c r="A10618" s="67">
        <v>44309</v>
      </c>
      <c r="B10618" s="60" t="s">
        <v>8</v>
      </c>
      <c r="C10618" s="60" t="s">
        <v>130</v>
      </c>
      <c r="D10618" s="15">
        <v>2</v>
      </c>
    </row>
    <row r="10619" spans="1:4" x14ac:dyDescent="0.25">
      <c r="A10619" s="67">
        <v>44309</v>
      </c>
      <c r="B10619" s="60" t="s">
        <v>8</v>
      </c>
      <c r="C10619" s="60" t="s">
        <v>80</v>
      </c>
      <c r="D10619" s="15">
        <v>1</v>
      </c>
    </row>
    <row r="10620" spans="1:4" x14ac:dyDescent="0.25">
      <c r="A10620" s="67">
        <v>44309</v>
      </c>
      <c r="B10620" s="60" t="s">
        <v>8</v>
      </c>
      <c r="C10620" s="76" t="s">
        <v>1247</v>
      </c>
      <c r="D10620" s="15">
        <v>1</v>
      </c>
    </row>
    <row r="10621" spans="1:4" x14ac:dyDescent="0.25">
      <c r="A10621" s="67">
        <v>44309</v>
      </c>
      <c r="B10621" s="60" t="s">
        <v>8</v>
      </c>
      <c r="C10621" s="60" t="s">
        <v>594</v>
      </c>
      <c r="D10621" s="15">
        <v>4</v>
      </c>
    </row>
    <row r="10622" spans="1:4" x14ac:dyDescent="0.25">
      <c r="A10622" s="67">
        <v>44309</v>
      </c>
      <c r="B10622" s="60" t="s">
        <v>8</v>
      </c>
      <c r="C10622" s="60" t="s">
        <v>111</v>
      </c>
      <c r="D10622" s="15">
        <v>15</v>
      </c>
    </row>
    <row r="10623" spans="1:4" x14ac:dyDescent="0.25">
      <c r="A10623" s="67">
        <v>44309</v>
      </c>
      <c r="B10623" s="60" t="s">
        <v>49</v>
      </c>
      <c r="C10623" s="76" t="s">
        <v>1466</v>
      </c>
      <c r="D10623" s="15">
        <v>6</v>
      </c>
    </row>
    <row r="10624" spans="1:4" x14ac:dyDescent="0.25">
      <c r="A10624" s="67">
        <v>44309</v>
      </c>
      <c r="B10624" s="60" t="s">
        <v>49</v>
      </c>
      <c r="C10624" s="60" t="s">
        <v>49</v>
      </c>
      <c r="D10624" s="15">
        <v>10</v>
      </c>
    </row>
    <row r="10625" spans="1:4" x14ac:dyDescent="0.25">
      <c r="A10625" s="67">
        <v>44309</v>
      </c>
      <c r="B10625" s="60" t="s">
        <v>50</v>
      </c>
      <c r="C10625" s="76" t="s">
        <v>1470</v>
      </c>
      <c r="D10625" s="15">
        <v>2</v>
      </c>
    </row>
    <row r="10626" spans="1:4" x14ac:dyDescent="0.25">
      <c r="A10626" s="67">
        <v>44309</v>
      </c>
      <c r="B10626" s="60" t="s">
        <v>50</v>
      </c>
      <c r="C10626" s="60" t="s">
        <v>367</v>
      </c>
      <c r="D10626" s="15">
        <v>12</v>
      </c>
    </row>
    <row r="10627" spans="1:4" x14ac:dyDescent="0.25">
      <c r="A10627" s="67">
        <v>44309</v>
      </c>
      <c r="B10627" s="60" t="s">
        <v>27</v>
      </c>
      <c r="C10627" s="60" t="s">
        <v>140</v>
      </c>
      <c r="D10627" s="15">
        <v>5</v>
      </c>
    </row>
    <row r="10628" spans="1:4" x14ac:dyDescent="0.25">
      <c r="A10628" s="67">
        <v>44309</v>
      </c>
      <c r="B10628" s="60" t="s">
        <v>27</v>
      </c>
      <c r="C10628" s="60" t="s">
        <v>234</v>
      </c>
      <c r="D10628" s="15">
        <v>1</v>
      </c>
    </row>
    <row r="10629" spans="1:4" x14ac:dyDescent="0.25">
      <c r="A10629" s="67">
        <v>44309</v>
      </c>
      <c r="B10629" s="60" t="s">
        <v>27</v>
      </c>
      <c r="C10629" s="76" t="s">
        <v>1474</v>
      </c>
      <c r="D10629" s="15">
        <v>2</v>
      </c>
    </row>
    <row r="10630" spans="1:4" x14ac:dyDescent="0.25">
      <c r="A10630" s="67">
        <v>44309</v>
      </c>
      <c r="B10630" s="60" t="s">
        <v>27</v>
      </c>
      <c r="C10630" s="60" t="s">
        <v>43</v>
      </c>
      <c r="D10630" s="15">
        <v>43</v>
      </c>
    </row>
    <row r="10631" spans="1:4" x14ac:dyDescent="0.25">
      <c r="A10631" s="67">
        <v>44309</v>
      </c>
      <c r="B10631" s="60" t="s">
        <v>27</v>
      </c>
      <c r="C10631" s="60" t="s">
        <v>939</v>
      </c>
      <c r="D10631" s="15">
        <v>2</v>
      </c>
    </row>
    <row r="10632" spans="1:4" x14ac:dyDescent="0.25">
      <c r="A10632" s="67">
        <v>44309</v>
      </c>
      <c r="B10632" s="60" t="s">
        <v>27</v>
      </c>
      <c r="C10632" s="60" t="s">
        <v>946</v>
      </c>
      <c r="D10632" s="15">
        <v>1</v>
      </c>
    </row>
    <row r="10633" spans="1:4" x14ac:dyDescent="0.25">
      <c r="A10633" s="67">
        <v>44309</v>
      </c>
      <c r="B10633" s="60" t="s">
        <v>27</v>
      </c>
      <c r="C10633" s="60" t="s">
        <v>621</v>
      </c>
      <c r="D10633" s="15">
        <v>4</v>
      </c>
    </row>
    <row r="10634" spans="1:4" x14ac:dyDescent="0.25">
      <c r="A10634" s="67">
        <v>44309</v>
      </c>
      <c r="B10634" s="60" t="s">
        <v>51</v>
      </c>
      <c r="C10634" s="60" t="s">
        <v>51</v>
      </c>
      <c r="D10634" s="15">
        <v>17</v>
      </c>
    </row>
    <row r="10635" spans="1:4" x14ac:dyDescent="0.25">
      <c r="A10635" s="67">
        <v>44309</v>
      </c>
      <c r="B10635" s="60" t="s">
        <v>10</v>
      </c>
      <c r="C10635" s="76" t="s">
        <v>1481</v>
      </c>
      <c r="D10635" s="15">
        <v>2</v>
      </c>
    </row>
    <row r="10636" spans="1:4" x14ac:dyDescent="0.25">
      <c r="A10636" s="67">
        <v>44309</v>
      </c>
      <c r="B10636" s="60" t="s">
        <v>10</v>
      </c>
      <c r="C10636" s="76" t="s">
        <v>646</v>
      </c>
      <c r="D10636" s="15">
        <v>1</v>
      </c>
    </row>
    <row r="10637" spans="1:4" x14ac:dyDescent="0.25">
      <c r="A10637" s="67">
        <v>44309</v>
      </c>
      <c r="B10637" s="60" t="s">
        <v>10</v>
      </c>
      <c r="C10637" s="76" t="s">
        <v>1483</v>
      </c>
      <c r="D10637" s="15">
        <v>1</v>
      </c>
    </row>
    <row r="10638" spans="1:4" x14ac:dyDescent="0.25">
      <c r="A10638" s="67">
        <v>44309</v>
      </c>
      <c r="B10638" s="60" t="s">
        <v>10</v>
      </c>
      <c r="C10638" s="60" t="s">
        <v>10</v>
      </c>
      <c r="D10638" s="15">
        <v>38</v>
      </c>
    </row>
    <row r="10639" spans="1:4" x14ac:dyDescent="0.25">
      <c r="A10639" s="67">
        <v>44310</v>
      </c>
      <c r="B10639" s="60" t="s">
        <v>14</v>
      </c>
      <c r="C10639" s="60" t="s">
        <v>14</v>
      </c>
      <c r="D10639" s="15">
        <v>27</v>
      </c>
    </row>
    <row r="10640" spans="1:4" x14ac:dyDescent="0.25">
      <c r="A10640" s="67">
        <v>44310</v>
      </c>
      <c r="B10640" s="60" t="s">
        <v>14</v>
      </c>
      <c r="C10640" s="76" t="s">
        <v>1370</v>
      </c>
      <c r="D10640" s="15">
        <v>1</v>
      </c>
    </row>
    <row r="10641" spans="1:4" x14ac:dyDescent="0.25">
      <c r="A10641" s="67">
        <v>44310</v>
      </c>
      <c r="B10641" s="60" t="s">
        <v>14</v>
      </c>
      <c r="C10641" s="60" t="s">
        <v>16</v>
      </c>
      <c r="D10641" s="15">
        <v>24</v>
      </c>
    </row>
    <row r="10642" spans="1:4" x14ac:dyDescent="0.25">
      <c r="A10642" s="67">
        <v>44310</v>
      </c>
      <c r="B10642" s="60" t="s">
        <v>14</v>
      </c>
      <c r="C10642" s="60" t="s">
        <v>807</v>
      </c>
      <c r="D10642" s="15">
        <v>4</v>
      </c>
    </row>
    <row r="10643" spans="1:4" x14ac:dyDescent="0.25">
      <c r="A10643" s="67">
        <v>44310</v>
      </c>
      <c r="B10643" s="60" t="s">
        <v>14</v>
      </c>
      <c r="C10643" s="60" t="s">
        <v>85</v>
      </c>
      <c r="D10643" s="15">
        <v>2</v>
      </c>
    </row>
    <row r="10644" spans="1:4" x14ac:dyDescent="0.25">
      <c r="A10644" s="67">
        <v>44310</v>
      </c>
      <c r="B10644" s="60" t="s">
        <v>20</v>
      </c>
      <c r="C10644" s="76" t="s">
        <v>1371</v>
      </c>
      <c r="D10644" s="15">
        <v>1</v>
      </c>
    </row>
    <row r="10645" spans="1:4" x14ac:dyDescent="0.25">
      <c r="A10645" s="67">
        <v>44310</v>
      </c>
      <c r="B10645" s="60" t="s">
        <v>20</v>
      </c>
      <c r="C10645" s="60" t="s">
        <v>20</v>
      </c>
      <c r="D10645" s="15">
        <v>35</v>
      </c>
    </row>
    <row r="10646" spans="1:4" x14ac:dyDescent="0.25">
      <c r="A10646" s="67">
        <v>44310</v>
      </c>
      <c r="B10646" s="60" t="s">
        <v>13</v>
      </c>
      <c r="C10646" s="76" t="s">
        <v>1382</v>
      </c>
      <c r="D10646" s="15">
        <v>1</v>
      </c>
    </row>
    <row r="10647" spans="1:4" x14ac:dyDescent="0.25">
      <c r="A10647" s="67">
        <v>44310</v>
      </c>
      <c r="B10647" s="60" t="s">
        <v>13</v>
      </c>
      <c r="C10647" s="60" t="s">
        <v>13</v>
      </c>
      <c r="D10647" s="15">
        <v>6</v>
      </c>
    </row>
    <row r="10648" spans="1:4" x14ac:dyDescent="0.25">
      <c r="A10648" s="67">
        <v>44310</v>
      </c>
      <c r="B10648" s="60" t="s">
        <v>13</v>
      </c>
      <c r="C10648" s="76" t="s">
        <v>1385</v>
      </c>
      <c r="D10648" s="15">
        <v>1</v>
      </c>
    </row>
    <row r="10649" spans="1:4" x14ac:dyDescent="0.25">
      <c r="A10649" s="67">
        <v>44310</v>
      </c>
      <c r="B10649" s="60" t="s">
        <v>13</v>
      </c>
      <c r="C10649" s="60" t="s">
        <v>1173</v>
      </c>
      <c r="D10649" s="15">
        <v>1</v>
      </c>
    </row>
    <row r="10650" spans="1:4" x14ac:dyDescent="0.25">
      <c r="A10650" s="67">
        <v>44310</v>
      </c>
      <c r="B10650" s="60" t="s">
        <v>13</v>
      </c>
      <c r="C10650" s="76" t="s">
        <v>1387</v>
      </c>
      <c r="D10650" s="15">
        <v>1</v>
      </c>
    </row>
    <row r="10651" spans="1:4" x14ac:dyDescent="0.25">
      <c r="A10651" s="67">
        <v>44310</v>
      </c>
      <c r="B10651" s="60" t="s">
        <v>24</v>
      </c>
      <c r="C10651" s="60" t="s">
        <v>23</v>
      </c>
      <c r="D10651" s="15">
        <v>1</v>
      </c>
    </row>
    <row r="10652" spans="1:4" x14ac:dyDescent="0.25">
      <c r="A10652" s="67">
        <v>44310</v>
      </c>
      <c r="B10652" s="60" t="s">
        <v>24</v>
      </c>
      <c r="C10652" s="60" t="s">
        <v>24</v>
      </c>
      <c r="D10652" s="15">
        <v>3</v>
      </c>
    </row>
    <row r="10653" spans="1:4" x14ac:dyDescent="0.25">
      <c r="A10653" s="67">
        <v>44310</v>
      </c>
      <c r="B10653" s="60" t="s">
        <v>24</v>
      </c>
      <c r="C10653" s="76" t="s">
        <v>706</v>
      </c>
      <c r="D10653" s="15">
        <v>1</v>
      </c>
    </row>
    <row r="10654" spans="1:4" x14ac:dyDescent="0.25">
      <c r="A10654" s="67">
        <v>44310</v>
      </c>
      <c r="B10654" s="60" t="s">
        <v>47</v>
      </c>
      <c r="C10654" s="60" t="s">
        <v>47</v>
      </c>
      <c r="D10654" s="15">
        <v>1</v>
      </c>
    </row>
    <row r="10655" spans="1:4" x14ac:dyDescent="0.25">
      <c r="A10655" s="67">
        <v>44310</v>
      </c>
      <c r="B10655" s="60" t="s">
        <v>48</v>
      </c>
      <c r="C10655" s="58" t="s">
        <v>1600</v>
      </c>
      <c r="D10655" s="15">
        <v>1</v>
      </c>
    </row>
    <row r="10656" spans="1:4" x14ac:dyDescent="0.25">
      <c r="A10656" s="67">
        <v>44310</v>
      </c>
      <c r="B10656" s="60" t="s">
        <v>7</v>
      </c>
      <c r="C10656" s="76" t="s">
        <v>1411</v>
      </c>
      <c r="D10656" s="15">
        <v>1</v>
      </c>
    </row>
    <row r="10657" spans="1:4" x14ac:dyDescent="0.25">
      <c r="A10657" s="67">
        <v>44310</v>
      </c>
      <c r="B10657" s="60" t="s">
        <v>7</v>
      </c>
      <c r="C10657" s="60" t="s">
        <v>7</v>
      </c>
      <c r="D10657" s="15">
        <v>15</v>
      </c>
    </row>
    <row r="10658" spans="1:4" x14ac:dyDescent="0.25">
      <c r="A10658" s="67">
        <v>44310</v>
      </c>
      <c r="B10658" s="60" t="s">
        <v>9</v>
      </c>
      <c r="C10658" s="76" t="s">
        <v>1412</v>
      </c>
      <c r="D10658" s="15">
        <v>2</v>
      </c>
    </row>
    <row r="10659" spans="1:4" x14ac:dyDescent="0.25">
      <c r="A10659" s="67">
        <v>44310</v>
      </c>
      <c r="B10659" s="60" t="s">
        <v>9</v>
      </c>
      <c r="C10659" s="60" t="s">
        <v>9</v>
      </c>
      <c r="D10659" s="15">
        <v>142</v>
      </c>
    </row>
    <row r="10660" spans="1:4" x14ac:dyDescent="0.25">
      <c r="A10660" s="67">
        <v>44310</v>
      </c>
      <c r="B10660" s="60" t="s">
        <v>9</v>
      </c>
      <c r="C10660" s="60" t="s">
        <v>17</v>
      </c>
      <c r="D10660" s="15">
        <v>7</v>
      </c>
    </row>
    <row r="10661" spans="1:4" x14ac:dyDescent="0.25">
      <c r="A10661" s="67">
        <v>44310</v>
      </c>
      <c r="B10661" s="60" t="s">
        <v>9</v>
      </c>
      <c r="C10661" s="76" t="s">
        <v>1422</v>
      </c>
      <c r="D10661" s="15">
        <v>4</v>
      </c>
    </row>
    <row r="10662" spans="1:4" x14ac:dyDescent="0.25">
      <c r="A10662" s="67">
        <v>44310</v>
      </c>
      <c r="B10662" s="60" t="s">
        <v>9</v>
      </c>
      <c r="C10662" s="60" t="s">
        <v>144</v>
      </c>
      <c r="D10662" s="15">
        <v>21</v>
      </c>
    </row>
    <row r="10663" spans="1:4" x14ac:dyDescent="0.25">
      <c r="A10663" s="67">
        <v>44310</v>
      </c>
      <c r="B10663" s="60" t="s">
        <v>15</v>
      </c>
      <c r="C10663" s="60" t="s">
        <v>108</v>
      </c>
      <c r="D10663" s="15">
        <v>2</v>
      </c>
    </row>
    <row r="10664" spans="1:4" x14ac:dyDescent="0.25">
      <c r="A10664" s="67">
        <v>44310</v>
      </c>
      <c r="B10664" s="60" t="s">
        <v>15</v>
      </c>
      <c r="C10664" s="60" t="s">
        <v>1355</v>
      </c>
      <c r="D10664" s="15">
        <v>5</v>
      </c>
    </row>
    <row r="10665" spans="1:4" x14ac:dyDescent="0.25">
      <c r="A10665" s="67">
        <v>44310</v>
      </c>
      <c r="B10665" s="60" t="s">
        <v>15</v>
      </c>
      <c r="C10665" s="60" t="s">
        <v>284</v>
      </c>
      <c r="D10665" s="15">
        <v>4</v>
      </c>
    </row>
    <row r="10666" spans="1:4" x14ac:dyDescent="0.25">
      <c r="A10666" s="67">
        <v>44310</v>
      </c>
      <c r="B10666" s="60" t="s">
        <v>11</v>
      </c>
      <c r="C10666" s="60" t="s">
        <v>64</v>
      </c>
      <c r="D10666" s="15">
        <v>1</v>
      </c>
    </row>
    <row r="10667" spans="1:4" x14ac:dyDescent="0.25">
      <c r="A10667" s="67">
        <v>44310</v>
      </c>
      <c r="B10667" s="60" t="s">
        <v>11</v>
      </c>
      <c r="C10667" s="60" t="s">
        <v>1152</v>
      </c>
      <c r="D10667" s="15">
        <v>3</v>
      </c>
    </row>
    <row r="10668" spans="1:4" x14ac:dyDescent="0.25">
      <c r="A10668" s="67">
        <v>44310</v>
      </c>
      <c r="B10668" s="60" t="s">
        <v>11</v>
      </c>
      <c r="C10668" s="60" t="s">
        <v>335</v>
      </c>
      <c r="D10668" s="15">
        <v>2</v>
      </c>
    </row>
    <row r="10669" spans="1:4" x14ac:dyDescent="0.25">
      <c r="A10669" s="67">
        <v>44310</v>
      </c>
      <c r="B10669" s="60" t="s">
        <v>11</v>
      </c>
      <c r="C10669" s="60" t="s">
        <v>11</v>
      </c>
      <c r="D10669" s="15">
        <v>47</v>
      </c>
    </row>
    <row r="10670" spans="1:4" x14ac:dyDescent="0.25">
      <c r="A10670" s="67">
        <v>44310</v>
      </c>
      <c r="B10670" s="60" t="s">
        <v>11</v>
      </c>
      <c r="C10670" s="60" t="s">
        <v>854</v>
      </c>
      <c r="D10670" s="15">
        <v>1</v>
      </c>
    </row>
    <row r="10671" spans="1:4" x14ac:dyDescent="0.25">
      <c r="A10671" s="67">
        <v>44310</v>
      </c>
      <c r="B10671" s="60" t="s">
        <v>11</v>
      </c>
      <c r="C10671" s="60" t="s">
        <v>763</v>
      </c>
      <c r="D10671" s="15">
        <v>1</v>
      </c>
    </row>
    <row r="10672" spans="1:4" x14ac:dyDescent="0.25">
      <c r="A10672" s="67">
        <v>44310</v>
      </c>
      <c r="B10672" s="60" t="s">
        <v>11</v>
      </c>
      <c r="C10672" s="60" t="s">
        <v>134</v>
      </c>
      <c r="D10672" s="15">
        <v>3</v>
      </c>
    </row>
    <row r="10673" spans="1:4" x14ac:dyDescent="0.25">
      <c r="A10673" s="67">
        <v>44310</v>
      </c>
      <c r="B10673" s="60" t="s">
        <v>12</v>
      </c>
      <c r="C10673" s="76" t="s">
        <v>1444</v>
      </c>
      <c r="D10673" s="15">
        <v>2</v>
      </c>
    </row>
    <row r="10674" spans="1:4" x14ac:dyDescent="0.25">
      <c r="A10674" s="67">
        <v>44310</v>
      </c>
      <c r="B10674" s="60" t="s">
        <v>12</v>
      </c>
      <c r="C10674" s="60" t="s">
        <v>12</v>
      </c>
      <c r="D10674" s="15">
        <v>7</v>
      </c>
    </row>
    <row r="10675" spans="1:4" x14ac:dyDescent="0.25">
      <c r="A10675" s="67">
        <v>44310</v>
      </c>
      <c r="B10675" s="60" t="s">
        <v>8</v>
      </c>
      <c r="C10675" s="76" t="s">
        <v>1452</v>
      </c>
      <c r="D10675" s="15">
        <v>4</v>
      </c>
    </row>
    <row r="10676" spans="1:4" x14ac:dyDescent="0.25">
      <c r="A10676" s="67">
        <v>44310</v>
      </c>
      <c r="B10676" s="60" t="s">
        <v>8</v>
      </c>
      <c r="C10676" s="60" t="s">
        <v>58</v>
      </c>
      <c r="D10676" s="15">
        <v>7</v>
      </c>
    </row>
    <row r="10677" spans="1:4" x14ac:dyDescent="0.25">
      <c r="A10677" s="67">
        <v>44310</v>
      </c>
      <c r="B10677" s="60" t="s">
        <v>8</v>
      </c>
      <c r="C10677" s="60" t="s">
        <v>141</v>
      </c>
      <c r="D10677" s="15">
        <v>2</v>
      </c>
    </row>
    <row r="10678" spans="1:4" x14ac:dyDescent="0.25">
      <c r="A10678" s="67">
        <v>44310</v>
      </c>
      <c r="B10678" s="60" t="s">
        <v>8</v>
      </c>
      <c r="C10678" s="60" t="s">
        <v>204</v>
      </c>
      <c r="D10678" s="15">
        <v>5</v>
      </c>
    </row>
    <row r="10679" spans="1:4" x14ac:dyDescent="0.25">
      <c r="A10679" s="67">
        <v>44310</v>
      </c>
      <c r="B10679" s="60" t="s">
        <v>8</v>
      </c>
      <c r="C10679" s="60" t="s">
        <v>40</v>
      </c>
      <c r="D10679" s="15">
        <v>3</v>
      </c>
    </row>
    <row r="10680" spans="1:4" x14ac:dyDescent="0.25">
      <c r="A10680" s="67">
        <v>44310</v>
      </c>
      <c r="B10680" s="60" t="s">
        <v>8</v>
      </c>
      <c r="C10680" s="60" t="s">
        <v>8</v>
      </c>
      <c r="D10680" s="15">
        <v>210</v>
      </c>
    </row>
    <row r="10681" spans="1:4" x14ac:dyDescent="0.25">
      <c r="A10681" s="67">
        <v>44310</v>
      </c>
      <c r="B10681" s="60" t="s">
        <v>8</v>
      </c>
      <c r="C10681" s="60" t="s">
        <v>31</v>
      </c>
      <c r="D10681" s="15">
        <v>7</v>
      </c>
    </row>
    <row r="10682" spans="1:4" x14ac:dyDescent="0.25">
      <c r="A10682" s="67">
        <v>44310</v>
      </c>
      <c r="B10682" s="60" t="s">
        <v>8</v>
      </c>
      <c r="C10682" s="60" t="s">
        <v>111</v>
      </c>
      <c r="D10682" s="15">
        <v>2</v>
      </c>
    </row>
    <row r="10683" spans="1:4" x14ac:dyDescent="0.25">
      <c r="A10683" s="67">
        <v>44310</v>
      </c>
      <c r="B10683" s="60" t="s">
        <v>49</v>
      </c>
      <c r="C10683" s="60" t="s">
        <v>49</v>
      </c>
      <c r="D10683" s="15">
        <v>1</v>
      </c>
    </row>
    <row r="10684" spans="1:4" x14ac:dyDescent="0.25">
      <c r="A10684" s="67">
        <v>44310</v>
      </c>
      <c r="B10684" s="60" t="s">
        <v>50</v>
      </c>
      <c r="C10684" s="60" t="s">
        <v>1356</v>
      </c>
      <c r="D10684" s="15">
        <v>3</v>
      </c>
    </row>
    <row r="10685" spans="1:4" x14ac:dyDescent="0.25">
      <c r="A10685" s="67">
        <v>44310</v>
      </c>
      <c r="B10685" s="60" t="s">
        <v>50</v>
      </c>
      <c r="C10685" s="60" t="s">
        <v>367</v>
      </c>
      <c r="D10685" s="15">
        <v>3</v>
      </c>
    </row>
    <row r="10686" spans="1:4" x14ac:dyDescent="0.25">
      <c r="A10686" s="67">
        <v>44310</v>
      </c>
      <c r="B10686" s="60" t="s">
        <v>27</v>
      </c>
      <c r="C10686" s="60" t="s">
        <v>140</v>
      </c>
      <c r="D10686" s="15">
        <v>2</v>
      </c>
    </row>
    <row r="10687" spans="1:4" x14ac:dyDescent="0.25">
      <c r="A10687" s="67">
        <v>44310</v>
      </c>
      <c r="B10687" s="60" t="s">
        <v>27</v>
      </c>
      <c r="C10687" s="60" t="s">
        <v>43</v>
      </c>
      <c r="D10687" s="15">
        <v>22</v>
      </c>
    </row>
    <row r="10688" spans="1:4" x14ac:dyDescent="0.25">
      <c r="A10688" s="67">
        <v>44310</v>
      </c>
      <c r="B10688" s="60" t="s">
        <v>27</v>
      </c>
      <c r="C10688" s="60" t="s">
        <v>710</v>
      </c>
      <c r="D10688" s="15">
        <v>1</v>
      </c>
    </row>
    <row r="10689" spans="1:4" x14ac:dyDescent="0.25">
      <c r="A10689" s="67">
        <v>44310</v>
      </c>
      <c r="B10689" s="60" t="s">
        <v>51</v>
      </c>
      <c r="C10689" s="60" t="s">
        <v>750</v>
      </c>
      <c r="D10689" s="15">
        <v>2</v>
      </c>
    </row>
    <row r="10690" spans="1:4" x14ac:dyDescent="0.25">
      <c r="A10690" s="67">
        <v>44310</v>
      </c>
      <c r="B10690" s="60" t="s">
        <v>51</v>
      </c>
      <c r="C10690" s="60" t="s">
        <v>51</v>
      </c>
      <c r="D10690" s="15">
        <v>8</v>
      </c>
    </row>
    <row r="10691" spans="1:4" x14ac:dyDescent="0.25">
      <c r="A10691" s="67">
        <v>44310</v>
      </c>
      <c r="B10691" s="60" t="s">
        <v>10</v>
      </c>
      <c r="C10691" s="76" t="s">
        <v>1044</v>
      </c>
      <c r="D10691" s="15">
        <v>1</v>
      </c>
    </row>
    <row r="10692" spans="1:4" x14ac:dyDescent="0.25">
      <c r="A10692" s="67">
        <v>44310</v>
      </c>
      <c r="B10692" s="60" t="s">
        <v>10</v>
      </c>
      <c r="C10692" s="76" t="s">
        <v>1479</v>
      </c>
      <c r="D10692" s="15">
        <v>1</v>
      </c>
    </row>
    <row r="10693" spans="1:4" x14ac:dyDescent="0.25">
      <c r="A10693" s="67">
        <v>44310</v>
      </c>
      <c r="B10693" s="60" t="s">
        <v>10</v>
      </c>
      <c r="C10693" s="60" t="s">
        <v>10</v>
      </c>
      <c r="D10693" s="15">
        <v>6</v>
      </c>
    </row>
    <row r="10694" spans="1:4" x14ac:dyDescent="0.25">
      <c r="A10694" s="67">
        <v>44311</v>
      </c>
      <c r="B10694" s="60" t="s">
        <v>14</v>
      </c>
      <c r="C10694" s="60" t="s">
        <v>14</v>
      </c>
      <c r="D10694" s="15">
        <v>23</v>
      </c>
    </row>
    <row r="10695" spans="1:4" x14ac:dyDescent="0.25">
      <c r="A10695" s="67">
        <v>44311</v>
      </c>
      <c r="B10695" s="60" t="s">
        <v>14</v>
      </c>
      <c r="C10695" s="76" t="s">
        <v>1367</v>
      </c>
      <c r="D10695" s="15">
        <v>1</v>
      </c>
    </row>
    <row r="10696" spans="1:4" x14ac:dyDescent="0.25">
      <c r="A10696" s="67">
        <v>44311</v>
      </c>
      <c r="B10696" s="60" t="s">
        <v>14</v>
      </c>
      <c r="C10696" s="60" t="s">
        <v>1089</v>
      </c>
      <c r="D10696" s="15">
        <v>2</v>
      </c>
    </row>
    <row r="10697" spans="1:4" x14ac:dyDescent="0.25">
      <c r="A10697" s="67">
        <v>44311</v>
      </c>
      <c r="B10697" s="60" t="s">
        <v>14</v>
      </c>
      <c r="C10697" s="60" t="s">
        <v>1088</v>
      </c>
      <c r="D10697" s="15">
        <v>1</v>
      </c>
    </row>
    <row r="10698" spans="1:4" x14ac:dyDescent="0.25">
      <c r="A10698" s="67">
        <v>44311</v>
      </c>
      <c r="B10698" s="60" t="s">
        <v>14</v>
      </c>
      <c r="C10698" s="76" t="s">
        <v>1370</v>
      </c>
      <c r="D10698" s="15">
        <v>2</v>
      </c>
    </row>
    <row r="10699" spans="1:4" x14ac:dyDescent="0.25">
      <c r="A10699" s="67">
        <v>44311</v>
      </c>
      <c r="B10699" s="60" t="s">
        <v>14</v>
      </c>
      <c r="C10699" s="60" t="s">
        <v>16</v>
      </c>
      <c r="D10699" s="15">
        <v>45</v>
      </c>
    </row>
    <row r="10700" spans="1:4" x14ac:dyDescent="0.25">
      <c r="A10700" s="67">
        <v>44311</v>
      </c>
      <c r="B10700" s="60" t="s">
        <v>14</v>
      </c>
      <c r="C10700" s="60" t="s">
        <v>807</v>
      </c>
      <c r="D10700" s="15">
        <v>2</v>
      </c>
    </row>
    <row r="10701" spans="1:4" x14ac:dyDescent="0.25">
      <c r="A10701" s="67">
        <v>44311</v>
      </c>
      <c r="B10701" s="60" t="s">
        <v>14</v>
      </c>
      <c r="C10701" s="60" t="s">
        <v>85</v>
      </c>
      <c r="D10701" s="15">
        <v>17</v>
      </c>
    </row>
    <row r="10702" spans="1:4" x14ac:dyDescent="0.25">
      <c r="A10702" s="67">
        <v>44311</v>
      </c>
      <c r="B10702" s="60" t="s">
        <v>20</v>
      </c>
      <c r="C10702" s="60" t="s">
        <v>20</v>
      </c>
      <c r="D10702" s="15">
        <v>68</v>
      </c>
    </row>
    <row r="10703" spans="1:4" x14ac:dyDescent="0.25">
      <c r="A10703" s="67">
        <v>44311</v>
      </c>
      <c r="B10703" s="60" t="s">
        <v>20</v>
      </c>
      <c r="C10703" s="60" t="s">
        <v>651</v>
      </c>
      <c r="D10703" s="15">
        <v>1</v>
      </c>
    </row>
    <row r="10704" spans="1:4" x14ac:dyDescent="0.25">
      <c r="A10704" s="67">
        <v>44311</v>
      </c>
      <c r="B10704" s="60" t="s">
        <v>13</v>
      </c>
      <c r="C10704" s="76" t="s">
        <v>94</v>
      </c>
      <c r="D10704" s="15">
        <v>2</v>
      </c>
    </row>
    <row r="10705" spans="1:4" x14ac:dyDescent="0.25">
      <c r="A10705" s="67">
        <v>44311</v>
      </c>
      <c r="B10705" s="60" t="s">
        <v>13</v>
      </c>
      <c r="C10705" s="60" t="s">
        <v>13</v>
      </c>
      <c r="D10705" s="15">
        <v>7</v>
      </c>
    </row>
    <row r="10706" spans="1:4" x14ac:dyDescent="0.25">
      <c r="A10706" s="67">
        <v>44311</v>
      </c>
      <c r="B10706" s="60" t="s">
        <v>13</v>
      </c>
      <c r="C10706" s="76" t="s">
        <v>1385</v>
      </c>
      <c r="D10706" s="15">
        <v>4</v>
      </c>
    </row>
    <row r="10707" spans="1:4" x14ac:dyDescent="0.25">
      <c r="A10707" s="67">
        <v>44311</v>
      </c>
      <c r="B10707" s="60" t="s">
        <v>13</v>
      </c>
      <c r="C10707" s="76" t="s">
        <v>326</v>
      </c>
      <c r="D10707" s="15">
        <v>1</v>
      </c>
    </row>
    <row r="10708" spans="1:4" x14ac:dyDescent="0.25">
      <c r="A10708" s="67">
        <v>44311</v>
      </c>
      <c r="B10708" s="60" t="s">
        <v>13</v>
      </c>
      <c r="C10708" s="76" t="s">
        <v>1387</v>
      </c>
      <c r="D10708" s="15">
        <v>4</v>
      </c>
    </row>
    <row r="10709" spans="1:4" x14ac:dyDescent="0.25">
      <c r="A10709" s="67">
        <v>44311</v>
      </c>
      <c r="B10709" s="60" t="s">
        <v>24</v>
      </c>
      <c r="C10709" s="60" t="s">
        <v>23</v>
      </c>
      <c r="D10709" s="15">
        <v>2</v>
      </c>
    </row>
    <row r="10710" spans="1:4" x14ac:dyDescent="0.25">
      <c r="A10710" s="67">
        <v>44311</v>
      </c>
      <c r="B10710" s="60" t="s">
        <v>24</v>
      </c>
      <c r="C10710" s="60" t="s">
        <v>24</v>
      </c>
      <c r="D10710" s="15">
        <v>10</v>
      </c>
    </row>
    <row r="10711" spans="1:4" x14ac:dyDescent="0.25">
      <c r="A10711" s="67">
        <v>44311</v>
      </c>
      <c r="B10711" s="60" t="s">
        <v>24</v>
      </c>
      <c r="C10711" s="60" t="s">
        <v>36</v>
      </c>
      <c r="D10711" s="15">
        <v>1</v>
      </c>
    </row>
    <row r="10712" spans="1:4" x14ac:dyDescent="0.25">
      <c r="A10712" s="67">
        <v>44311</v>
      </c>
      <c r="B10712" s="60" t="s">
        <v>47</v>
      </c>
      <c r="C10712" s="60" t="s">
        <v>47</v>
      </c>
      <c r="D10712" s="15">
        <v>0</v>
      </c>
    </row>
    <row r="10713" spans="1:4" x14ac:dyDescent="0.25">
      <c r="A10713" s="67">
        <v>44311</v>
      </c>
      <c r="B10713" s="60" t="s">
        <v>48</v>
      </c>
      <c r="C10713" s="58" t="s">
        <v>1600</v>
      </c>
      <c r="D10713" s="15">
        <v>1</v>
      </c>
    </row>
    <row r="10714" spans="1:4" x14ac:dyDescent="0.25">
      <c r="A10714" s="67">
        <v>44311</v>
      </c>
      <c r="B10714" s="60" t="s">
        <v>7</v>
      </c>
      <c r="C10714" s="76" t="s">
        <v>1411</v>
      </c>
      <c r="D10714" s="15">
        <v>1</v>
      </c>
    </row>
    <row r="10715" spans="1:4" x14ac:dyDescent="0.25">
      <c r="A10715" s="67">
        <v>44311</v>
      </c>
      <c r="B10715" s="60" t="s">
        <v>7</v>
      </c>
      <c r="C10715" s="60" t="s">
        <v>7</v>
      </c>
      <c r="D10715" s="15">
        <v>24</v>
      </c>
    </row>
    <row r="10716" spans="1:4" x14ac:dyDescent="0.25">
      <c r="A10716" s="67">
        <v>44311</v>
      </c>
      <c r="B10716" s="60" t="s">
        <v>9</v>
      </c>
      <c r="C10716" s="76" t="s">
        <v>1412</v>
      </c>
      <c r="D10716" s="15">
        <v>1</v>
      </c>
    </row>
    <row r="10717" spans="1:4" x14ac:dyDescent="0.25">
      <c r="A10717" s="67">
        <v>44311</v>
      </c>
      <c r="B10717" s="60" t="s">
        <v>9</v>
      </c>
      <c r="C10717" s="76" t="s">
        <v>1416</v>
      </c>
      <c r="D10717" s="15">
        <v>1</v>
      </c>
    </row>
    <row r="10718" spans="1:4" x14ac:dyDescent="0.25">
      <c r="A10718" s="67">
        <v>44311</v>
      </c>
      <c r="B10718" s="60" t="s">
        <v>9</v>
      </c>
      <c r="C10718" s="60" t="s">
        <v>9</v>
      </c>
      <c r="D10718" s="15">
        <v>17</v>
      </c>
    </row>
    <row r="10719" spans="1:4" x14ac:dyDescent="0.25">
      <c r="A10719" s="67">
        <v>44311</v>
      </c>
      <c r="B10719" s="60" t="s">
        <v>9</v>
      </c>
      <c r="C10719" s="76" t="s">
        <v>1422</v>
      </c>
      <c r="D10719" s="15">
        <v>1</v>
      </c>
    </row>
    <row r="10720" spans="1:4" x14ac:dyDescent="0.25">
      <c r="A10720" s="67">
        <v>44311</v>
      </c>
      <c r="B10720" s="60" t="s">
        <v>9</v>
      </c>
      <c r="C10720" s="60" t="s">
        <v>144</v>
      </c>
      <c r="D10720" s="15">
        <v>3</v>
      </c>
    </row>
    <row r="10721" spans="1:4" x14ac:dyDescent="0.25">
      <c r="A10721" s="67">
        <v>44311</v>
      </c>
      <c r="B10721" s="60" t="s">
        <v>15</v>
      </c>
      <c r="C10721" s="60" t="s">
        <v>1355</v>
      </c>
      <c r="D10721" s="15">
        <v>3</v>
      </c>
    </row>
    <row r="10722" spans="1:4" x14ac:dyDescent="0.25">
      <c r="A10722" s="67">
        <v>44311</v>
      </c>
      <c r="B10722" s="60" t="s">
        <v>11</v>
      </c>
      <c r="C10722" s="60" t="s">
        <v>335</v>
      </c>
      <c r="D10722" s="15">
        <v>3</v>
      </c>
    </row>
    <row r="10723" spans="1:4" x14ac:dyDescent="0.25">
      <c r="A10723" s="67">
        <v>44311</v>
      </c>
      <c r="B10723" s="60" t="s">
        <v>11</v>
      </c>
      <c r="C10723" s="60" t="s">
        <v>11</v>
      </c>
      <c r="D10723" s="15">
        <v>21</v>
      </c>
    </row>
    <row r="10724" spans="1:4" x14ac:dyDescent="0.25">
      <c r="A10724" s="67">
        <v>44311</v>
      </c>
      <c r="B10724" s="60" t="s">
        <v>11</v>
      </c>
      <c r="C10724" s="60" t="s">
        <v>763</v>
      </c>
      <c r="D10724" s="15">
        <v>1</v>
      </c>
    </row>
    <row r="10725" spans="1:4" x14ac:dyDescent="0.25">
      <c r="A10725" s="67">
        <v>44311</v>
      </c>
      <c r="B10725" s="60" t="s">
        <v>11</v>
      </c>
      <c r="C10725" s="60" t="s">
        <v>134</v>
      </c>
      <c r="D10725" s="15">
        <v>2</v>
      </c>
    </row>
    <row r="10726" spans="1:4" x14ac:dyDescent="0.25">
      <c r="A10726" s="67">
        <v>44311</v>
      </c>
      <c r="B10726" s="60" t="s">
        <v>11</v>
      </c>
      <c r="C10726" s="76" t="s">
        <v>1434</v>
      </c>
      <c r="D10726" s="15">
        <v>1</v>
      </c>
    </row>
    <row r="10727" spans="1:4" x14ac:dyDescent="0.25">
      <c r="A10727" s="67">
        <v>44311</v>
      </c>
      <c r="B10727" s="60" t="s">
        <v>12</v>
      </c>
      <c r="C10727" s="76" t="s">
        <v>1443</v>
      </c>
      <c r="D10727" s="15">
        <v>1</v>
      </c>
    </row>
    <row r="10728" spans="1:4" x14ac:dyDescent="0.25">
      <c r="A10728" s="67">
        <v>44311</v>
      </c>
      <c r="B10728" s="60" t="s">
        <v>12</v>
      </c>
      <c r="C10728" s="60" t="s">
        <v>12</v>
      </c>
      <c r="D10728" s="15">
        <v>26</v>
      </c>
    </row>
    <row r="10729" spans="1:4" x14ac:dyDescent="0.25">
      <c r="A10729" s="67">
        <v>44311</v>
      </c>
      <c r="B10729" s="60" t="s">
        <v>8</v>
      </c>
      <c r="C10729" s="60" t="s">
        <v>73</v>
      </c>
      <c r="D10729" s="15">
        <v>3</v>
      </c>
    </row>
    <row r="10730" spans="1:4" x14ac:dyDescent="0.25">
      <c r="A10730" s="67">
        <v>44311</v>
      </c>
      <c r="B10730" s="60" t="s">
        <v>8</v>
      </c>
      <c r="C10730" s="76" t="s">
        <v>1452</v>
      </c>
      <c r="D10730" s="15">
        <v>1</v>
      </c>
    </row>
    <row r="10731" spans="1:4" x14ac:dyDescent="0.25">
      <c r="A10731" s="67">
        <v>44311</v>
      </c>
      <c r="B10731" s="60" t="s">
        <v>8</v>
      </c>
      <c r="C10731" s="60" t="s">
        <v>58</v>
      </c>
      <c r="D10731" s="15">
        <v>10</v>
      </c>
    </row>
    <row r="10732" spans="1:4" x14ac:dyDescent="0.25">
      <c r="A10732" s="67">
        <v>44311</v>
      </c>
      <c r="B10732" s="60" t="s">
        <v>8</v>
      </c>
      <c r="C10732" s="60" t="s">
        <v>721</v>
      </c>
      <c r="D10732" s="15">
        <v>1</v>
      </c>
    </row>
    <row r="10733" spans="1:4" x14ac:dyDescent="0.25">
      <c r="A10733" s="67">
        <v>44311</v>
      </c>
      <c r="B10733" s="60" t="s">
        <v>8</v>
      </c>
      <c r="C10733" s="60" t="s">
        <v>141</v>
      </c>
      <c r="D10733" s="15">
        <v>2</v>
      </c>
    </row>
    <row r="10734" spans="1:4" x14ac:dyDescent="0.25">
      <c r="A10734" s="67">
        <v>44311</v>
      </c>
      <c r="B10734" s="60" t="s">
        <v>8</v>
      </c>
      <c r="C10734" s="60" t="s">
        <v>133</v>
      </c>
      <c r="D10734" s="15">
        <v>4</v>
      </c>
    </row>
    <row r="10735" spans="1:4" x14ac:dyDescent="0.25">
      <c r="A10735" s="67">
        <v>44311</v>
      </c>
      <c r="B10735" s="60" t="s">
        <v>8</v>
      </c>
      <c r="C10735" s="60" t="s">
        <v>204</v>
      </c>
      <c r="D10735" s="15">
        <v>1</v>
      </c>
    </row>
    <row r="10736" spans="1:4" x14ac:dyDescent="0.25">
      <c r="A10736" s="67">
        <v>44311</v>
      </c>
      <c r="B10736" s="60" t="s">
        <v>8</v>
      </c>
      <c r="C10736" s="60" t="s">
        <v>40</v>
      </c>
      <c r="D10736" s="15">
        <v>2</v>
      </c>
    </row>
    <row r="10737" spans="1:4" x14ac:dyDescent="0.25">
      <c r="A10737" s="67">
        <v>44311</v>
      </c>
      <c r="B10737" s="60" t="s">
        <v>8</v>
      </c>
      <c r="C10737" s="60" t="s">
        <v>8</v>
      </c>
      <c r="D10737" s="15">
        <v>112</v>
      </c>
    </row>
    <row r="10738" spans="1:4" x14ac:dyDescent="0.25">
      <c r="A10738" s="67">
        <v>44311</v>
      </c>
      <c r="B10738" s="60" t="s">
        <v>8</v>
      </c>
      <c r="C10738" s="60" t="s">
        <v>31</v>
      </c>
      <c r="D10738" s="15">
        <v>4</v>
      </c>
    </row>
    <row r="10739" spans="1:4" x14ac:dyDescent="0.25">
      <c r="A10739" s="67">
        <v>44311</v>
      </c>
      <c r="B10739" s="60" t="s">
        <v>8</v>
      </c>
      <c r="C10739" s="60" t="s">
        <v>130</v>
      </c>
      <c r="D10739" s="15">
        <v>1</v>
      </c>
    </row>
    <row r="10740" spans="1:4" x14ac:dyDescent="0.25">
      <c r="A10740" s="67">
        <v>44311</v>
      </c>
      <c r="B10740" s="60" t="s">
        <v>8</v>
      </c>
      <c r="C10740" s="60" t="s">
        <v>111</v>
      </c>
      <c r="D10740" s="15">
        <v>4</v>
      </c>
    </row>
    <row r="10741" spans="1:4" x14ac:dyDescent="0.25">
      <c r="A10741" s="67">
        <v>44311</v>
      </c>
      <c r="B10741" s="60" t="s">
        <v>49</v>
      </c>
      <c r="C10741" s="76" t="s">
        <v>1466</v>
      </c>
      <c r="D10741" s="15">
        <v>2</v>
      </c>
    </row>
    <row r="10742" spans="1:4" x14ac:dyDescent="0.25">
      <c r="A10742" s="67">
        <v>44311</v>
      </c>
      <c r="B10742" s="60" t="s">
        <v>49</v>
      </c>
      <c r="C10742" s="60" t="s">
        <v>49</v>
      </c>
      <c r="D10742" s="15">
        <v>9</v>
      </c>
    </row>
    <row r="10743" spans="1:4" x14ac:dyDescent="0.25">
      <c r="A10743" s="67">
        <v>44311</v>
      </c>
      <c r="B10743" s="60" t="s">
        <v>50</v>
      </c>
      <c r="C10743" s="60" t="s">
        <v>1073</v>
      </c>
      <c r="D10743" s="15">
        <v>1</v>
      </c>
    </row>
    <row r="10744" spans="1:4" x14ac:dyDescent="0.25">
      <c r="A10744" s="67">
        <v>44311</v>
      </c>
      <c r="B10744" s="60" t="s">
        <v>50</v>
      </c>
      <c r="C10744" s="76" t="s">
        <v>1470</v>
      </c>
      <c r="D10744" s="15">
        <v>2</v>
      </c>
    </row>
    <row r="10745" spans="1:4" x14ac:dyDescent="0.25">
      <c r="A10745" s="67">
        <v>44311</v>
      </c>
      <c r="B10745" s="60" t="s">
        <v>50</v>
      </c>
      <c r="C10745" s="60" t="s">
        <v>1068</v>
      </c>
      <c r="D10745" s="15">
        <v>1</v>
      </c>
    </row>
    <row r="10746" spans="1:4" x14ac:dyDescent="0.25">
      <c r="A10746" s="67">
        <v>44311</v>
      </c>
      <c r="B10746" s="60" t="s">
        <v>50</v>
      </c>
      <c r="C10746" s="60" t="s">
        <v>1356</v>
      </c>
      <c r="D10746" s="15">
        <v>4</v>
      </c>
    </row>
    <row r="10747" spans="1:4" x14ac:dyDescent="0.25">
      <c r="A10747" s="67">
        <v>44311</v>
      </c>
      <c r="B10747" s="60" t="s">
        <v>50</v>
      </c>
      <c r="C10747" s="60" t="s">
        <v>367</v>
      </c>
      <c r="D10747" s="15">
        <v>19</v>
      </c>
    </row>
    <row r="10748" spans="1:4" x14ac:dyDescent="0.25">
      <c r="A10748" s="67">
        <v>44311</v>
      </c>
      <c r="B10748" s="60" t="s">
        <v>27</v>
      </c>
      <c r="C10748" s="60" t="s">
        <v>140</v>
      </c>
      <c r="D10748" s="15">
        <v>17</v>
      </c>
    </row>
    <row r="10749" spans="1:4" x14ac:dyDescent="0.25">
      <c r="A10749" s="67">
        <v>44311</v>
      </c>
      <c r="B10749" s="60" t="s">
        <v>27</v>
      </c>
      <c r="C10749" s="60" t="s">
        <v>234</v>
      </c>
      <c r="D10749" s="15">
        <v>2</v>
      </c>
    </row>
    <row r="10750" spans="1:4" x14ac:dyDescent="0.25">
      <c r="A10750" s="67">
        <v>44311</v>
      </c>
      <c r="B10750" s="60" t="s">
        <v>27</v>
      </c>
      <c r="C10750" s="76" t="s">
        <v>1474</v>
      </c>
      <c r="D10750" s="15">
        <v>1</v>
      </c>
    </row>
    <row r="10751" spans="1:4" x14ac:dyDescent="0.25">
      <c r="A10751" s="67">
        <v>44311</v>
      </c>
      <c r="B10751" s="60" t="s">
        <v>27</v>
      </c>
      <c r="C10751" s="60" t="s">
        <v>43</v>
      </c>
      <c r="D10751" s="15">
        <v>35</v>
      </c>
    </row>
    <row r="10752" spans="1:4" x14ac:dyDescent="0.25">
      <c r="A10752" s="67">
        <v>44311</v>
      </c>
      <c r="B10752" s="60" t="s">
        <v>27</v>
      </c>
      <c r="C10752" s="60" t="s">
        <v>866</v>
      </c>
      <c r="D10752" s="15">
        <v>1</v>
      </c>
    </row>
    <row r="10753" spans="1:4" x14ac:dyDescent="0.25">
      <c r="A10753" s="67">
        <v>44311</v>
      </c>
      <c r="B10753" s="60" t="s">
        <v>27</v>
      </c>
      <c r="C10753" s="60" t="s">
        <v>710</v>
      </c>
      <c r="D10753" s="15">
        <v>1</v>
      </c>
    </row>
    <row r="10754" spans="1:4" x14ac:dyDescent="0.25">
      <c r="A10754" s="67">
        <v>44311</v>
      </c>
      <c r="B10754" s="60" t="s">
        <v>51</v>
      </c>
      <c r="C10754" s="60" t="s">
        <v>51</v>
      </c>
      <c r="D10754" s="15">
        <v>3</v>
      </c>
    </row>
    <row r="10755" spans="1:4" x14ac:dyDescent="0.25">
      <c r="A10755" s="67">
        <v>44311</v>
      </c>
      <c r="B10755" s="60" t="s">
        <v>10</v>
      </c>
      <c r="C10755" s="60" t="s">
        <v>10</v>
      </c>
      <c r="D10755" s="15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76" t="s">
        <v>1370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76" t="s">
        <v>1385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76" t="s">
        <v>1387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58" t="s">
        <v>1600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76" t="s">
        <v>1411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76" t="s">
        <v>1416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76" t="s">
        <v>1422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1355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367</v>
      </c>
      <c r="D10789" s="15">
        <v>0</v>
      </c>
    </row>
    <row r="10790" spans="1:4" x14ac:dyDescent="0.25">
      <c r="A10790" s="67">
        <v>44312</v>
      </c>
      <c r="B10790" s="60" t="s">
        <v>27</v>
      </c>
      <c r="C10790" s="60" t="s">
        <v>234</v>
      </c>
      <c r="D10790" s="15">
        <v>1</v>
      </c>
    </row>
    <row r="10791" spans="1:4" x14ac:dyDescent="0.25">
      <c r="A10791" s="67">
        <v>44312</v>
      </c>
      <c r="B10791" s="60" t="s">
        <v>27</v>
      </c>
      <c r="C10791" s="60" t="s">
        <v>43</v>
      </c>
      <c r="D10791" s="15">
        <v>5</v>
      </c>
    </row>
    <row r="10792" spans="1:4" x14ac:dyDescent="0.25">
      <c r="A10792" s="67">
        <v>44312</v>
      </c>
      <c r="B10792" s="60" t="s">
        <v>51</v>
      </c>
      <c r="C10792" s="60" t="s">
        <v>51</v>
      </c>
      <c r="D10792" s="15">
        <v>4</v>
      </c>
    </row>
    <row r="10793" spans="1:4" x14ac:dyDescent="0.25">
      <c r="A10793" s="67">
        <v>44312</v>
      </c>
      <c r="B10793" s="60" t="s">
        <v>10</v>
      </c>
      <c r="C10793" s="76" t="s">
        <v>1481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60" t="s">
        <v>14</v>
      </c>
      <c r="D10796" s="15">
        <v>28</v>
      </c>
    </row>
    <row r="10797" spans="1:4" x14ac:dyDescent="0.25">
      <c r="A10797" s="67">
        <v>44313</v>
      </c>
      <c r="B10797" s="60" t="s">
        <v>14</v>
      </c>
      <c r="C10797" s="76" t="s">
        <v>1363</v>
      </c>
      <c r="D10797" s="15">
        <v>1</v>
      </c>
    </row>
    <row r="10798" spans="1:4" x14ac:dyDescent="0.25">
      <c r="A10798" s="67">
        <v>44313</v>
      </c>
      <c r="B10798" s="60" t="s">
        <v>14</v>
      </c>
      <c r="C10798" s="60" t="s">
        <v>16</v>
      </c>
      <c r="D10798" s="15">
        <v>15</v>
      </c>
    </row>
    <row r="10799" spans="1:4" x14ac:dyDescent="0.25">
      <c r="A10799" s="67">
        <v>44313</v>
      </c>
      <c r="B10799" s="60" t="s">
        <v>14</v>
      </c>
      <c r="C10799" s="60" t="s">
        <v>85</v>
      </c>
      <c r="D10799" s="15">
        <v>5</v>
      </c>
    </row>
    <row r="10800" spans="1:4" x14ac:dyDescent="0.25">
      <c r="A10800" s="67">
        <v>44313</v>
      </c>
      <c r="B10800" s="60" t="s">
        <v>20</v>
      </c>
      <c r="C10800" s="60" t="s">
        <v>20</v>
      </c>
      <c r="D10800" s="15">
        <v>7</v>
      </c>
    </row>
    <row r="10801" spans="1:4" x14ac:dyDescent="0.25">
      <c r="A10801" s="67">
        <v>44313</v>
      </c>
      <c r="B10801" s="60" t="s">
        <v>20</v>
      </c>
      <c r="C10801" s="60" t="s">
        <v>712</v>
      </c>
      <c r="D10801" s="15">
        <v>1</v>
      </c>
    </row>
    <row r="10802" spans="1:4" x14ac:dyDescent="0.25">
      <c r="A10802" s="67">
        <v>44313</v>
      </c>
      <c r="B10802" s="60" t="s">
        <v>13</v>
      </c>
      <c r="C10802" s="76" t="s">
        <v>94</v>
      </c>
      <c r="D10802" s="15">
        <v>1</v>
      </c>
    </row>
    <row r="10803" spans="1:4" x14ac:dyDescent="0.25">
      <c r="A10803" s="67">
        <v>44313</v>
      </c>
      <c r="B10803" s="60" t="s">
        <v>13</v>
      </c>
      <c r="C10803" s="76" t="s">
        <v>1381</v>
      </c>
      <c r="D10803" s="15">
        <v>1</v>
      </c>
    </row>
    <row r="10804" spans="1:4" x14ac:dyDescent="0.25">
      <c r="A10804" s="67">
        <v>44313</v>
      </c>
      <c r="B10804" s="60" t="s">
        <v>13</v>
      </c>
      <c r="C10804" s="60" t="s">
        <v>13</v>
      </c>
      <c r="D10804" s="15">
        <v>2</v>
      </c>
    </row>
    <row r="10805" spans="1:4" x14ac:dyDescent="0.25">
      <c r="A10805" s="67">
        <v>44313</v>
      </c>
      <c r="B10805" s="60" t="s">
        <v>13</v>
      </c>
      <c r="C10805" s="76" t="s">
        <v>1385</v>
      </c>
      <c r="D10805" s="15">
        <v>3</v>
      </c>
    </row>
    <row r="10806" spans="1:4" x14ac:dyDescent="0.25">
      <c r="A10806" s="67">
        <v>44313</v>
      </c>
      <c r="B10806" s="60" t="s">
        <v>24</v>
      </c>
      <c r="C10806" s="60" t="s">
        <v>23</v>
      </c>
      <c r="D10806" s="15">
        <v>4</v>
      </c>
    </row>
    <row r="10807" spans="1:4" x14ac:dyDescent="0.25">
      <c r="A10807" s="67">
        <v>44313</v>
      </c>
      <c r="B10807" s="60" t="s">
        <v>24</v>
      </c>
      <c r="C10807" s="60" t="s">
        <v>24</v>
      </c>
      <c r="D10807" s="15">
        <v>4</v>
      </c>
    </row>
    <row r="10808" spans="1:4" x14ac:dyDescent="0.25">
      <c r="A10808" s="67">
        <v>44313</v>
      </c>
      <c r="B10808" s="60" t="s">
        <v>24</v>
      </c>
      <c r="C10808" s="60" t="s">
        <v>36</v>
      </c>
      <c r="D10808" s="15">
        <v>1</v>
      </c>
    </row>
    <row r="10809" spans="1:4" x14ac:dyDescent="0.25">
      <c r="A10809" s="67">
        <v>44313</v>
      </c>
      <c r="B10809" s="60" t="s">
        <v>47</v>
      </c>
      <c r="C10809" s="60" t="s">
        <v>47</v>
      </c>
      <c r="D10809" s="15">
        <v>1</v>
      </c>
    </row>
    <row r="10810" spans="1:4" x14ac:dyDescent="0.25">
      <c r="A10810" s="67">
        <v>44313</v>
      </c>
      <c r="B10810" s="60" t="s">
        <v>48</v>
      </c>
      <c r="C10810" s="58" t="s">
        <v>1600</v>
      </c>
      <c r="D10810" s="15">
        <v>1</v>
      </c>
    </row>
    <row r="10811" spans="1:4" x14ac:dyDescent="0.25">
      <c r="A10811" s="67">
        <v>44313</v>
      </c>
      <c r="B10811" s="60" t="s">
        <v>7</v>
      </c>
      <c r="C10811" s="76" t="s">
        <v>1411</v>
      </c>
      <c r="D10811" s="15">
        <v>9</v>
      </c>
    </row>
    <row r="10812" spans="1:4" x14ac:dyDescent="0.25">
      <c r="A10812" s="67">
        <v>44313</v>
      </c>
      <c r="B10812" s="60" t="s">
        <v>7</v>
      </c>
      <c r="C10812" s="60" t="s">
        <v>7</v>
      </c>
      <c r="D10812" s="15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5">
        <v>36</v>
      </c>
    </row>
    <row r="10814" spans="1:4" x14ac:dyDescent="0.25">
      <c r="A10814" s="67">
        <v>44313</v>
      </c>
      <c r="B10814" s="60" t="s">
        <v>9</v>
      </c>
      <c r="C10814" s="60" t="s">
        <v>17</v>
      </c>
      <c r="D10814" s="15">
        <v>10</v>
      </c>
    </row>
    <row r="10815" spans="1:4" x14ac:dyDescent="0.25">
      <c r="A10815" s="67">
        <v>44313</v>
      </c>
      <c r="B10815" s="60" t="s">
        <v>9</v>
      </c>
      <c r="C10815" s="76" t="s">
        <v>1018</v>
      </c>
      <c r="D10815" s="15">
        <v>1</v>
      </c>
    </row>
    <row r="10816" spans="1:4" x14ac:dyDescent="0.25">
      <c r="A10816" s="67">
        <v>44313</v>
      </c>
      <c r="B10816" s="60" t="s">
        <v>9</v>
      </c>
      <c r="C10816" s="76" t="s">
        <v>1422</v>
      </c>
      <c r="D10816" s="15">
        <v>3</v>
      </c>
    </row>
    <row r="10817" spans="1:4" x14ac:dyDescent="0.25">
      <c r="A10817" s="67">
        <v>44313</v>
      </c>
      <c r="B10817" s="60" t="s">
        <v>9</v>
      </c>
      <c r="C10817" s="60" t="s">
        <v>144</v>
      </c>
      <c r="D10817" s="15">
        <v>12</v>
      </c>
    </row>
    <row r="10818" spans="1:4" x14ac:dyDescent="0.25">
      <c r="A10818" s="67">
        <v>44313</v>
      </c>
      <c r="B10818" s="60" t="s">
        <v>15</v>
      </c>
      <c r="C10818" s="60" t="s">
        <v>1355</v>
      </c>
      <c r="D10818" s="15">
        <v>12</v>
      </c>
    </row>
    <row r="10819" spans="1:4" x14ac:dyDescent="0.25">
      <c r="A10819" s="67">
        <v>44313</v>
      </c>
      <c r="B10819" s="60" t="s">
        <v>11</v>
      </c>
      <c r="C10819" s="60" t="s">
        <v>11</v>
      </c>
      <c r="D10819" s="15">
        <v>25</v>
      </c>
    </row>
    <row r="10820" spans="1:4" x14ac:dyDescent="0.25">
      <c r="A10820" s="67">
        <v>44313</v>
      </c>
      <c r="B10820" s="60" t="s">
        <v>12</v>
      </c>
      <c r="C10820" s="60" t="s">
        <v>12</v>
      </c>
      <c r="D10820" s="15">
        <v>0</v>
      </c>
    </row>
    <row r="10821" spans="1:4" x14ac:dyDescent="0.25">
      <c r="A10821" s="67">
        <v>44313</v>
      </c>
      <c r="B10821" s="60" t="s">
        <v>8</v>
      </c>
      <c r="C10821" s="60" t="s">
        <v>73</v>
      </c>
      <c r="D10821" s="15">
        <v>3</v>
      </c>
    </row>
    <row r="10822" spans="1:4" x14ac:dyDescent="0.25">
      <c r="A10822" s="67">
        <v>44313</v>
      </c>
      <c r="B10822" s="60" t="s">
        <v>8</v>
      </c>
      <c r="C10822" s="76" t="s">
        <v>1452</v>
      </c>
      <c r="D10822" s="15">
        <v>2</v>
      </c>
    </row>
    <row r="10823" spans="1:4" x14ac:dyDescent="0.25">
      <c r="A10823" s="67">
        <v>44313</v>
      </c>
      <c r="B10823" s="60" t="s">
        <v>8</v>
      </c>
      <c r="C10823" s="60" t="s">
        <v>58</v>
      </c>
      <c r="D10823" s="15">
        <v>6</v>
      </c>
    </row>
    <row r="10824" spans="1:4" x14ac:dyDescent="0.25">
      <c r="A10824" s="67">
        <v>44313</v>
      </c>
      <c r="B10824" s="60" t="s">
        <v>8</v>
      </c>
      <c r="C10824" s="60" t="s">
        <v>721</v>
      </c>
      <c r="D10824" s="15">
        <v>1</v>
      </c>
    </row>
    <row r="10825" spans="1:4" x14ac:dyDescent="0.25">
      <c r="A10825" s="67">
        <v>44313</v>
      </c>
      <c r="B10825" s="60" t="s">
        <v>8</v>
      </c>
      <c r="C10825" s="60" t="s">
        <v>141</v>
      </c>
      <c r="D10825" s="15">
        <v>3</v>
      </c>
    </row>
    <row r="10826" spans="1:4" x14ac:dyDescent="0.25">
      <c r="A10826" s="67">
        <v>44313</v>
      </c>
      <c r="B10826" s="60" t="s">
        <v>8</v>
      </c>
      <c r="C10826" s="60" t="s">
        <v>204</v>
      </c>
      <c r="D10826" s="15">
        <v>3</v>
      </c>
    </row>
    <row r="10827" spans="1:4" x14ac:dyDescent="0.25">
      <c r="A10827" s="67">
        <v>44313</v>
      </c>
      <c r="B10827" s="60" t="s">
        <v>8</v>
      </c>
      <c r="C10827" s="60" t="s">
        <v>40</v>
      </c>
      <c r="D10827" s="15">
        <v>1</v>
      </c>
    </row>
    <row r="10828" spans="1:4" x14ac:dyDescent="0.25">
      <c r="A10828" s="67">
        <v>44313</v>
      </c>
      <c r="B10828" s="60" t="s">
        <v>8</v>
      </c>
      <c r="C10828" s="60" t="s">
        <v>8</v>
      </c>
      <c r="D10828" s="15">
        <v>42</v>
      </c>
    </row>
    <row r="10829" spans="1:4" x14ac:dyDescent="0.25">
      <c r="A10829" s="67">
        <v>44313</v>
      </c>
      <c r="B10829" s="60" t="s">
        <v>8</v>
      </c>
      <c r="C10829" s="60" t="s">
        <v>31</v>
      </c>
      <c r="D10829" s="15">
        <v>1</v>
      </c>
    </row>
    <row r="10830" spans="1:4" x14ac:dyDescent="0.25">
      <c r="A10830" s="67">
        <v>44313</v>
      </c>
      <c r="B10830" s="60" t="s">
        <v>8</v>
      </c>
      <c r="C10830" s="60" t="s">
        <v>111</v>
      </c>
      <c r="D10830" s="15">
        <v>1</v>
      </c>
    </row>
    <row r="10831" spans="1:4" x14ac:dyDescent="0.25">
      <c r="A10831" s="67">
        <v>44313</v>
      </c>
      <c r="B10831" s="60" t="s">
        <v>49</v>
      </c>
      <c r="C10831" s="60" t="s">
        <v>49</v>
      </c>
      <c r="D10831" s="15">
        <v>0</v>
      </c>
    </row>
    <row r="10832" spans="1:4" x14ac:dyDescent="0.25">
      <c r="A10832" s="67">
        <v>44313</v>
      </c>
      <c r="B10832" s="60" t="s">
        <v>50</v>
      </c>
      <c r="C10832" s="76" t="s">
        <v>1470</v>
      </c>
      <c r="D10832" s="15">
        <v>2</v>
      </c>
    </row>
    <row r="10833" spans="1:4" x14ac:dyDescent="0.25">
      <c r="A10833" s="67">
        <v>44313</v>
      </c>
      <c r="B10833" s="60" t="s">
        <v>50</v>
      </c>
      <c r="C10833" s="60" t="s">
        <v>1356</v>
      </c>
      <c r="D10833" s="15">
        <v>2</v>
      </c>
    </row>
    <row r="10834" spans="1:4" x14ac:dyDescent="0.25">
      <c r="A10834" s="67">
        <v>44313</v>
      </c>
      <c r="B10834" s="60" t="s">
        <v>50</v>
      </c>
      <c r="C10834" s="60" t="s">
        <v>367</v>
      </c>
      <c r="D10834" s="15">
        <v>8</v>
      </c>
    </row>
    <row r="10835" spans="1:4" x14ac:dyDescent="0.25">
      <c r="A10835" s="67">
        <v>44313</v>
      </c>
      <c r="B10835" s="60" t="s">
        <v>27</v>
      </c>
      <c r="C10835" s="60" t="s">
        <v>140</v>
      </c>
      <c r="D10835" s="15">
        <v>14</v>
      </c>
    </row>
    <row r="10836" spans="1:4" x14ac:dyDescent="0.25">
      <c r="A10836" s="67">
        <v>44313</v>
      </c>
      <c r="B10836" s="60" t="s">
        <v>27</v>
      </c>
      <c r="C10836" s="60" t="s">
        <v>234</v>
      </c>
      <c r="D10836" s="15">
        <v>2</v>
      </c>
    </row>
    <row r="10837" spans="1:4" x14ac:dyDescent="0.25">
      <c r="A10837" s="67">
        <v>44313</v>
      </c>
      <c r="B10837" s="60" t="s">
        <v>27</v>
      </c>
      <c r="C10837" s="60" t="s">
        <v>43</v>
      </c>
      <c r="D10837" s="15">
        <v>26</v>
      </c>
    </row>
    <row r="10838" spans="1:4" x14ac:dyDescent="0.25">
      <c r="A10838" s="67">
        <v>44313</v>
      </c>
      <c r="B10838" s="60" t="s">
        <v>27</v>
      </c>
      <c r="C10838" s="60" t="s">
        <v>939</v>
      </c>
      <c r="D10838" s="15">
        <v>1</v>
      </c>
    </row>
    <row r="10839" spans="1:4" x14ac:dyDescent="0.25">
      <c r="A10839" s="67">
        <v>44313</v>
      </c>
      <c r="B10839" s="60" t="s">
        <v>27</v>
      </c>
      <c r="C10839" s="60" t="s">
        <v>946</v>
      </c>
      <c r="D10839" s="15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5">
        <v>1</v>
      </c>
    </row>
    <row r="10841" spans="1:4" x14ac:dyDescent="0.25">
      <c r="A10841" s="67">
        <v>44313</v>
      </c>
      <c r="B10841" s="60" t="s">
        <v>10</v>
      </c>
      <c r="C10841" s="76" t="s">
        <v>1481</v>
      </c>
      <c r="D10841" s="15">
        <v>2</v>
      </c>
    </row>
    <row r="10842" spans="1:4" x14ac:dyDescent="0.25">
      <c r="A10842" s="67">
        <v>44313</v>
      </c>
      <c r="B10842" s="60" t="s">
        <v>10</v>
      </c>
      <c r="C10842" s="60" t="s">
        <v>10</v>
      </c>
      <c r="D10842" s="15">
        <v>41</v>
      </c>
    </row>
    <row r="10843" spans="1:4" x14ac:dyDescent="0.25">
      <c r="A10843" s="67">
        <v>44314</v>
      </c>
      <c r="B10843" s="60" t="s">
        <v>14</v>
      </c>
      <c r="C10843" s="60" t="s">
        <v>14</v>
      </c>
      <c r="D10843" s="15">
        <v>61</v>
      </c>
    </row>
    <row r="10844" spans="1:4" x14ac:dyDescent="0.25">
      <c r="A10844" s="67">
        <v>44314</v>
      </c>
      <c r="B10844" s="60" t="s">
        <v>14</v>
      </c>
      <c r="C10844" s="60" t="s">
        <v>1041</v>
      </c>
      <c r="D10844" s="15">
        <v>2</v>
      </c>
    </row>
    <row r="10845" spans="1:4" x14ac:dyDescent="0.25">
      <c r="A10845" s="67">
        <v>44314</v>
      </c>
      <c r="B10845" s="60" t="s">
        <v>14</v>
      </c>
      <c r="C10845" s="76" t="s">
        <v>1370</v>
      </c>
      <c r="D10845" s="15">
        <v>2</v>
      </c>
    </row>
    <row r="10846" spans="1:4" x14ac:dyDescent="0.25">
      <c r="A10846" s="67">
        <v>44314</v>
      </c>
      <c r="B10846" s="60" t="s">
        <v>14</v>
      </c>
      <c r="C10846" s="60" t="s">
        <v>16</v>
      </c>
      <c r="D10846" s="15">
        <v>71</v>
      </c>
    </row>
    <row r="10847" spans="1:4" x14ac:dyDescent="0.25">
      <c r="A10847" s="67">
        <v>44314</v>
      </c>
      <c r="B10847" s="60" t="s">
        <v>14</v>
      </c>
      <c r="C10847" s="60" t="s">
        <v>807</v>
      </c>
      <c r="D10847" s="15">
        <v>6</v>
      </c>
    </row>
    <row r="10848" spans="1:4" x14ac:dyDescent="0.25">
      <c r="A10848" s="67">
        <v>44314</v>
      </c>
      <c r="B10848" s="60" t="s">
        <v>14</v>
      </c>
      <c r="C10848" s="60" t="s">
        <v>85</v>
      </c>
      <c r="D10848" s="15">
        <v>14</v>
      </c>
    </row>
    <row r="10849" spans="1:4" x14ac:dyDescent="0.25">
      <c r="A10849" s="67">
        <v>44314</v>
      </c>
      <c r="B10849" s="60" t="s">
        <v>20</v>
      </c>
      <c r="C10849" s="60" t="s">
        <v>20</v>
      </c>
      <c r="D10849" s="15">
        <v>94</v>
      </c>
    </row>
    <row r="10850" spans="1:4" x14ac:dyDescent="0.25">
      <c r="A10850" s="67">
        <v>44314</v>
      </c>
      <c r="B10850" s="60" t="s">
        <v>20</v>
      </c>
      <c r="C10850" s="60" t="s">
        <v>365</v>
      </c>
      <c r="D10850" s="15">
        <v>2</v>
      </c>
    </row>
    <row r="10851" spans="1:4" x14ac:dyDescent="0.25">
      <c r="A10851" s="67">
        <v>44314</v>
      </c>
      <c r="B10851" s="60" t="s">
        <v>20</v>
      </c>
      <c r="C10851" s="60" t="s">
        <v>712</v>
      </c>
      <c r="D10851" s="15">
        <v>1</v>
      </c>
    </row>
    <row r="10852" spans="1:4" x14ac:dyDescent="0.25">
      <c r="A10852" s="67">
        <v>44314</v>
      </c>
      <c r="B10852" s="60" t="s">
        <v>13</v>
      </c>
      <c r="C10852" s="76" t="s">
        <v>1382</v>
      </c>
      <c r="D10852" s="15">
        <v>1</v>
      </c>
    </row>
    <row r="10853" spans="1:4" x14ac:dyDescent="0.25">
      <c r="A10853" s="67">
        <v>44314</v>
      </c>
      <c r="B10853" s="60" t="s">
        <v>13</v>
      </c>
      <c r="C10853" s="60" t="s">
        <v>13</v>
      </c>
      <c r="D10853" s="15">
        <v>2</v>
      </c>
    </row>
    <row r="10854" spans="1:4" x14ac:dyDescent="0.25">
      <c r="A10854" s="67">
        <v>44314</v>
      </c>
      <c r="B10854" s="60" t="s">
        <v>13</v>
      </c>
      <c r="C10854" s="76" t="s">
        <v>1385</v>
      </c>
      <c r="D10854" s="15">
        <v>13</v>
      </c>
    </row>
    <row r="10855" spans="1:4" x14ac:dyDescent="0.25">
      <c r="A10855" s="67">
        <v>44314</v>
      </c>
      <c r="B10855" s="60" t="s">
        <v>13</v>
      </c>
      <c r="C10855" s="76" t="s">
        <v>1387</v>
      </c>
      <c r="D10855" s="15">
        <v>3</v>
      </c>
    </row>
    <row r="10856" spans="1:4" x14ac:dyDescent="0.25">
      <c r="A10856" s="67">
        <v>44314</v>
      </c>
      <c r="B10856" s="60" t="s">
        <v>24</v>
      </c>
      <c r="C10856" s="60" t="s">
        <v>23</v>
      </c>
      <c r="D10856" s="15">
        <v>5</v>
      </c>
    </row>
    <row r="10857" spans="1:4" x14ac:dyDescent="0.25">
      <c r="A10857" s="67">
        <v>44314</v>
      </c>
      <c r="B10857" s="60" t="s">
        <v>24</v>
      </c>
      <c r="C10857" s="60" t="s">
        <v>24</v>
      </c>
      <c r="D10857" s="15">
        <v>2</v>
      </c>
    </row>
    <row r="10858" spans="1:4" x14ac:dyDescent="0.25">
      <c r="A10858" s="67">
        <v>44314</v>
      </c>
      <c r="B10858" s="60" t="s">
        <v>47</v>
      </c>
      <c r="C10858" s="60" t="s">
        <v>47</v>
      </c>
      <c r="D10858" s="15">
        <v>2</v>
      </c>
    </row>
    <row r="10859" spans="1:4" x14ac:dyDescent="0.25">
      <c r="A10859" s="67">
        <v>44314</v>
      </c>
      <c r="B10859" s="60" t="s">
        <v>47</v>
      </c>
      <c r="C10859" s="60" t="s">
        <v>924</v>
      </c>
      <c r="D10859" s="15">
        <v>1</v>
      </c>
    </row>
    <row r="10860" spans="1:4" x14ac:dyDescent="0.25">
      <c r="A10860" s="67">
        <v>44314</v>
      </c>
      <c r="B10860" s="60" t="s">
        <v>48</v>
      </c>
      <c r="C10860" s="58" t="s">
        <v>1600</v>
      </c>
      <c r="D10860" s="15">
        <v>5</v>
      </c>
    </row>
    <row r="10861" spans="1:4" x14ac:dyDescent="0.25">
      <c r="A10861" s="67">
        <v>44314</v>
      </c>
      <c r="B10861" s="60" t="s">
        <v>7</v>
      </c>
      <c r="C10861" s="76" t="s">
        <v>1411</v>
      </c>
      <c r="D10861" s="15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5">
        <v>13</v>
      </c>
    </row>
    <row r="10863" spans="1:4" x14ac:dyDescent="0.25">
      <c r="A10863" s="67">
        <v>44314</v>
      </c>
      <c r="B10863" s="60" t="s">
        <v>9</v>
      </c>
      <c r="C10863" s="76" t="s">
        <v>1412</v>
      </c>
      <c r="D10863" s="15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5">
        <v>53</v>
      </c>
    </row>
    <row r="10865" spans="1:4" x14ac:dyDescent="0.25">
      <c r="A10865" s="67">
        <v>44314</v>
      </c>
      <c r="B10865" s="60" t="s">
        <v>9</v>
      </c>
      <c r="C10865" s="60" t="s">
        <v>17</v>
      </c>
      <c r="D10865" s="15">
        <v>8</v>
      </c>
    </row>
    <row r="10866" spans="1:4" x14ac:dyDescent="0.25">
      <c r="A10866" s="67">
        <v>44314</v>
      </c>
      <c r="B10866" s="60" t="s">
        <v>9</v>
      </c>
      <c r="C10866" s="76" t="s">
        <v>1422</v>
      </c>
      <c r="D10866" s="15">
        <v>2</v>
      </c>
    </row>
    <row r="10867" spans="1:4" x14ac:dyDescent="0.25">
      <c r="A10867" s="67">
        <v>44314</v>
      </c>
      <c r="B10867" s="60" t="s">
        <v>9</v>
      </c>
      <c r="C10867" s="60" t="s">
        <v>144</v>
      </c>
      <c r="D10867" s="15">
        <v>7</v>
      </c>
    </row>
    <row r="10868" spans="1:4" x14ac:dyDescent="0.25">
      <c r="A10868" s="67">
        <v>44314</v>
      </c>
      <c r="B10868" s="60" t="s">
        <v>15</v>
      </c>
      <c r="C10868" s="76" t="s">
        <v>959</v>
      </c>
      <c r="D10868" s="15">
        <v>1</v>
      </c>
    </row>
    <row r="10869" spans="1:4" x14ac:dyDescent="0.25">
      <c r="A10869" s="67">
        <v>44314</v>
      </c>
      <c r="B10869" s="60" t="s">
        <v>15</v>
      </c>
      <c r="C10869" s="60" t="s">
        <v>1355</v>
      </c>
      <c r="D10869" s="15">
        <v>1</v>
      </c>
    </row>
    <row r="10870" spans="1:4" x14ac:dyDescent="0.25">
      <c r="A10870" s="67">
        <v>44314</v>
      </c>
      <c r="B10870" s="60" t="s">
        <v>11</v>
      </c>
      <c r="C10870" s="60" t="s">
        <v>1152</v>
      </c>
      <c r="D10870" s="15">
        <v>2</v>
      </c>
    </row>
    <row r="10871" spans="1:4" x14ac:dyDescent="0.25">
      <c r="A10871" s="67">
        <v>44314</v>
      </c>
      <c r="B10871" s="60" t="s">
        <v>11</v>
      </c>
      <c r="C10871" s="60" t="s">
        <v>335</v>
      </c>
      <c r="D10871" s="15">
        <v>6</v>
      </c>
    </row>
    <row r="10872" spans="1:4" x14ac:dyDescent="0.25">
      <c r="A10872" s="67">
        <v>44314</v>
      </c>
      <c r="B10872" s="60" t="s">
        <v>11</v>
      </c>
      <c r="C10872" s="76" t="s">
        <v>1431</v>
      </c>
      <c r="D10872" s="15">
        <v>3</v>
      </c>
    </row>
    <row r="10873" spans="1:4" x14ac:dyDescent="0.25">
      <c r="A10873" s="67">
        <v>44314</v>
      </c>
      <c r="B10873" s="60" t="s">
        <v>11</v>
      </c>
      <c r="C10873" s="60" t="s">
        <v>11</v>
      </c>
      <c r="D10873" s="15">
        <v>19</v>
      </c>
    </row>
    <row r="10874" spans="1:4" x14ac:dyDescent="0.25">
      <c r="A10874" s="67">
        <v>44314</v>
      </c>
      <c r="B10874" s="60" t="s">
        <v>11</v>
      </c>
      <c r="C10874" s="76" t="s">
        <v>1433</v>
      </c>
      <c r="D10874" s="15">
        <v>1</v>
      </c>
    </row>
    <row r="10875" spans="1:4" x14ac:dyDescent="0.25">
      <c r="A10875" s="67">
        <v>44314</v>
      </c>
      <c r="B10875" s="60" t="s">
        <v>11</v>
      </c>
      <c r="C10875" s="60" t="s">
        <v>134</v>
      </c>
      <c r="D10875" s="15">
        <v>1</v>
      </c>
    </row>
    <row r="10876" spans="1:4" x14ac:dyDescent="0.25">
      <c r="A10876" s="67">
        <v>44314</v>
      </c>
      <c r="B10876" s="60" t="s">
        <v>12</v>
      </c>
      <c r="C10876" s="60" t="s">
        <v>74</v>
      </c>
      <c r="D10876" s="15">
        <v>3</v>
      </c>
    </row>
    <row r="10877" spans="1:4" x14ac:dyDescent="0.25">
      <c r="A10877" s="67">
        <v>44314</v>
      </c>
      <c r="B10877" s="60" t="s">
        <v>12</v>
      </c>
      <c r="C10877" s="76" t="s">
        <v>1443</v>
      </c>
      <c r="D10877" s="15">
        <v>1</v>
      </c>
    </row>
    <row r="10878" spans="1:4" x14ac:dyDescent="0.25">
      <c r="A10878" s="67">
        <v>44314</v>
      </c>
      <c r="B10878" s="60" t="s">
        <v>12</v>
      </c>
      <c r="C10878" s="60" t="s">
        <v>12</v>
      </c>
      <c r="D10878" s="15">
        <v>4</v>
      </c>
    </row>
    <row r="10879" spans="1:4" x14ac:dyDescent="0.25">
      <c r="A10879" s="67">
        <v>44314</v>
      </c>
      <c r="B10879" s="60" t="s">
        <v>8</v>
      </c>
      <c r="C10879" s="60" t="s">
        <v>73</v>
      </c>
      <c r="D10879" s="15">
        <v>1</v>
      </c>
    </row>
    <row r="10880" spans="1:4" x14ac:dyDescent="0.25">
      <c r="A10880" s="67">
        <v>44314</v>
      </c>
      <c r="B10880" s="60" t="s">
        <v>8</v>
      </c>
      <c r="C10880" s="76" t="s">
        <v>1452</v>
      </c>
      <c r="D10880" s="15">
        <v>2</v>
      </c>
    </row>
    <row r="10881" spans="1:4" x14ac:dyDescent="0.25">
      <c r="A10881" s="67">
        <v>44314</v>
      </c>
      <c r="B10881" s="60" t="s">
        <v>8</v>
      </c>
      <c r="C10881" s="60" t="s">
        <v>58</v>
      </c>
      <c r="D10881" s="15">
        <v>9</v>
      </c>
    </row>
    <row r="10882" spans="1:4" x14ac:dyDescent="0.25">
      <c r="A10882" s="67">
        <v>44314</v>
      </c>
      <c r="B10882" s="60" t="s">
        <v>8</v>
      </c>
      <c r="C10882" s="60" t="s">
        <v>141</v>
      </c>
      <c r="D10882" s="15">
        <v>2</v>
      </c>
    </row>
    <row r="10883" spans="1:4" x14ac:dyDescent="0.25">
      <c r="A10883" s="67">
        <v>44314</v>
      </c>
      <c r="B10883" s="60" t="s">
        <v>8</v>
      </c>
      <c r="C10883" s="60" t="s">
        <v>133</v>
      </c>
      <c r="D10883" s="15">
        <v>3</v>
      </c>
    </row>
    <row r="10884" spans="1:4" x14ac:dyDescent="0.25">
      <c r="A10884" s="67">
        <v>44314</v>
      </c>
      <c r="B10884" s="60" t="s">
        <v>8</v>
      </c>
      <c r="C10884" s="60" t="s">
        <v>204</v>
      </c>
      <c r="D10884" s="15">
        <v>1</v>
      </c>
    </row>
    <row r="10885" spans="1:4" x14ac:dyDescent="0.25">
      <c r="A10885" s="67">
        <v>44314</v>
      </c>
      <c r="B10885" s="60" t="s">
        <v>8</v>
      </c>
      <c r="C10885" s="60" t="s">
        <v>40</v>
      </c>
      <c r="D10885" s="15">
        <v>2</v>
      </c>
    </row>
    <row r="10886" spans="1:4" x14ac:dyDescent="0.25">
      <c r="A10886" s="67">
        <v>44314</v>
      </c>
      <c r="B10886" s="60" t="s">
        <v>8</v>
      </c>
      <c r="C10886" s="60" t="s">
        <v>8</v>
      </c>
      <c r="D10886" s="15">
        <v>98</v>
      </c>
    </row>
    <row r="10887" spans="1:4" x14ac:dyDescent="0.25">
      <c r="A10887" s="67">
        <v>44314</v>
      </c>
      <c r="B10887" s="60" t="s">
        <v>8</v>
      </c>
      <c r="C10887" s="60" t="s">
        <v>31</v>
      </c>
      <c r="D10887" s="15">
        <v>9</v>
      </c>
    </row>
    <row r="10888" spans="1:4" x14ac:dyDescent="0.25">
      <c r="A10888" s="67">
        <v>44314</v>
      </c>
      <c r="B10888" s="60" t="s">
        <v>8</v>
      </c>
      <c r="C10888" s="60" t="s">
        <v>130</v>
      </c>
      <c r="D10888" s="15">
        <v>1</v>
      </c>
    </row>
    <row r="10889" spans="1:4" x14ac:dyDescent="0.25">
      <c r="A10889" s="67">
        <v>44314</v>
      </c>
      <c r="B10889" s="60" t="s">
        <v>8</v>
      </c>
      <c r="C10889" s="60" t="s">
        <v>111</v>
      </c>
      <c r="D10889" s="15">
        <v>4</v>
      </c>
    </row>
    <row r="10890" spans="1:4" x14ac:dyDescent="0.25">
      <c r="A10890" s="67">
        <v>44314</v>
      </c>
      <c r="B10890" s="60" t="s">
        <v>49</v>
      </c>
      <c r="C10890" s="76" t="s">
        <v>1466</v>
      </c>
      <c r="D10890" s="15">
        <v>1</v>
      </c>
    </row>
    <row r="10891" spans="1:4" x14ac:dyDescent="0.25">
      <c r="A10891" s="67">
        <v>44314</v>
      </c>
      <c r="B10891" s="60" t="s">
        <v>49</v>
      </c>
      <c r="C10891" s="60" t="s">
        <v>49</v>
      </c>
      <c r="D10891" s="15">
        <v>3</v>
      </c>
    </row>
    <row r="10892" spans="1:4" x14ac:dyDescent="0.25">
      <c r="A10892" s="67">
        <v>44314</v>
      </c>
      <c r="B10892" s="60" t="s">
        <v>50</v>
      </c>
      <c r="C10892" s="76" t="s">
        <v>1470</v>
      </c>
      <c r="D10892" s="15">
        <v>1</v>
      </c>
    </row>
    <row r="10893" spans="1:4" x14ac:dyDescent="0.25">
      <c r="A10893" s="67">
        <v>44314</v>
      </c>
      <c r="B10893" s="60" t="s">
        <v>50</v>
      </c>
      <c r="C10893" s="60" t="s">
        <v>1356</v>
      </c>
      <c r="D10893" s="15">
        <v>1</v>
      </c>
    </row>
    <row r="10894" spans="1:4" x14ac:dyDescent="0.25">
      <c r="A10894" s="67">
        <v>44314</v>
      </c>
      <c r="B10894" s="60" t="s">
        <v>50</v>
      </c>
      <c r="C10894" s="60" t="s">
        <v>367</v>
      </c>
      <c r="D10894" s="15">
        <v>28</v>
      </c>
    </row>
    <row r="10895" spans="1:4" x14ac:dyDescent="0.25">
      <c r="A10895" s="67">
        <v>44314</v>
      </c>
      <c r="B10895" s="60" t="s">
        <v>27</v>
      </c>
      <c r="C10895" s="60" t="s">
        <v>140</v>
      </c>
      <c r="D10895" s="15">
        <v>2</v>
      </c>
    </row>
    <row r="10896" spans="1:4" x14ac:dyDescent="0.25">
      <c r="A10896" s="67">
        <v>44314</v>
      </c>
      <c r="B10896" s="60" t="s">
        <v>27</v>
      </c>
      <c r="C10896" s="60" t="s">
        <v>234</v>
      </c>
      <c r="D10896" s="15">
        <v>3</v>
      </c>
    </row>
    <row r="10897" spans="1:4" x14ac:dyDescent="0.25">
      <c r="A10897" s="67">
        <v>44314</v>
      </c>
      <c r="B10897" s="60" t="s">
        <v>27</v>
      </c>
      <c r="C10897" s="76" t="s">
        <v>1474</v>
      </c>
      <c r="D10897" s="15">
        <v>1</v>
      </c>
    </row>
    <row r="10898" spans="1:4" x14ac:dyDescent="0.25">
      <c r="A10898" s="67">
        <v>44314</v>
      </c>
      <c r="B10898" s="60" t="s">
        <v>27</v>
      </c>
      <c r="C10898" s="60" t="s">
        <v>43</v>
      </c>
      <c r="D10898" s="15">
        <v>40</v>
      </c>
    </row>
    <row r="10899" spans="1:4" x14ac:dyDescent="0.25">
      <c r="A10899" s="67">
        <v>44314</v>
      </c>
      <c r="B10899" s="60" t="s">
        <v>27</v>
      </c>
      <c r="C10899" s="60" t="s">
        <v>939</v>
      </c>
      <c r="D10899" s="15">
        <v>1</v>
      </c>
    </row>
    <row r="10900" spans="1:4" x14ac:dyDescent="0.25">
      <c r="A10900" s="67">
        <v>44314</v>
      </c>
      <c r="B10900" s="60" t="s">
        <v>27</v>
      </c>
      <c r="C10900" s="60" t="s">
        <v>946</v>
      </c>
      <c r="D10900" s="15">
        <v>3</v>
      </c>
    </row>
    <row r="10901" spans="1:4" x14ac:dyDescent="0.25">
      <c r="A10901" s="67">
        <v>44314</v>
      </c>
      <c r="B10901" s="60" t="s">
        <v>27</v>
      </c>
      <c r="C10901" s="60" t="s">
        <v>710</v>
      </c>
      <c r="D10901" s="15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5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5">
        <v>20</v>
      </c>
    </row>
    <row r="10904" spans="1:4" x14ac:dyDescent="0.25">
      <c r="A10904" s="67">
        <v>44315</v>
      </c>
      <c r="B10904" s="60" t="s">
        <v>14</v>
      </c>
      <c r="C10904" s="60" t="s">
        <v>954</v>
      </c>
      <c r="D10904" s="15">
        <v>1</v>
      </c>
    </row>
    <row r="10905" spans="1:4" x14ac:dyDescent="0.25">
      <c r="A10905" s="67">
        <v>44315</v>
      </c>
      <c r="B10905" s="60" t="s">
        <v>14</v>
      </c>
      <c r="C10905" s="60" t="s">
        <v>14</v>
      </c>
      <c r="D10905" s="15">
        <v>19</v>
      </c>
    </row>
    <row r="10906" spans="1:4" x14ac:dyDescent="0.25">
      <c r="A10906" s="67">
        <v>44315</v>
      </c>
      <c r="B10906" s="60" t="s">
        <v>14</v>
      </c>
      <c r="C10906" s="60" t="s">
        <v>16</v>
      </c>
      <c r="D10906" s="15">
        <v>8</v>
      </c>
    </row>
    <row r="10907" spans="1:4" x14ac:dyDescent="0.25">
      <c r="A10907" s="67">
        <v>44315</v>
      </c>
      <c r="B10907" s="60" t="s">
        <v>14</v>
      </c>
      <c r="C10907" s="60" t="s">
        <v>807</v>
      </c>
      <c r="D10907" s="15">
        <v>5</v>
      </c>
    </row>
    <row r="10908" spans="1:4" x14ac:dyDescent="0.25">
      <c r="A10908" s="67">
        <v>44315</v>
      </c>
      <c r="B10908" s="60" t="s">
        <v>14</v>
      </c>
      <c r="C10908" s="60" t="s">
        <v>85</v>
      </c>
      <c r="D10908" s="15">
        <v>20</v>
      </c>
    </row>
    <row r="10909" spans="1:4" x14ac:dyDescent="0.25">
      <c r="A10909" s="67">
        <v>44315</v>
      </c>
      <c r="B10909" s="60" t="s">
        <v>20</v>
      </c>
      <c r="C10909" s="76" t="s">
        <v>1371</v>
      </c>
      <c r="D10909" s="15">
        <v>1</v>
      </c>
    </row>
    <row r="10910" spans="1:4" x14ac:dyDescent="0.25">
      <c r="A10910" s="67">
        <v>44315</v>
      </c>
      <c r="B10910" s="60" t="s">
        <v>20</v>
      </c>
      <c r="C10910" s="60" t="s">
        <v>20</v>
      </c>
      <c r="D10910" s="15">
        <v>53</v>
      </c>
    </row>
    <row r="10911" spans="1:4" x14ac:dyDescent="0.25">
      <c r="A10911" s="67">
        <v>44315</v>
      </c>
      <c r="B10911" s="60" t="s">
        <v>20</v>
      </c>
      <c r="C10911" s="60" t="s">
        <v>876</v>
      </c>
      <c r="D10911" s="15">
        <v>1</v>
      </c>
    </row>
    <row r="10912" spans="1:4" x14ac:dyDescent="0.25">
      <c r="A10912" s="67">
        <v>44315</v>
      </c>
      <c r="B10912" s="60" t="s">
        <v>13</v>
      </c>
      <c r="C10912" s="76" t="s">
        <v>1381</v>
      </c>
      <c r="D10912" s="15">
        <v>1</v>
      </c>
    </row>
    <row r="10913" spans="1:4" x14ac:dyDescent="0.25">
      <c r="A10913" s="67">
        <v>44315</v>
      </c>
      <c r="B10913" s="60" t="s">
        <v>13</v>
      </c>
      <c r="C10913" s="76" t="s">
        <v>1382</v>
      </c>
      <c r="D10913" s="15">
        <v>2</v>
      </c>
    </row>
    <row r="10914" spans="1:4" x14ac:dyDescent="0.25">
      <c r="A10914" s="67">
        <v>44315</v>
      </c>
      <c r="B10914" s="60" t="s">
        <v>13</v>
      </c>
      <c r="C10914" s="60" t="s">
        <v>13</v>
      </c>
      <c r="D10914" s="15">
        <v>6</v>
      </c>
    </row>
    <row r="10915" spans="1:4" x14ac:dyDescent="0.25">
      <c r="A10915" s="67">
        <v>44315</v>
      </c>
      <c r="B10915" s="60" t="s">
        <v>13</v>
      </c>
      <c r="C10915" s="76" t="s">
        <v>1385</v>
      </c>
      <c r="D10915" s="15">
        <v>14</v>
      </c>
    </row>
    <row r="10916" spans="1:4" x14ac:dyDescent="0.25">
      <c r="A10916" s="67">
        <v>44315</v>
      </c>
      <c r="B10916" s="60" t="s">
        <v>13</v>
      </c>
      <c r="C10916" s="76" t="s">
        <v>1387</v>
      </c>
      <c r="D10916" s="15">
        <v>11</v>
      </c>
    </row>
    <row r="10917" spans="1:4" x14ac:dyDescent="0.25">
      <c r="A10917" s="67">
        <v>44315</v>
      </c>
      <c r="B10917" s="60" t="s">
        <v>24</v>
      </c>
      <c r="C10917" s="60" t="s">
        <v>23</v>
      </c>
      <c r="D10917" s="15">
        <v>3</v>
      </c>
    </row>
    <row r="10918" spans="1:4" x14ac:dyDescent="0.25">
      <c r="A10918" s="67">
        <v>44315</v>
      </c>
      <c r="B10918" s="60" t="s">
        <v>24</v>
      </c>
      <c r="C10918" s="60" t="s">
        <v>24</v>
      </c>
      <c r="D10918" s="15">
        <v>3</v>
      </c>
    </row>
    <row r="10919" spans="1:4" x14ac:dyDescent="0.25">
      <c r="A10919" s="67">
        <v>44315</v>
      </c>
      <c r="B10919" s="60" t="s">
        <v>24</v>
      </c>
      <c r="C10919" s="60" t="s">
        <v>37</v>
      </c>
      <c r="D10919" s="15">
        <v>1</v>
      </c>
    </row>
    <row r="10920" spans="1:4" x14ac:dyDescent="0.25">
      <c r="A10920" s="67">
        <v>44315</v>
      </c>
      <c r="B10920" s="60" t="s">
        <v>24</v>
      </c>
      <c r="C10920" s="60" t="s">
        <v>36</v>
      </c>
      <c r="D10920" s="15">
        <v>2</v>
      </c>
    </row>
    <row r="10921" spans="1:4" x14ac:dyDescent="0.25">
      <c r="A10921" s="67">
        <v>44315</v>
      </c>
      <c r="B10921" s="60" t="s">
        <v>47</v>
      </c>
      <c r="C10921" s="60" t="s">
        <v>47</v>
      </c>
      <c r="D10921" s="15">
        <v>7</v>
      </c>
    </row>
    <row r="10922" spans="1:4" x14ac:dyDescent="0.25">
      <c r="A10922" s="67">
        <v>44315</v>
      </c>
      <c r="B10922" s="60" t="s">
        <v>47</v>
      </c>
      <c r="C10922" s="60" t="s">
        <v>924</v>
      </c>
      <c r="D10922" s="15">
        <v>2</v>
      </c>
    </row>
    <row r="10923" spans="1:4" x14ac:dyDescent="0.25">
      <c r="A10923" s="67">
        <v>44315</v>
      </c>
      <c r="B10923" s="60" t="s">
        <v>48</v>
      </c>
      <c r="C10923" s="58" t="s">
        <v>1600</v>
      </c>
      <c r="D10923" s="15">
        <v>2</v>
      </c>
    </row>
    <row r="10924" spans="1:4" x14ac:dyDescent="0.25">
      <c r="A10924" s="67">
        <v>44315</v>
      </c>
      <c r="B10924" s="60" t="s">
        <v>7</v>
      </c>
      <c r="C10924" s="76" t="s">
        <v>1411</v>
      </c>
      <c r="D10924" s="15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5">
        <v>27</v>
      </c>
    </row>
    <row r="10926" spans="1:4" x14ac:dyDescent="0.25">
      <c r="A10926" s="67">
        <v>44315</v>
      </c>
      <c r="B10926" s="60" t="s">
        <v>9</v>
      </c>
      <c r="C10926" s="76" t="s">
        <v>1416</v>
      </c>
      <c r="D10926" s="15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5">
        <v>61</v>
      </c>
    </row>
    <row r="10928" spans="1:4" x14ac:dyDescent="0.25">
      <c r="A10928" s="67">
        <v>44315</v>
      </c>
      <c r="B10928" s="60" t="s">
        <v>9</v>
      </c>
      <c r="C10928" s="60" t="s">
        <v>17</v>
      </c>
      <c r="D10928" s="15">
        <v>1</v>
      </c>
    </row>
    <row r="10929" spans="1:4" x14ac:dyDescent="0.25">
      <c r="A10929" s="67">
        <v>44315</v>
      </c>
      <c r="B10929" s="60" t="s">
        <v>9</v>
      </c>
      <c r="C10929" s="76" t="s">
        <v>1422</v>
      </c>
      <c r="D10929" s="15">
        <v>1</v>
      </c>
    </row>
    <row r="10930" spans="1:4" x14ac:dyDescent="0.25">
      <c r="A10930" s="67">
        <v>44315</v>
      </c>
      <c r="B10930" s="60" t="s">
        <v>9</v>
      </c>
      <c r="C10930" s="60" t="s">
        <v>144</v>
      </c>
      <c r="D10930" s="15">
        <v>9</v>
      </c>
    </row>
    <row r="10931" spans="1:4" x14ac:dyDescent="0.25">
      <c r="A10931" s="67">
        <v>44315</v>
      </c>
      <c r="B10931" s="60" t="s">
        <v>15</v>
      </c>
      <c r="C10931" s="60" t="s">
        <v>108</v>
      </c>
      <c r="D10931" s="15">
        <v>3</v>
      </c>
    </row>
    <row r="10932" spans="1:4" x14ac:dyDescent="0.25">
      <c r="A10932" s="67">
        <v>44315</v>
      </c>
      <c r="B10932" s="60" t="s">
        <v>15</v>
      </c>
      <c r="C10932" s="60" t="s">
        <v>1355</v>
      </c>
      <c r="D10932" s="15">
        <v>2</v>
      </c>
    </row>
    <row r="10933" spans="1:4" x14ac:dyDescent="0.25">
      <c r="A10933" s="67">
        <v>44315</v>
      </c>
      <c r="B10933" s="60" t="s">
        <v>15</v>
      </c>
      <c r="C10933" s="60" t="s">
        <v>284</v>
      </c>
      <c r="D10933" s="15">
        <v>1</v>
      </c>
    </row>
    <row r="10934" spans="1:4" x14ac:dyDescent="0.25">
      <c r="A10934" s="67">
        <v>44315</v>
      </c>
      <c r="B10934" s="60" t="s">
        <v>11</v>
      </c>
      <c r="C10934" s="60" t="s">
        <v>64</v>
      </c>
      <c r="D10934" s="15">
        <v>5</v>
      </c>
    </row>
    <row r="10935" spans="1:4" x14ac:dyDescent="0.25">
      <c r="A10935" s="67">
        <v>44315</v>
      </c>
      <c r="B10935" s="60" t="s">
        <v>11</v>
      </c>
      <c r="C10935" s="60" t="s">
        <v>335</v>
      </c>
      <c r="D10935" s="15">
        <v>5</v>
      </c>
    </row>
    <row r="10936" spans="1:4" x14ac:dyDescent="0.25">
      <c r="A10936" s="67">
        <v>44315</v>
      </c>
      <c r="B10936" s="60" t="s">
        <v>11</v>
      </c>
      <c r="C10936" s="76" t="s">
        <v>1423</v>
      </c>
      <c r="D10936" s="15">
        <v>1</v>
      </c>
    </row>
    <row r="10937" spans="1:4" x14ac:dyDescent="0.25">
      <c r="A10937" s="67">
        <v>44315</v>
      </c>
      <c r="B10937" s="60" t="s">
        <v>11</v>
      </c>
      <c r="C10937" s="60" t="s">
        <v>11</v>
      </c>
      <c r="D10937" s="15">
        <v>18</v>
      </c>
    </row>
    <row r="10938" spans="1:4" x14ac:dyDescent="0.25">
      <c r="A10938" s="67">
        <v>44315</v>
      </c>
      <c r="B10938" s="60" t="s">
        <v>11</v>
      </c>
      <c r="C10938" s="60" t="s">
        <v>763</v>
      </c>
      <c r="D10938" s="15">
        <v>2</v>
      </c>
    </row>
    <row r="10939" spans="1:4" x14ac:dyDescent="0.25">
      <c r="A10939" s="67">
        <v>44315</v>
      </c>
      <c r="B10939" s="60" t="s">
        <v>11</v>
      </c>
      <c r="C10939" s="60" t="s">
        <v>134</v>
      </c>
      <c r="D10939" s="15">
        <v>7</v>
      </c>
    </row>
    <row r="10940" spans="1:4" x14ac:dyDescent="0.25">
      <c r="A10940" s="67">
        <v>44315</v>
      </c>
      <c r="B10940" s="60" t="s">
        <v>12</v>
      </c>
      <c r="C10940" s="76" t="s">
        <v>1442</v>
      </c>
      <c r="D10940" s="15">
        <v>1</v>
      </c>
    </row>
    <row r="10941" spans="1:4" x14ac:dyDescent="0.25">
      <c r="A10941" s="67">
        <v>44315</v>
      </c>
      <c r="B10941" s="60" t="s">
        <v>12</v>
      </c>
      <c r="C10941" s="76" t="s">
        <v>1444</v>
      </c>
      <c r="D10941" s="15">
        <v>1</v>
      </c>
    </row>
    <row r="10942" spans="1:4" x14ac:dyDescent="0.25">
      <c r="A10942" s="67">
        <v>44315</v>
      </c>
      <c r="B10942" s="60" t="s">
        <v>12</v>
      </c>
      <c r="C10942" s="60" t="s">
        <v>12</v>
      </c>
      <c r="D10942" s="15">
        <v>22</v>
      </c>
    </row>
    <row r="10943" spans="1:4" x14ac:dyDescent="0.25">
      <c r="A10943" s="67">
        <v>44315</v>
      </c>
      <c r="B10943" s="60" t="s">
        <v>8</v>
      </c>
      <c r="C10943" s="76" t="s">
        <v>1447</v>
      </c>
      <c r="D10943" s="15">
        <v>1</v>
      </c>
    </row>
    <row r="10944" spans="1:4" x14ac:dyDescent="0.25">
      <c r="A10944" s="67">
        <v>44315</v>
      </c>
      <c r="B10944" s="60" t="s">
        <v>8</v>
      </c>
      <c r="C10944" s="76" t="s">
        <v>1448</v>
      </c>
      <c r="D10944" s="15">
        <v>1</v>
      </c>
    </row>
    <row r="10945" spans="1:4" x14ac:dyDescent="0.25">
      <c r="A10945" s="67">
        <v>44315</v>
      </c>
      <c r="B10945" s="60" t="s">
        <v>8</v>
      </c>
      <c r="C10945" s="76" t="s">
        <v>1452</v>
      </c>
      <c r="D10945" s="15">
        <v>3</v>
      </c>
    </row>
    <row r="10946" spans="1:4" x14ac:dyDescent="0.25">
      <c r="A10946" s="67">
        <v>44315</v>
      </c>
      <c r="B10946" s="60" t="s">
        <v>8</v>
      </c>
      <c r="C10946" s="60" t="s">
        <v>58</v>
      </c>
      <c r="D10946" s="15">
        <v>7</v>
      </c>
    </row>
    <row r="10947" spans="1:4" x14ac:dyDescent="0.25">
      <c r="A10947" s="67">
        <v>44315</v>
      </c>
      <c r="B10947" s="60" t="s">
        <v>8</v>
      </c>
      <c r="C10947" s="60" t="s">
        <v>141</v>
      </c>
      <c r="D10947" s="15">
        <v>1</v>
      </c>
    </row>
    <row r="10948" spans="1:4" x14ac:dyDescent="0.25">
      <c r="A10948" s="67">
        <v>44315</v>
      </c>
      <c r="B10948" s="60" t="s">
        <v>8</v>
      </c>
      <c r="C10948" s="60" t="s">
        <v>204</v>
      </c>
      <c r="D10948" s="15">
        <v>5</v>
      </c>
    </row>
    <row r="10949" spans="1:4" x14ac:dyDescent="0.25">
      <c r="A10949" s="67">
        <v>44315</v>
      </c>
      <c r="B10949" s="60" t="s">
        <v>8</v>
      </c>
      <c r="C10949" s="60" t="s">
        <v>40</v>
      </c>
      <c r="D10949" s="15">
        <v>8</v>
      </c>
    </row>
    <row r="10950" spans="1:4" x14ac:dyDescent="0.25">
      <c r="A10950" s="67">
        <v>44315</v>
      </c>
      <c r="B10950" s="60" t="s">
        <v>8</v>
      </c>
      <c r="C10950" s="60" t="s">
        <v>8</v>
      </c>
      <c r="D10950" s="15">
        <v>102</v>
      </c>
    </row>
    <row r="10951" spans="1:4" x14ac:dyDescent="0.25">
      <c r="A10951" s="67">
        <v>44315</v>
      </c>
      <c r="B10951" s="60" t="s">
        <v>8</v>
      </c>
      <c r="C10951" s="60" t="s">
        <v>186</v>
      </c>
      <c r="D10951" s="15">
        <v>1</v>
      </c>
    </row>
    <row r="10952" spans="1:4" x14ac:dyDescent="0.25">
      <c r="A10952" s="67">
        <v>44315</v>
      </c>
      <c r="B10952" s="60" t="s">
        <v>8</v>
      </c>
      <c r="C10952" s="60" t="s">
        <v>31</v>
      </c>
      <c r="D10952" s="15">
        <v>2</v>
      </c>
    </row>
    <row r="10953" spans="1:4" x14ac:dyDescent="0.25">
      <c r="A10953" s="67">
        <v>44315</v>
      </c>
      <c r="B10953" s="60" t="s">
        <v>8</v>
      </c>
      <c r="C10953" s="60" t="s">
        <v>80</v>
      </c>
      <c r="D10953" s="15">
        <v>2</v>
      </c>
    </row>
    <row r="10954" spans="1:4" x14ac:dyDescent="0.25">
      <c r="A10954" s="67">
        <v>44315</v>
      </c>
      <c r="B10954" s="60" t="s">
        <v>8</v>
      </c>
      <c r="C10954" s="60" t="s">
        <v>111</v>
      </c>
      <c r="D10954" s="15">
        <v>7</v>
      </c>
    </row>
    <row r="10955" spans="1:4" x14ac:dyDescent="0.25">
      <c r="A10955" s="67">
        <v>44315</v>
      </c>
      <c r="B10955" s="60" t="s">
        <v>49</v>
      </c>
      <c r="C10955" s="76" t="s">
        <v>1466</v>
      </c>
      <c r="D10955" s="15">
        <v>5</v>
      </c>
    </row>
    <row r="10956" spans="1:4" x14ac:dyDescent="0.25">
      <c r="A10956" s="67">
        <v>44315</v>
      </c>
      <c r="B10956" s="60" t="s">
        <v>49</v>
      </c>
      <c r="C10956" s="60" t="s">
        <v>49</v>
      </c>
      <c r="D10956" s="15">
        <v>20</v>
      </c>
    </row>
    <row r="10957" spans="1:4" x14ac:dyDescent="0.25">
      <c r="A10957" s="67">
        <v>44315</v>
      </c>
      <c r="B10957" s="60" t="s">
        <v>50</v>
      </c>
      <c r="C10957" s="60" t="s">
        <v>1073</v>
      </c>
      <c r="D10957" s="15">
        <v>1</v>
      </c>
    </row>
    <row r="10958" spans="1:4" x14ac:dyDescent="0.25">
      <c r="A10958" s="67">
        <v>44315</v>
      </c>
      <c r="B10958" s="60" t="s">
        <v>50</v>
      </c>
      <c r="C10958" s="76" t="s">
        <v>1469</v>
      </c>
      <c r="D10958" s="15">
        <v>1</v>
      </c>
    </row>
    <row r="10959" spans="1:4" x14ac:dyDescent="0.25">
      <c r="A10959" s="67">
        <v>44315</v>
      </c>
      <c r="B10959" s="60" t="s">
        <v>50</v>
      </c>
      <c r="C10959" s="60" t="s">
        <v>1068</v>
      </c>
      <c r="D10959" s="15">
        <v>1</v>
      </c>
    </row>
    <row r="10960" spans="1:4" x14ac:dyDescent="0.25">
      <c r="A10960" s="67">
        <v>44315</v>
      </c>
      <c r="B10960" s="60" t="s">
        <v>50</v>
      </c>
      <c r="C10960" s="60" t="s">
        <v>1356</v>
      </c>
      <c r="D10960" s="15">
        <v>4</v>
      </c>
    </row>
    <row r="10961" spans="1:4" x14ac:dyDescent="0.25">
      <c r="A10961" s="67">
        <v>44315</v>
      </c>
      <c r="B10961" s="60" t="s">
        <v>50</v>
      </c>
      <c r="C10961" s="60" t="s">
        <v>367</v>
      </c>
      <c r="D10961" s="15">
        <v>2</v>
      </c>
    </row>
    <row r="10962" spans="1:4" x14ac:dyDescent="0.25">
      <c r="A10962" s="67">
        <v>44315</v>
      </c>
      <c r="B10962" s="60" t="s">
        <v>27</v>
      </c>
      <c r="C10962" s="60" t="s">
        <v>140</v>
      </c>
      <c r="D10962" s="15">
        <v>18</v>
      </c>
    </row>
    <row r="10963" spans="1:4" x14ac:dyDescent="0.25">
      <c r="A10963" s="67">
        <v>44315</v>
      </c>
      <c r="B10963" s="60" t="s">
        <v>27</v>
      </c>
      <c r="C10963" s="60" t="s">
        <v>234</v>
      </c>
      <c r="D10963" s="15">
        <v>2</v>
      </c>
    </row>
    <row r="10964" spans="1:4" x14ac:dyDescent="0.25">
      <c r="A10964" s="67">
        <v>44315</v>
      </c>
      <c r="B10964" s="60" t="s">
        <v>27</v>
      </c>
      <c r="C10964" s="76" t="s">
        <v>1474</v>
      </c>
      <c r="D10964" s="15">
        <v>1</v>
      </c>
    </row>
    <row r="10965" spans="1:4" x14ac:dyDescent="0.25">
      <c r="A10965" s="67">
        <v>44315</v>
      </c>
      <c r="B10965" s="60" t="s">
        <v>27</v>
      </c>
      <c r="C10965" s="60" t="s">
        <v>43</v>
      </c>
      <c r="D10965" s="15">
        <v>51</v>
      </c>
    </row>
    <row r="10966" spans="1:4" x14ac:dyDescent="0.25">
      <c r="A10966" s="67">
        <v>44315</v>
      </c>
      <c r="B10966" s="60" t="s">
        <v>27</v>
      </c>
      <c r="C10966" s="60" t="s">
        <v>946</v>
      </c>
      <c r="D10966" s="15">
        <v>2</v>
      </c>
    </row>
    <row r="10967" spans="1:4" x14ac:dyDescent="0.25">
      <c r="A10967" s="67">
        <v>44315</v>
      </c>
      <c r="B10967" s="60" t="s">
        <v>27</v>
      </c>
      <c r="C10967" s="60" t="s">
        <v>621</v>
      </c>
      <c r="D10967" s="15">
        <v>1</v>
      </c>
    </row>
    <row r="10968" spans="1:4" x14ac:dyDescent="0.25">
      <c r="A10968" s="67">
        <v>44315</v>
      </c>
      <c r="B10968" s="60" t="s">
        <v>27</v>
      </c>
      <c r="C10968" s="60" t="s">
        <v>710</v>
      </c>
      <c r="D10968" s="15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5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5">
        <v>3</v>
      </c>
    </row>
    <row r="10971" spans="1:4" x14ac:dyDescent="0.25">
      <c r="A10971" s="67">
        <v>44315</v>
      </c>
      <c r="B10971" s="60" t="s">
        <v>10</v>
      </c>
      <c r="C10971" s="60" t="s">
        <v>10</v>
      </c>
      <c r="D10971" s="15">
        <v>34</v>
      </c>
    </row>
    <row r="10972" spans="1:4" x14ac:dyDescent="0.25">
      <c r="A10972" s="67">
        <v>44316</v>
      </c>
      <c r="B10972" s="60" t="s">
        <v>14</v>
      </c>
      <c r="C10972" s="60" t="s">
        <v>954</v>
      </c>
      <c r="D10972" s="15">
        <v>1</v>
      </c>
    </row>
    <row r="10973" spans="1:4" x14ac:dyDescent="0.25">
      <c r="A10973" s="67">
        <v>44316</v>
      </c>
      <c r="B10973" s="60" t="s">
        <v>14</v>
      </c>
      <c r="C10973" s="60" t="s">
        <v>14</v>
      </c>
      <c r="D10973" s="15">
        <v>58</v>
      </c>
    </row>
    <row r="10974" spans="1:4" x14ac:dyDescent="0.25">
      <c r="A10974" s="67">
        <v>44316</v>
      </c>
      <c r="B10974" s="60" t="s">
        <v>14</v>
      </c>
      <c r="C10974" s="60" t="s">
        <v>16</v>
      </c>
      <c r="D10974" s="15">
        <v>53</v>
      </c>
    </row>
    <row r="10975" spans="1:4" x14ac:dyDescent="0.25">
      <c r="A10975" s="67">
        <v>44316</v>
      </c>
      <c r="B10975" s="60" t="s">
        <v>14</v>
      </c>
      <c r="C10975" s="60" t="s">
        <v>85</v>
      </c>
      <c r="D10975" s="15">
        <v>8</v>
      </c>
    </row>
    <row r="10976" spans="1:4" x14ac:dyDescent="0.25">
      <c r="A10976" s="67">
        <v>44316</v>
      </c>
      <c r="B10976" s="60" t="s">
        <v>20</v>
      </c>
      <c r="C10976" s="76" t="s">
        <v>1371</v>
      </c>
      <c r="D10976" s="15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76" t="s">
        <v>94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76" t="s">
        <v>1382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76" t="s">
        <v>1385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76" t="s">
        <v>1387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76" t="s">
        <v>1388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76" t="s">
        <v>1392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58" t="s">
        <v>1600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76" t="s">
        <v>1411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76" t="s">
        <v>1412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76" t="s">
        <v>1422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1355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1152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76" t="s">
        <v>1433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76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76" t="s">
        <v>1446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76" t="s">
        <v>1448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76" t="s">
        <v>1470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1068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76" t="s">
        <v>1474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76" t="s">
        <v>1477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76" t="s">
        <v>1371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76" t="s">
        <v>94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76" t="s">
        <v>1382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76" t="s">
        <v>1385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76" t="s">
        <v>1387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58" t="s">
        <v>1600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76" t="s">
        <v>1412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76" t="s">
        <v>1413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76" t="s">
        <v>1422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1355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76" t="s">
        <v>1423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60" t="s">
        <v>11</v>
      </c>
      <c r="D11065" s="15">
        <v>15</v>
      </c>
    </row>
    <row r="11066" spans="1:4" x14ac:dyDescent="0.25">
      <c r="A11066" s="67">
        <v>44317</v>
      </c>
      <c r="B11066" s="60" t="s">
        <v>11</v>
      </c>
      <c r="C11066" s="60" t="s">
        <v>763</v>
      </c>
      <c r="D11066" s="15">
        <v>1</v>
      </c>
    </row>
    <row r="11067" spans="1:4" x14ac:dyDescent="0.25">
      <c r="A11067" s="67">
        <v>44317</v>
      </c>
      <c r="B11067" s="60" t="s">
        <v>11</v>
      </c>
      <c r="C11067" s="60" t="s">
        <v>134</v>
      </c>
      <c r="D11067" s="15">
        <v>13</v>
      </c>
    </row>
    <row r="11068" spans="1:4" x14ac:dyDescent="0.25">
      <c r="A11068" s="67">
        <v>44317</v>
      </c>
      <c r="B11068" s="60" t="s">
        <v>11</v>
      </c>
      <c r="C11068" s="76" t="s">
        <v>1428</v>
      </c>
      <c r="D11068" s="15">
        <v>1</v>
      </c>
    </row>
    <row r="11069" spans="1:4" x14ac:dyDescent="0.25">
      <c r="A11069" s="67">
        <v>44317</v>
      </c>
      <c r="B11069" s="60" t="s">
        <v>12</v>
      </c>
      <c r="C11069" s="76" t="s">
        <v>1223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76" t="s">
        <v>1444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76" t="s">
        <v>1447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76" t="s">
        <v>1452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76" t="s">
        <v>1463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76" t="s">
        <v>1466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1356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5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5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5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5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5">
        <v>0</v>
      </c>
    </row>
    <row r="11106" spans="1:4" x14ac:dyDescent="0.25">
      <c r="A11106" s="67">
        <v>44318</v>
      </c>
      <c r="B11106" s="60" t="s">
        <v>48</v>
      </c>
      <c r="C11106" s="58" t="s">
        <v>1600</v>
      </c>
      <c r="D11106" s="15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5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5">
        <v>0</v>
      </c>
    </row>
    <row r="11109" spans="1:4" x14ac:dyDescent="0.25">
      <c r="A11109" s="67">
        <v>44318</v>
      </c>
      <c r="B11109" s="60" t="s">
        <v>15</v>
      </c>
      <c r="C11109" s="60" t="s">
        <v>1355</v>
      </c>
      <c r="D11109" s="15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5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5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5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5">
        <v>0</v>
      </c>
    </row>
    <row r="11114" spans="1:4" x14ac:dyDescent="0.25">
      <c r="A11114" s="67">
        <v>44318</v>
      </c>
      <c r="B11114" s="60" t="s">
        <v>50</v>
      </c>
      <c r="C11114" s="60" t="s">
        <v>367</v>
      </c>
      <c r="D11114" s="15">
        <v>0</v>
      </c>
    </row>
    <row r="11115" spans="1:4" x14ac:dyDescent="0.25">
      <c r="A11115" s="67">
        <v>44318</v>
      </c>
      <c r="B11115" s="60" t="s">
        <v>27</v>
      </c>
      <c r="C11115" s="76" t="s">
        <v>43</v>
      </c>
      <c r="D11115" s="15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5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5">
        <v>0</v>
      </c>
    </row>
    <row r="11118" spans="1:4" x14ac:dyDescent="0.25">
      <c r="A11118" s="67">
        <v>44319</v>
      </c>
      <c r="B11118" s="60" t="s">
        <v>14</v>
      </c>
      <c r="C11118" s="60" t="s">
        <v>954</v>
      </c>
      <c r="D11118" s="15">
        <v>1</v>
      </c>
    </row>
    <row r="11119" spans="1:4" x14ac:dyDescent="0.25">
      <c r="A11119" s="67">
        <v>44319</v>
      </c>
      <c r="B11119" s="60" t="s">
        <v>14</v>
      </c>
      <c r="C11119" s="60" t="s">
        <v>14</v>
      </c>
      <c r="D11119" s="15">
        <v>23</v>
      </c>
    </row>
    <row r="11120" spans="1:4" x14ac:dyDescent="0.25">
      <c r="A11120" s="67">
        <v>44319</v>
      </c>
      <c r="B11120" s="60" t="s">
        <v>14</v>
      </c>
      <c r="C11120" s="76" t="s">
        <v>1370</v>
      </c>
      <c r="D11120" s="15">
        <v>1</v>
      </c>
    </row>
    <row r="11121" spans="1:4" x14ac:dyDescent="0.25">
      <c r="A11121" s="67">
        <v>44319</v>
      </c>
      <c r="B11121" s="60" t="s">
        <v>14</v>
      </c>
      <c r="C11121" s="60" t="s">
        <v>16</v>
      </c>
      <c r="D11121" s="15">
        <v>21</v>
      </c>
    </row>
    <row r="11122" spans="1:4" x14ac:dyDescent="0.25">
      <c r="A11122" s="67">
        <v>44319</v>
      </c>
      <c r="B11122" s="60" t="s">
        <v>14</v>
      </c>
      <c r="C11122" s="60" t="s">
        <v>807</v>
      </c>
      <c r="D11122" s="15">
        <v>1</v>
      </c>
    </row>
    <row r="11123" spans="1:4" x14ac:dyDescent="0.25">
      <c r="A11123" s="67">
        <v>44319</v>
      </c>
      <c r="B11123" s="60" t="s">
        <v>14</v>
      </c>
      <c r="C11123" s="60" t="s">
        <v>85</v>
      </c>
      <c r="D11123" s="15">
        <v>17</v>
      </c>
    </row>
    <row r="11124" spans="1:4" x14ac:dyDescent="0.25">
      <c r="A11124" s="67">
        <v>44319</v>
      </c>
      <c r="B11124" s="60" t="s">
        <v>20</v>
      </c>
      <c r="C11124" s="76" t="s">
        <v>1371</v>
      </c>
      <c r="D11124" s="15">
        <v>3</v>
      </c>
    </row>
    <row r="11125" spans="1:4" x14ac:dyDescent="0.25">
      <c r="A11125" s="67">
        <v>44319</v>
      </c>
      <c r="B11125" s="60" t="s">
        <v>20</v>
      </c>
      <c r="C11125" s="60" t="s">
        <v>20</v>
      </c>
      <c r="D11125" s="15">
        <v>72</v>
      </c>
    </row>
    <row r="11126" spans="1:4" x14ac:dyDescent="0.25">
      <c r="A11126" s="67">
        <v>44319</v>
      </c>
      <c r="B11126" s="60" t="s">
        <v>20</v>
      </c>
      <c r="C11126" s="76" t="s">
        <v>927</v>
      </c>
      <c r="D11126" s="15">
        <v>1</v>
      </c>
    </row>
    <row r="11127" spans="1:4" x14ac:dyDescent="0.25">
      <c r="A11127" s="67">
        <v>44319</v>
      </c>
      <c r="B11127" s="60" t="s">
        <v>20</v>
      </c>
      <c r="C11127" s="60" t="s">
        <v>365</v>
      </c>
      <c r="D11127" s="15">
        <v>1</v>
      </c>
    </row>
    <row r="11128" spans="1:4" x14ac:dyDescent="0.25">
      <c r="A11128" s="67">
        <v>44319</v>
      </c>
      <c r="B11128" s="60" t="s">
        <v>20</v>
      </c>
      <c r="C11128" s="60" t="s">
        <v>651</v>
      </c>
      <c r="D11128" s="15">
        <v>1</v>
      </c>
    </row>
    <row r="11129" spans="1:4" x14ac:dyDescent="0.25">
      <c r="A11129" s="67">
        <v>44319</v>
      </c>
      <c r="B11129" s="60" t="s">
        <v>13</v>
      </c>
      <c r="C11129" s="76" t="s">
        <v>1381</v>
      </c>
      <c r="D11129" s="15">
        <v>2</v>
      </c>
    </row>
    <row r="11130" spans="1:4" x14ac:dyDescent="0.25">
      <c r="A11130" s="67">
        <v>44319</v>
      </c>
      <c r="B11130" s="60" t="s">
        <v>13</v>
      </c>
      <c r="C11130" s="60" t="s">
        <v>13</v>
      </c>
      <c r="D11130" s="15">
        <v>13</v>
      </c>
    </row>
    <row r="11131" spans="1:4" x14ac:dyDescent="0.25">
      <c r="A11131" s="67">
        <v>44319</v>
      </c>
      <c r="B11131" s="60" t="s">
        <v>13</v>
      </c>
      <c r="C11131" s="76" t="s">
        <v>1383</v>
      </c>
      <c r="D11131" s="15">
        <v>1</v>
      </c>
    </row>
    <row r="11132" spans="1:4" x14ac:dyDescent="0.25">
      <c r="A11132" s="67">
        <v>44319</v>
      </c>
      <c r="B11132" s="60" t="s">
        <v>13</v>
      </c>
      <c r="C11132" s="76" t="s">
        <v>1386</v>
      </c>
      <c r="D11132" s="15">
        <v>1</v>
      </c>
    </row>
    <row r="11133" spans="1:4" x14ac:dyDescent="0.25">
      <c r="A11133" s="67">
        <v>44319</v>
      </c>
      <c r="B11133" s="60" t="s">
        <v>13</v>
      </c>
      <c r="C11133" s="76" t="s">
        <v>1385</v>
      </c>
      <c r="D11133" s="15">
        <v>22</v>
      </c>
    </row>
    <row r="11134" spans="1:4" x14ac:dyDescent="0.25">
      <c r="A11134" s="67">
        <v>44319</v>
      </c>
      <c r="B11134" s="60" t="s">
        <v>13</v>
      </c>
      <c r="C11134" s="76" t="s">
        <v>1387</v>
      </c>
      <c r="D11134" s="15">
        <v>1</v>
      </c>
    </row>
    <row r="11135" spans="1:4" x14ac:dyDescent="0.25">
      <c r="A11135" s="67">
        <v>44319</v>
      </c>
      <c r="B11135" s="60" t="s">
        <v>24</v>
      </c>
      <c r="C11135" s="60" t="s">
        <v>23</v>
      </c>
      <c r="D11135" s="15">
        <v>7</v>
      </c>
    </row>
    <row r="11136" spans="1:4" x14ac:dyDescent="0.25">
      <c r="A11136" s="67">
        <v>44319</v>
      </c>
      <c r="B11136" s="60" t="s">
        <v>24</v>
      </c>
      <c r="C11136" s="76" t="s">
        <v>1391</v>
      </c>
      <c r="D11136" s="15">
        <v>1</v>
      </c>
    </row>
    <row r="11137" spans="1:4" x14ac:dyDescent="0.25">
      <c r="A11137" s="67">
        <v>44319</v>
      </c>
      <c r="B11137" s="60" t="s">
        <v>24</v>
      </c>
      <c r="C11137" s="76" t="s">
        <v>1393</v>
      </c>
      <c r="D11137" s="15">
        <v>1</v>
      </c>
    </row>
    <row r="11138" spans="1:4" x14ac:dyDescent="0.25">
      <c r="A11138" s="67">
        <v>44319</v>
      </c>
      <c r="B11138" s="60" t="s">
        <v>24</v>
      </c>
      <c r="C11138" s="60" t="s">
        <v>24</v>
      </c>
      <c r="D11138" s="15">
        <v>1</v>
      </c>
    </row>
    <row r="11139" spans="1:4" x14ac:dyDescent="0.25">
      <c r="A11139" s="67">
        <v>44319</v>
      </c>
      <c r="B11139" s="60" t="s">
        <v>24</v>
      </c>
      <c r="C11139" s="60" t="s">
        <v>942</v>
      </c>
      <c r="D11139" s="15">
        <v>1</v>
      </c>
    </row>
    <row r="11140" spans="1:4" x14ac:dyDescent="0.25">
      <c r="A11140" s="67">
        <v>44319</v>
      </c>
      <c r="B11140" s="60" t="s">
        <v>47</v>
      </c>
      <c r="C11140" s="60" t="s">
        <v>1066</v>
      </c>
      <c r="D11140" s="15">
        <v>2</v>
      </c>
    </row>
    <row r="11141" spans="1:4" x14ac:dyDescent="0.25">
      <c r="A11141" s="67">
        <v>44319</v>
      </c>
      <c r="B11141" s="60" t="s">
        <v>47</v>
      </c>
      <c r="C11141" s="60" t="s">
        <v>47</v>
      </c>
      <c r="D11141" s="15">
        <v>5</v>
      </c>
    </row>
    <row r="11142" spans="1:4" x14ac:dyDescent="0.25">
      <c r="A11142" s="67">
        <v>44319</v>
      </c>
      <c r="B11142" s="60" t="s">
        <v>47</v>
      </c>
      <c r="C11142" s="60" t="s">
        <v>924</v>
      </c>
      <c r="D11142" s="15">
        <v>3</v>
      </c>
    </row>
    <row r="11143" spans="1:4" x14ac:dyDescent="0.25">
      <c r="A11143" s="67">
        <v>44319</v>
      </c>
      <c r="B11143" s="60" t="s">
        <v>48</v>
      </c>
      <c r="C11143" s="58" t="s">
        <v>1600</v>
      </c>
      <c r="D11143" s="15">
        <v>1</v>
      </c>
    </row>
    <row r="11144" spans="1:4" x14ac:dyDescent="0.25">
      <c r="A11144" s="67">
        <v>44319</v>
      </c>
      <c r="B11144" s="60" t="s">
        <v>7</v>
      </c>
      <c r="C11144" s="76" t="s">
        <v>1411</v>
      </c>
      <c r="D11144" s="15">
        <v>3</v>
      </c>
    </row>
    <row r="11145" spans="1:4" x14ac:dyDescent="0.25">
      <c r="A11145" s="67">
        <v>44319</v>
      </c>
      <c r="B11145" s="60" t="s">
        <v>7</v>
      </c>
      <c r="C11145" s="60" t="s">
        <v>7</v>
      </c>
      <c r="D11145" s="15">
        <v>34</v>
      </c>
    </row>
    <row r="11146" spans="1:4" x14ac:dyDescent="0.25">
      <c r="A11146" s="67">
        <v>44319</v>
      </c>
      <c r="B11146" s="60" t="s">
        <v>9</v>
      </c>
      <c r="C11146" s="76" t="s">
        <v>1416</v>
      </c>
      <c r="D11146" s="15">
        <v>1</v>
      </c>
    </row>
    <row r="11147" spans="1:4" x14ac:dyDescent="0.25">
      <c r="A11147" s="67">
        <v>44319</v>
      </c>
      <c r="B11147" s="60" t="s">
        <v>9</v>
      </c>
      <c r="C11147" s="60" t="s">
        <v>9</v>
      </c>
      <c r="D11147" s="15">
        <v>38</v>
      </c>
    </row>
    <row r="11148" spans="1:4" x14ac:dyDescent="0.25">
      <c r="A11148" s="67">
        <v>44319</v>
      </c>
      <c r="B11148" s="60" t="s">
        <v>9</v>
      </c>
      <c r="C11148" s="60" t="s">
        <v>17</v>
      </c>
      <c r="D11148" s="15">
        <v>2</v>
      </c>
    </row>
    <row r="11149" spans="1:4" x14ac:dyDescent="0.25">
      <c r="A11149" s="67">
        <v>44319</v>
      </c>
      <c r="B11149" s="60" t="s">
        <v>9</v>
      </c>
      <c r="C11149" s="76" t="s">
        <v>1422</v>
      </c>
      <c r="D11149" s="15">
        <v>1</v>
      </c>
    </row>
    <row r="11150" spans="1:4" x14ac:dyDescent="0.25">
      <c r="A11150" s="67">
        <v>44319</v>
      </c>
      <c r="B11150" s="60" t="s">
        <v>9</v>
      </c>
      <c r="C11150" s="60" t="s">
        <v>144</v>
      </c>
      <c r="D11150" s="15">
        <v>4</v>
      </c>
    </row>
    <row r="11151" spans="1:4" x14ac:dyDescent="0.25">
      <c r="A11151" s="67">
        <v>44319</v>
      </c>
      <c r="B11151" s="60" t="s">
        <v>15</v>
      </c>
      <c r="C11151" s="60" t="s">
        <v>108</v>
      </c>
      <c r="D11151" s="15">
        <v>1</v>
      </c>
    </row>
    <row r="11152" spans="1:4" x14ac:dyDescent="0.25">
      <c r="A11152" s="67">
        <v>44319</v>
      </c>
      <c r="B11152" s="60" t="s">
        <v>15</v>
      </c>
      <c r="C11152" s="60" t="s">
        <v>1355</v>
      </c>
      <c r="D11152" s="15">
        <v>1</v>
      </c>
    </row>
    <row r="11153" spans="1:4" x14ac:dyDescent="0.25">
      <c r="A11153" s="67">
        <v>44319</v>
      </c>
      <c r="B11153" s="60" t="s">
        <v>15</v>
      </c>
      <c r="C11153" s="60" t="s">
        <v>284</v>
      </c>
      <c r="D11153" s="15">
        <v>1</v>
      </c>
    </row>
    <row r="11154" spans="1:4" x14ac:dyDescent="0.25">
      <c r="A11154" s="67">
        <v>44319</v>
      </c>
      <c r="B11154" s="60" t="s">
        <v>11</v>
      </c>
      <c r="C11154" s="60" t="s">
        <v>64</v>
      </c>
      <c r="D11154" s="15">
        <v>5</v>
      </c>
    </row>
    <row r="11155" spans="1:4" x14ac:dyDescent="0.25">
      <c r="A11155" s="67">
        <v>44319</v>
      </c>
      <c r="B11155" s="60" t="s">
        <v>11</v>
      </c>
      <c r="C11155" s="60" t="s">
        <v>335</v>
      </c>
      <c r="D11155" s="15">
        <v>5</v>
      </c>
    </row>
    <row r="11156" spans="1:4" x14ac:dyDescent="0.25">
      <c r="A11156" s="67">
        <v>44319</v>
      </c>
      <c r="B11156" s="60" t="s">
        <v>11</v>
      </c>
      <c r="C11156" s="76" t="s">
        <v>1431</v>
      </c>
      <c r="D11156" s="15">
        <v>1</v>
      </c>
    </row>
    <row r="11157" spans="1:4" x14ac:dyDescent="0.25">
      <c r="A11157" s="67">
        <v>44319</v>
      </c>
      <c r="B11157" s="60" t="s">
        <v>11</v>
      </c>
      <c r="C11157" s="60" t="s">
        <v>11</v>
      </c>
      <c r="D11157" s="15">
        <v>6</v>
      </c>
    </row>
    <row r="11158" spans="1:4" x14ac:dyDescent="0.25">
      <c r="A11158" s="67">
        <v>44319</v>
      </c>
      <c r="B11158" s="60" t="s">
        <v>11</v>
      </c>
      <c r="C11158" s="60" t="s">
        <v>854</v>
      </c>
      <c r="D11158" s="15">
        <v>2</v>
      </c>
    </row>
    <row r="11159" spans="1:4" x14ac:dyDescent="0.25">
      <c r="A11159" s="67">
        <v>44319</v>
      </c>
      <c r="B11159" s="60" t="s">
        <v>11</v>
      </c>
      <c r="C11159" s="60" t="s">
        <v>763</v>
      </c>
      <c r="D11159" s="15">
        <v>1</v>
      </c>
    </row>
    <row r="11160" spans="1:4" x14ac:dyDescent="0.25">
      <c r="A11160" s="67">
        <v>44319</v>
      </c>
      <c r="B11160" s="60" t="s">
        <v>11</v>
      </c>
      <c r="C11160" s="60" t="s">
        <v>134</v>
      </c>
      <c r="D11160" s="15">
        <v>1</v>
      </c>
    </row>
    <row r="11161" spans="1:4" x14ac:dyDescent="0.25">
      <c r="A11161" s="67">
        <v>44319</v>
      </c>
      <c r="B11161" s="60" t="s">
        <v>12</v>
      </c>
      <c r="C11161" s="76" t="s">
        <v>1443</v>
      </c>
      <c r="D11161" s="15">
        <v>2</v>
      </c>
    </row>
    <row r="11162" spans="1:4" x14ac:dyDescent="0.25">
      <c r="A11162" s="67">
        <v>44319</v>
      </c>
      <c r="B11162" s="60" t="s">
        <v>12</v>
      </c>
      <c r="C11162" s="76" t="s">
        <v>1444</v>
      </c>
      <c r="D11162" s="15">
        <v>2</v>
      </c>
    </row>
    <row r="11163" spans="1:4" x14ac:dyDescent="0.25">
      <c r="A11163" s="67">
        <v>44319</v>
      </c>
      <c r="B11163" s="60" t="s">
        <v>12</v>
      </c>
      <c r="C11163" s="60" t="s">
        <v>12</v>
      </c>
      <c r="D11163" s="15">
        <v>18</v>
      </c>
    </row>
    <row r="11164" spans="1:4" x14ac:dyDescent="0.25">
      <c r="A11164" s="67">
        <v>44319</v>
      </c>
      <c r="B11164" s="60" t="s">
        <v>8</v>
      </c>
      <c r="C11164" s="76" t="s">
        <v>1448</v>
      </c>
      <c r="D11164" s="15">
        <v>3</v>
      </c>
    </row>
    <row r="11165" spans="1:4" x14ac:dyDescent="0.25">
      <c r="A11165" s="67">
        <v>44319</v>
      </c>
      <c r="B11165" s="60" t="s">
        <v>8</v>
      </c>
      <c r="C11165" s="60" t="s">
        <v>73</v>
      </c>
      <c r="D11165" s="15">
        <v>2</v>
      </c>
    </row>
    <row r="11166" spans="1:4" x14ac:dyDescent="0.25">
      <c r="A11166" s="67">
        <v>44319</v>
      </c>
      <c r="B11166" s="60" t="s">
        <v>8</v>
      </c>
      <c r="C11166" s="76" t="s">
        <v>1452</v>
      </c>
      <c r="D11166" s="15">
        <v>2</v>
      </c>
    </row>
    <row r="11167" spans="1:4" x14ac:dyDescent="0.25">
      <c r="A11167" s="67">
        <v>44319</v>
      </c>
      <c r="B11167" s="60" t="s">
        <v>8</v>
      </c>
      <c r="C11167" s="60" t="s">
        <v>58</v>
      </c>
      <c r="D11167" s="15">
        <v>5</v>
      </c>
    </row>
    <row r="11168" spans="1:4" x14ac:dyDescent="0.25">
      <c r="A11168" s="67">
        <v>44319</v>
      </c>
      <c r="B11168" s="60" t="s">
        <v>8</v>
      </c>
      <c r="C11168" s="60" t="s">
        <v>721</v>
      </c>
      <c r="D11168" s="15">
        <v>2</v>
      </c>
    </row>
    <row r="11169" spans="1:4" x14ac:dyDescent="0.25">
      <c r="A11169" s="67">
        <v>44319</v>
      </c>
      <c r="B11169" s="60" t="s">
        <v>8</v>
      </c>
      <c r="C11169" s="60" t="s">
        <v>133</v>
      </c>
      <c r="D11169" s="15">
        <v>1</v>
      </c>
    </row>
    <row r="11170" spans="1:4" x14ac:dyDescent="0.25">
      <c r="A11170" s="67">
        <v>44319</v>
      </c>
      <c r="B11170" s="60" t="s">
        <v>8</v>
      </c>
      <c r="C11170" s="60" t="s">
        <v>204</v>
      </c>
      <c r="D11170" s="15">
        <v>9</v>
      </c>
    </row>
    <row r="11171" spans="1:4" x14ac:dyDescent="0.25">
      <c r="A11171" s="67">
        <v>44319</v>
      </c>
      <c r="B11171" s="60" t="s">
        <v>8</v>
      </c>
      <c r="C11171" s="60" t="s">
        <v>40</v>
      </c>
      <c r="D11171" s="15">
        <v>1</v>
      </c>
    </row>
    <row r="11172" spans="1:4" x14ac:dyDescent="0.25">
      <c r="A11172" s="67">
        <v>44319</v>
      </c>
      <c r="B11172" s="60" t="s">
        <v>8</v>
      </c>
      <c r="C11172" s="60" t="s">
        <v>8</v>
      </c>
      <c r="D11172" s="15">
        <v>102</v>
      </c>
    </row>
    <row r="11173" spans="1:4" x14ac:dyDescent="0.25">
      <c r="A11173" s="67">
        <v>44319</v>
      </c>
      <c r="B11173" s="60" t="s">
        <v>8</v>
      </c>
      <c r="C11173" s="60" t="s">
        <v>186</v>
      </c>
      <c r="D11173" s="15">
        <v>1</v>
      </c>
    </row>
    <row r="11174" spans="1:4" x14ac:dyDescent="0.25">
      <c r="A11174" s="67">
        <v>44319</v>
      </c>
      <c r="B11174" s="60" t="s">
        <v>8</v>
      </c>
      <c r="C11174" s="60" t="s">
        <v>31</v>
      </c>
      <c r="D11174" s="15">
        <v>4</v>
      </c>
    </row>
    <row r="11175" spans="1:4" x14ac:dyDescent="0.25">
      <c r="A11175" s="67">
        <v>44319</v>
      </c>
      <c r="B11175" s="60" t="s">
        <v>8</v>
      </c>
      <c r="C11175" s="60" t="s">
        <v>130</v>
      </c>
      <c r="D11175" s="15">
        <v>1</v>
      </c>
    </row>
    <row r="11176" spans="1:4" x14ac:dyDescent="0.25">
      <c r="A11176" s="67">
        <v>44319</v>
      </c>
      <c r="B11176" s="60" t="s">
        <v>8</v>
      </c>
      <c r="C11176" s="60" t="s">
        <v>80</v>
      </c>
      <c r="D11176" s="15">
        <v>1</v>
      </c>
    </row>
    <row r="11177" spans="1:4" x14ac:dyDescent="0.25">
      <c r="A11177" s="67">
        <v>44319</v>
      </c>
      <c r="B11177" s="60" t="s">
        <v>8</v>
      </c>
      <c r="C11177" s="60" t="s">
        <v>594</v>
      </c>
      <c r="D11177" s="15">
        <v>1</v>
      </c>
    </row>
    <row r="11178" spans="1:4" x14ac:dyDescent="0.25">
      <c r="A11178" s="67">
        <v>44319</v>
      </c>
      <c r="B11178" s="60" t="s">
        <v>8</v>
      </c>
      <c r="C11178" s="60" t="s">
        <v>111</v>
      </c>
      <c r="D11178" s="15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5">
        <v>28</v>
      </c>
    </row>
    <row r="11180" spans="1:4" x14ac:dyDescent="0.25">
      <c r="A11180" s="67">
        <v>44319</v>
      </c>
      <c r="B11180" s="60" t="s">
        <v>50</v>
      </c>
      <c r="C11180" s="76" t="s">
        <v>1468</v>
      </c>
      <c r="D11180" s="15">
        <v>1</v>
      </c>
    </row>
    <row r="11181" spans="1:4" x14ac:dyDescent="0.25">
      <c r="A11181" s="67">
        <v>44319</v>
      </c>
      <c r="B11181" s="60" t="s">
        <v>50</v>
      </c>
      <c r="C11181" s="76" t="s">
        <v>1470</v>
      </c>
      <c r="D11181" s="15">
        <v>3</v>
      </c>
    </row>
    <row r="11182" spans="1:4" x14ac:dyDescent="0.25">
      <c r="A11182" s="67">
        <v>44319</v>
      </c>
      <c r="B11182" s="60" t="s">
        <v>50</v>
      </c>
      <c r="C11182" s="60" t="s">
        <v>367</v>
      </c>
      <c r="D11182" s="15">
        <v>14</v>
      </c>
    </row>
    <row r="11183" spans="1:4" x14ac:dyDescent="0.25">
      <c r="A11183" s="67">
        <v>44319</v>
      </c>
      <c r="B11183" s="60" t="s">
        <v>27</v>
      </c>
      <c r="C11183" s="60" t="s">
        <v>140</v>
      </c>
      <c r="D11183" s="15">
        <v>4</v>
      </c>
    </row>
    <row r="11184" spans="1:4" x14ac:dyDescent="0.25">
      <c r="A11184" s="67">
        <v>44319</v>
      </c>
      <c r="B11184" s="60" t="s">
        <v>27</v>
      </c>
      <c r="C11184" s="60" t="s">
        <v>234</v>
      </c>
      <c r="D11184" s="15">
        <v>1</v>
      </c>
    </row>
    <row r="11185" spans="1:4" x14ac:dyDescent="0.25">
      <c r="A11185" s="67">
        <v>44319</v>
      </c>
      <c r="B11185" s="60" t="s">
        <v>27</v>
      </c>
      <c r="C11185" s="60" t="s">
        <v>43</v>
      </c>
      <c r="D11185" s="15">
        <v>22</v>
      </c>
    </row>
    <row r="11186" spans="1:4" x14ac:dyDescent="0.25">
      <c r="A11186" s="67">
        <v>44319</v>
      </c>
      <c r="B11186" s="60" t="s">
        <v>27</v>
      </c>
      <c r="C11186" s="60" t="s">
        <v>939</v>
      </c>
      <c r="D11186" s="15">
        <v>2</v>
      </c>
    </row>
    <row r="11187" spans="1:4" x14ac:dyDescent="0.25">
      <c r="A11187" s="67">
        <v>44319</v>
      </c>
      <c r="B11187" s="60" t="s">
        <v>27</v>
      </c>
      <c r="C11187" s="60" t="s">
        <v>621</v>
      </c>
      <c r="D11187" s="15">
        <v>1</v>
      </c>
    </row>
    <row r="11188" spans="1:4" x14ac:dyDescent="0.25">
      <c r="A11188" s="67">
        <v>44319</v>
      </c>
      <c r="B11188" s="60" t="s">
        <v>27</v>
      </c>
      <c r="C11188" s="60" t="s">
        <v>710</v>
      </c>
      <c r="D11188" s="15">
        <v>1</v>
      </c>
    </row>
    <row r="11189" spans="1:4" x14ac:dyDescent="0.25">
      <c r="A11189" s="67">
        <v>44319</v>
      </c>
      <c r="B11189" s="60" t="s">
        <v>51</v>
      </c>
      <c r="C11189" s="76" t="s">
        <v>700</v>
      </c>
      <c r="D11189" s="15">
        <v>1</v>
      </c>
    </row>
    <row r="11190" spans="1:4" x14ac:dyDescent="0.25">
      <c r="A11190" s="67">
        <v>44319</v>
      </c>
      <c r="B11190" s="60" t="s">
        <v>51</v>
      </c>
      <c r="C11190" s="60" t="s">
        <v>51</v>
      </c>
      <c r="D11190" s="15">
        <v>16</v>
      </c>
    </row>
    <row r="11191" spans="1:4" x14ac:dyDescent="0.25">
      <c r="A11191" s="67">
        <v>44319</v>
      </c>
      <c r="B11191" s="60" t="s">
        <v>10</v>
      </c>
      <c r="C11191" s="60" t="s">
        <v>1053</v>
      </c>
      <c r="D11191" s="15">
        <v>1</v>
      </c>
    </row>
    <row r="11192" spans="1:4" x14ac:dyDescent="0.25">
      <c r="A11192" s="67">
        <v>44319</v>
      </c>
      <c r="B11192" s="60" t="s">
        <v>10</v>
      </c>
      <c r="C11192" s="60" t="s">
        <v>10</v>
      </c>
      <c r="D11192" s="15">
        <v>22</v>
      </c>
    </row>
    <row r="11193" spans="1:4" x14ac:dyDescent="0.25">
      <c r="A11193" s="67">
        <v>44320</v>
      </c>
      <c r="B11193" s="60" t="s">
        <v>14</v>
      </c>
      <c r="C11193" s="60" t="s">
        <v>14</v>
      </c>
      <c r="D11193" s="15">
        <v>13</v>
      </c>
    </row>
    <row r="11194" spans="1:4" x14ac:dyDescent="0.25">
      <c r="A11194" s="67">
        <v>44320</v>
      </c>
      <c r="B11194" s="60" t="s">
        <v>14</v>
      </c>
      <c r="C11194" s="60" t="s">
        <v>16</v>
      </c>
      <c r="D11194" s="15">
        <v>7</v>
      </c>
    </row>
    <row r="11195" spans="1:4" x14ac:dyDescent="0.25">
      <c r="A11195" s="67">
        <v>44320</v>
      </c>
      <c r="B11195" s="60" t="s">
        <v>14</v>
      </c>
      <c r="C11195" s="60" t="s">
        <v>85</v>
      </c>
      <c r="D11195" s="15">
        <v>7</v>
      </c>
    </row>
    <row r="11196" spans="1:4" x14ac:dyDescent="0.25">
      <c r="A11196" s="67">
        <v>44320</v>
      </c>
      <c r="B11196" s="60" t="s">
        <v>20</v>
      </c>
      <c r="C11196" s="76" t="s">
        <v>1371</v>
      </c>
      <c r="D11196" s="15">
        <v>1</v>
      </c>
    </row>
    <row r="11197" spans="1:4" x14ac:dyDescent="0.25">
      <c r="A11197" s="67">
        <v>44320</v>
      </c>
      <c r="B11197" s="60" t="s">
        <v>20</v>
      </c>
      <c r="C11197" s="60" t="s">
        <v>20</v>
      </c>
      <c r="D11197" s="15">
        <v>29</v>
      </c>
    </row>
    <row r="11198" spans="1:4" x14ac:dyDescent="0.25">
      <c r="A11198" s="67">
        <v>44320</v>
      </c>
      <c r="B11198" s="60" t="s">
        <v>20</v>
      </c>
      <c r="C11198" s="60" t="s">
        <v>651</v>
      </c>
      <c r="D11198" s="15">
        <v>1</v>
      </c>
    </row>
    <row r="11199" spans="1:4" x14ac:dyDescent="0.25">
      <c r="A11199" s="67">
        <v>44320</v>
      </c>
      <c r="B11199" s="60" t="s">
        <v>13</v>
      </c>
      <c r="C11199" s="76" t="s">
        <v>94</v>
      </c>
      <c r="D11199" s="15">
        <v>1</v>
      </c>
    </row>
    <row r="11200" spans="1:4" x14ac:dyDescent="0.25">
      <c r="A11200" s="67">
        <v>44320</v>
      </c>
      <c r="B11200" s="60" t="s">
        <v>13</v>
      </c>
      <c r="C11200" s="76" t="s">
        <v>1381</v>
      </c>
      <c r="D11200" s="15">
        <v>1</v>
      </c>
    </row>
    <row r="11201" spans="1:4" x14ac:dyDescent="0.25">
      <c r="A11201" s="67">
        <v>44320</v>
      </c>
      <c r="B11201" s="60" t="s">
        <v>13</v>
      </c>
      <c r="C11201" s="60" t="s">
        <v>13</v>
      </c>
      <c r="D11201" s="15">
        <v>2</v>
      </c>
    </row>
    <row r="11202" spans="1:4" x14ac:dyDescent="0.25">
      <c r="A11202" s="67">
        <v>44320</v>
      </c>
      <c r="B11202" s="60" t="s">
        <v>13</v>
      </c>
      <c r="C11202" s="76" t="s">
        <v>1385</v>
      </c>
      <c r="D11202" s="15">
        <v>2</v>
      </c>
    </row>
    <row r="11203" spans="1:4" x14ac:dyDescent="0.25">
      <c r="A11203" s="67">
        <v>44320</v>
      </c>
      <c r="B11203" s="60" t="s">
        <v>24</v>
      </c>
      <c r="C11203" s="60" t="s">
        <v>23</v>
      </c>
      <c r="D11203" s="15">
        <v>1</v>
      </c>
    </row>
    <row r="11204" spans="1:4" x14ac:dyDescent="0.25">
      <c r="A11204" s="67">
        <v>44320</v>
      </c>
      <c r="B11204" s="60" t="s">
        <v>24</v>
      </c>
      <c r="C11204" s="60" t="s">
        <v>24</v>
      </c>
      <c r="D11204" s="15">
        <v>3</v>
      </c>
    </row>
    <row r="11205" spans="1:4" x14ac:dyDescent="0.25">
      <c r="A11205" s="67">
        <v>44320</v>
      </c>
      <c r="B11205" s="60" t="s">
        <v>47</v>
      </c>
      <c r="C11205" s="60" t="s">
        <v>47</v>
      </c>
      <c r="D11205" s="15">
        <v>0</v>
      </c>
    </row>
    <row r="11206" spans="1:4" x14ac:dyDescent="0.25">
      <c r="A11206" s="67">
        <v>44320</v>
      </c>
      <c r="B11206" s="60" t="s">
        <v>48</v>
      </c>
      <c r="C11206" s="58" t="s">
        <v>1600</v>
      </c>
      <c r="D11206" s="15">
        <v>0</v>
      </c>
    </row>
    <row r="11207" spans="1:4" x14ac:dyDescent="0.25">
      <c r="A11207" s="67">
        <v>44320</v>
      </c>
      <c r="B11207" s="60" t="s">
        <v>7</v>
      </c>
      <c r="C11207" s="76" t="s">
        <v>1411</v>
      </c>
      <c r="D11207" s="15">
        <v>1</v>
      </c>
    </row>
    <row r="11208" spans="1:4" x14ac:dyDescent="0.25">
      <c r="A11208" s="67">
        <v>44320</v>
      </c>
      <c r="B11208" s="60" t="s">
        <v>7</v>
      </c>
      <c r="C11208" s="60" t="s">
        <v>7</v>
      </c>
      <c r="D11208" s="15">
        <v>14</v>
      </c>
    </row>
    <row r="11209" spans="1:4" x14ac:dyDescent="0.25">
      <c r="A11209" s="67">
        <v>44320</v>
      </c>
      <c r="B11209" s="60" t="s">
        <v>9</v>
      </c>
      <c r="C11209" s="76" t="s">
        <v>1412</v>
      </c>
      <c r="D11209" s="15">
        <v>1</v>
      </c>
    </row>
    <row r="11210" spans="1:4" x14ac:dyDescent="0.25">
      <c r="A11210" s="67">
        <v>44320</v>
      </c>
      <c r="B11210" s="60" t="s">
        <v>9</v>
      </c>
      <c r="C11210" s="60" t="s">
        <v>9</v>
      </c>
      <c r="D11210" s="15">
        <v>70</v>
      </c>
    </row>
    <row r="11211" spans="1:4" x14ac:dyDescent="0.25">
      <c r="A11211" s="67">
        <v>44320</v>
      </c>
      <c r="B11211" s="60" t="s">
        <v>9</v>
      </c>
      <c r="C11211" s="60" t="s">
        <v>17</v>
      </c>
      <c r="D11211" s="15">
        <v>6</v>
      </c>
    </row>
    <row r="11212" spans="1:4" x14ac:dyDescent="0.25">
      <c r="A11212" s="67">
        <v>44320</v>
      </c>
      <c r="B11212" s="60" t="s">
        <v>9</v>
      </c>
      <c r="C11212" s="76" t="s">
        <v>951</v>
      </c>
      <c r="D11212" s="15">
        <v>1</v>
      </c>
    </row>
    <row r="11213" spans="1:4" x14ac:dyDescent="0.25">
      <c r="A11213" s="67">
        <v>44320</v>
      </c>
      <c r="B11213" s="60" t="s">
        <v>9</v>
      </c>
      <c r="C11213" s="76" t="s">
        <v>1422</v>
      </c>
      <c r="D11213" s="15">
        <v>3</v>
      </c>
    </row>
    <row r="11214" spans="1:4" x14ac:dyDescent="0.25">
      <c r="A11214" s="67">
        <v>44320</v>
      </c>
      <c r="B11214" s="60" t="s">
        <v>9</v>
      </c>
      <c r="C11214" s="60" t="s">
        <v>144</v>
      </c>
      <c r="D11214" s="15">
        <v>10</v>
      </c>
    </row>
    <row r="11215" spans="1:4" x14ac:dyDescent="0.25">
      <c r="A11215" s="67">
        <v>44320</v>
      </c>
      <c r="B11215" s="60" t="s">
        <v>15</v>
      </c>
      <c r="C11215" s="60" t="s">
        <v>1355</v>
      </c>
      <c r="D11215" s="15">
        <v>6</v>
      </c>
    </row>
    <row r="11216" spans="1:4" x14ac:dyDescent="0.25">
      <c r="A11216" s="67">
        <v>44320</v>
      </c>
      <c r="B11216" s="60" t="s">
        <v>15</v>
      </c>
      <c r="C11216" s="60" t="s">
        <v>284</v>
      </c>
      <c r="D11216" s="15">
        <v>2</v>
      </c>
    </row>
    <row r="11217" spans="1:4" x14ac:dyDescent="0.25">
      <c r="A11217" s="67">
        <v>44320</v>
      </c>
      <c r="B11217" s="60" t="s">
        <v>11</v>
      </c>
      <c r="C11217" s="60" t="s">
        <v>11</v>
      </c>
      <c r="D11217" s="15">
        <v>23</v>
      </c>
    </row>
    <row r="11218" spans="1:4" x14ac:dyDescent="0.25">
      <c r="A11218" s="67">
        <v>44320</v>
      </c>
      <c r="B11218" s="60" t="s">
        <v>11</v>
      </c>
      <c r="C11218" s="60" t="s">
        <v>854</v>
      </c>
      <c r="D11218" s="15">
        <v>1</v>
      </c>
    </row>
    <row r="11219" spans="1:4" x14ac:dyDescent="0.25">
      <c r="A11219" s="67">
        <v>44320</v>
      </c>
      <c r="B11219" s="60" t="s">
        <v>12</v>
      </c>
      <c r="C11219" s="60" t="s">
        <v>12</v>
      </c>
      <c r="D11219" s="15">
        <v>1</v>
      </c>
    </row>
    <row r="11220" spans="1:4" x14ac:dyDescent="0.25">
      <c r="A11220" s="67">
        <v>44320</v>
      </c>
      <c r="B11220" s="60" t="s">
        <v>8</v>
      </c>
      <c r="C11220" s="76" t="s">
        <v>1452</v>
      </c>
      <c r="D11220" s="15">
        <v>6</v>
      </c>
    </row>
    <row r="11221" spans="1:4" x14ac:dyDescent="0.25">
      <c r="A11221" s="67">
        <v>44320</v>
      </c>
      <c r="B11221" s="60" t="s">
        <v>8</v>
      </c>
      <c r="C11221" s="60" t="s">
        <v>141</v>
      </c>
      <c r="D11221" s="15">
        <v>1</v>
      </c>
    </row>
    <row r="11222" spans="1:4" x14ac:dyDescent="0.25">
      <c r="A11222" s="67">
        <v>44320</v>
      </c>
      <c r="B11222" s="60" t="s">
        <v>8</v>
      </c>
      <c r="C11222" s="60" t="s">
        <v>133</v>
      </c>
      <c r="D11222" s="15">
        <v>3</v>
      </c>
    </row>
    <row r="11223" spans="1:4" x14ac:dyDescent="0.25">
      <c r="A11223" s="67">
        <v>44320</v>
      </c>
      <c r="B11223" s="60" t="s">
        <v>8</v>
      </c>
      <c r="C11223" s="60" t="s">
        <v>233</v>
      </c>
      <c r="D11223" s="15">
        <v>1</v>
      </c>
    </row>
    <row r="11224" spans="1:4" x14ac:dyDescent="0.25">
      <c r="A11224" s="67">
        <v>44320</v>
      </c>
      <c r="B11224" s="60" t="s">
        <v>8</v>
      </c>
      <c r="C11224" s="60" t="s">
        <v>204</v>
      </c>
      <c r="D11224" s="15">
        <v>1</v>
      </c>
    </row>
    <row r="11225" spans="1:4" x14ac:dyDescent="0.25">
      <c r="A11225" s="67">
        <v>44320</v>
      </c>
      <c r="B11225" s="60" t="s">
        <v>8</v>
      </c>
      <c r="C11225" s="60" t="s">
        <v>8</v>
      </c>
      <c r="D11225" s="15">
        <v>17</v>
      </c>
    </row>
    <row r="11226" spans="1:4" x14ac:dyDescent="0.25">
      <c r="A11226" s="67">
        <v>44320</v>
      </c>
      <c r="B11226" s="60" t="s">
        <v>8</v>
      </c>
      <c r="C11226" s="60" t="s">
        <v>186</v>
      </c>
      <c r="D11226" s="15">
        <v>2</v>
      </c>
    </row>
    <row r="11227" spans="1:4" x14ac:dyDescent="0.25">
      <c r="A11227" s="67">
        <v>44320</v>
      </c>
      <c r="B11227" s="60" t="s">
        <v>8</v>
      </c>
      <c r="C11227" s="60" t="s">
        <v>31</v>
      </c>
      <c r="D11227" s="15">
        <v>5</v>
      </c>
    </row>
    <row r="11228" spans="1:4" x14ac:dyDescent="0.25">
      <c r="A11228" s="67">
        <v>44320</v>
      </c>
      <c r="B11228" s="60" t="s">
        <v>8</v>
      </c>
      <c r="C11228" s="60" t="s">
        <v>130</v>
      </c>
      <c r="D11228" s="15">
        <v>1</v>
      </c>
    </row>
    <row r="11229" spans="1:4" x14ac:dyDescent="0.25">
      <c r="A11229" s="67">
        <v>44320</v>
      </c>
      <c r="B11229" s="60" t="s">
        <v>8</v>
      </c>
      <c r="C11229" s="60" t="s">
        <v>111</v>
      </c>
      <c r="D11229" s="15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5">
        <v>5</v>
      </c>
    </row>
    <row r="11231" spans="1:4" x14ac:dyDescent="0.25">
      <c r="A11231" s="67">
        <v>44320</v>
      </c>
      <c r="B11231" s="60" t="s">
        <v>50</v>
      </c>
      <c r="C11231" s="76" t="s">
        <v>1468</v>
      </c>
      <c r="D11231" s="15">
        <v>1</v>
      </c>
    </row>
    <row r="11232" spans="1:4" x14ac:dyDescent="0.25">
      <c r="A11232" s="67">
        <v>44320</v>
      </c>
      <c r="B11232" s="60" t="s">
        <v>50</v>
      </c>
      <c r="C11232" s="76" t="s">
        <v>1470</v>
      </c>
      <c r="D11232" s="15">
        <v>2</v>
      </c>
    </row>
    <row r="11233" spans="1:4" x14ac:dyDescent="0.25">
      <c r="A11233" s="67">
        <v>44320</v>
      </c>
      <c r="B11233" s="60" t="s">
        <v>50</v>
      </c>
      <c r="C11233" s="60" t="s">
        <v>1356</v>
      </c>
      <c r="D11233" s="15">
        <v>2</v>
      </c>
    </row>
    <row r="11234" spans="1:4" x14ac:dyDescent="0.25">
      <c r="A11234" s="67">
        <v>44320</v>
      </c>
      <c r="B11234" s="60" t="s">
        <v>50</v>
      </c>
      <c r="C11234" s="60" t="s">
        <v>367</v>
      </c>
      <c r="D11234" s="15">
        <v>2</v>
      </c>
    </row>
    <row r="11235" spans="1:4" x14ac:dyDescent="0.25">
      <c r="A11235" s="67">
        <v>44320</v>
      </c>
      <c r="B11235" s="60" t="s">
        <v>27</v>
      </c>
      <c r="C11235" s="60" t="s">
        <v>140</v>
      </c>
      <c r="D11235" s="15">
        <v>9</v>
      </c>
    </row>
    <row r="11236" spans="1:4" x14ac:dyDescent="0.25">
      <c r="A11236" s="67">
        <v>44320</v>
      </c>
      <c r="B11236" s="60" t="s">
        <v>27</v>
      </c>
      <c r="C11236" s="60" t="s">
        <v>43</v>
      </c>
      <c r="D11236" s="15">
        <v>10</v>
      </c>
    </row>
    <row r="11237" spans="1:4" x14ac:dyDescent="0.25">
      <c r="A11237" s="67">
        <v>44320</v>
      </c>
      <c r="B11237" s="60" t="s">
        <v>51</v>
      </c>
      <c r="C11237" s="60" t="s">
        <v>51</v>
      </c>
      <c r="D11237" s="15">
        <v>0</v>
      </c>
    </row>
    <row r="11238" spans="1:4" x14ac:dyDescent="0.25">
      <c r="A11238" s="67">
        <v>44320</v>
      </c>
      <c r="B11238" s="60" t="s">
        <v>10</v>
      </c>
      <c r="C11238" s="60" t="s">
        <v>10</v>
      </c>
      <c r="D11238" s="15">
        <v>26</v>
      </c>
    </row>
    <row r="11239" spans="1:4" x14ac:dyDescent="0.25">
      <c r="A11239" s="67">
        <v>44321</v>
      </c>
      <c r="B11239" s="60" t="s">
        <v>14</v>
      </c>
      <c r="C11239" s="60" t="s">
        <v>14</v>
      </c>
      <c r="D11239" s="15">
        <v>45</v>
      </c>
    </row>
    <row r="11240" spans="1:4" x14ac:dyDescent="0.25">
      <c r="A11240" s="67">
        <v>44321</v>
      </c>
      <c r="B11240" s="60" t="s">
        <v>14</v>
      </c>
      <c r="C11240" s="76" t="s">
        <v>1370</v>
      </c>
      <c r="D11240" s="15">
        <v>1</v>
      </c>
    </row>
    <row r="11241" spans="1:4" x14ac:dyDescent="0.25">
      <c r="A11241" s="67">
        <v>44321</v>
      </c>
      <c r="B11241" s="60" t="s">
        <v>14</v>
      </c>
      <c r="C11241" s="60" t="s">
        <v>16</v>
      </c>
      <c r="D11241" s="15">
        <v>23</v>
      </c>
    </row>
    <row r="11242" spans="1:4" x14ac:dyDescent="0.25">
      <c r="A11242" s="67">
        <v>44321</v>
      </c>
      <c r="B11242" s="60" t="s">
        <v>14</v>
      </c>
      <c r="C11242" s="60" t="s">
        <v>807</v>
      </c>
      <c r="D11242" s="15">
        <v>8</v>
      </c>
    </row>
    <row r="11243" spans="1:4" x14ac:dyDescent="0.25">
      <c r="A11243" s="67">
        <v>44321</v>
      </c>
      <c r="B11243" s="60" t="s">
        <v>14</v>
      </c>
      <c r="C11243" s="60" t="s">
        <v>85</v>
      </c>
      <c r="D11243" s="15">
        <v>3</v>
      </c>
    </row>
    <row r="11244" spans="1:4" x14ac:dyDescent="0.25">
      <c r="A11244" s="67">
        <v>44321</v>
      </c>
      <c r="B11244" s="60" t="s">
        <v>20</v>
      </c>
      <c r="C11244" s="76" t="s">
        <v>1371</v>
      </c>
      <c r="D11244" s="15">
        <v>2</v>
      </c>
    </row>
    <row r="11245" spans="1:4" x14ac:dyDescent="0.25">
      <c r="A11245" s="67">
        <v>44321</v>
      </c>
      <c r="B11245" s="60" t="s">
        <v>20</v>
      </c>
      <c r="C11245" s="60" t="s">
        <v>20</v>
      </c>
      <c r="D11245" s="15">
        <v>87</v>
      </c>
    </row>
    <row r="11246" spans="1:4" x14ac:dyDescent="0.25">
      <c r="A11246" s="67">
        <v>44321</v>
      </c>
      <c r="B11246" s="60" t="s">
        <v>20</v>
      </c>
      <c r="C11246" s="76" t="s">
        <v>927</v>
      </c>
      <c r="D11246" s="15">
        <v>1</v>
      </c>
    </row>
    <row r="11247" spans="1:4" x14ac:dyDescent="0.25">
      <c r="A11247" s="67">
        <v>44321</v>
      </c>
      <c r="B11247" s="60" t="s">
        <v>13</v>
      </c>
      <c r="C11247" s="76" t="s">
        <v>94</v>
      </c>
      <c r="D11247" s="15">
        <v>2</v>
      </c>
    </row>
    <row r="11248" spans="1:4" x14ac:dyDescent="0.25">
      <c r="A11248" s="67">
        <v>44321</v>
      </c>
      <c r="B11248" s="60" t="s">
        <v>13</v>
      </c>
      <c r="C11248" s="76" t="s">
        <v>1377</v>
      </c>
      <c r="D11248" s="15">
        <v>1</v>
      </c>
    </row>
    <row r="11249" spans="1:4" x14ac:dyDescent="0.25">
      <c r="A11249" s="67">
        <v>44321</v>
      </c>
      <c r="B11249" s="60" t="s">
        <v>13</v>
      </c>
      <c r="C11249" s="76" t="s">
        <v>1381</v>
      </c>
      <c r="D11249" s="15">
        <v>2</v>
      </c>
    </row>
    <row r="11250" spans="1:4" x14ac:dyDescent="0.25">
      <c r="A11250" s="67">
        <v>44321</v>
      </c>
      <c r="B11250" s="60" t="s">
        <v>13</v>
      </c>
      <c r="C11250" s="60" t="s">
        <v>13</v>
      </c>
      <c r="D11250" s="15">
        <v>4</v>
      </c>
    </row>
    <row r="11251" spans="1:4" x14ac:dyDescent="0.25">
      <c r="A11251" s="67">
        <v>44321</v>
      </c>
      <c r="B11251" s="60" t="s">
        <v>13</v>
      </c>
      <c r="C11251" s="76" t="s">
        <v>1385</v>
      </c>
      <c r="D11251" s="15">
        <v>12</v>
      </c>
    </row>
    <row r="11252" spans="1:4" x14ac:dyDescent="0.25">
      <c r="A11252" s="67">
        <v>44321</v>
      </c>
      <c r="B11252" s="60" t="s">
        <v>13</v>
      </c>
      <c r="C11252" s="76" t="s">
        <v>1387</v>
      </c>
      <c r="D11252" s="15">
        <v>6</v>
      </c>
    </row>
    <row r="11253" spans="1:4" x14ac:dyDescent="0.25">
      <c r="A11253" s="67">
        <v>44321</v>
      </c>
      <c r="B11253" s="60" t="s">
        <v>24</v>
      </c>
      <c r="C11253" s="60" t="s">
        <v>23</v>
      </c>
      <c r="D11253" s="15">
        <v>1</v>
      </c>
    </row>
    <row r="11254" spans="1:4" x14ac:dyDescent="0.25">
      <c r="A11254" s="67">
        <v>44321</v>
      </c>
      <c r="B11254" s="60" t="s">
        <v>24</v>
      </c>
      <c r="C11254" s="60" t="s">
        <v>24</v>
      </c>
      <c r="D11254" s="15">
        <v>1</v>
      </c>
    </row>
    <row r="11255" spans="1:4" x14ac:dyDescent="0.25">
      <c r="A11255" s="67">
        <v>44321</v>
      </c>
      <c r="B11255" s="60" t="s">
        <v>47</v>
      </c>
      <c r="C11255" s="60" t="s">
        <v>47</v>
      </c>
      <c r="D11255" s="15">
        <v>8</v>
      </c>
    </row>
    <row r="11256" spans="1:4" x14ac:dyDescent="0.25">
      <c r="A11256" s="67">
        <v>44321</v>
      </c>
      <c r="B11256" s="60" t="s">
        <v>47</v>
      </c>
      <c r="C11256" s="60" t="s">
        <v>924</v>
      </c>
      <c r="D11256" s="15">
        <v>4</v>
      </c>
    </row>
    <row r="11257" spans="1:4" x14ac:dyDescent="0.25">
      <c r="A11257" s="67">
        <v>44321</v>
      </c>
      <c r="B11257" s="60" t="s">
        <v>48</v>
      </c>
      <c r="C11257" s="58" t="s">
        <v>1600</v>
      </c>
      <c r="D11257" s="15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5">
        <v>17</v>
      </c>
    </row>
    <row r="11259" spans="1:4" x14ac:dyDescent="0.25">
      <c r="A11259" s="67">
        <v>44321</v>
      </c>
      <c r="B11259" s="60" t="s">
        <v>9</v>
      </c>
      <c r="C11259" s="76" t="s">
        <v>1412</v>
      </c>
      <c r="D11259" s="15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5">
        <v>63</v>
      </c>
    </row>
    <row r="11261" spans="1:4" x14ac:dyDescent="0.25">
      <c r="A11261" s="67">
        <v>44321</v>
      </c>
      <c r="B11261" s="60" t="s">
        <v>9</v>
      </c>
      <c r="C11261" s="60" t="s">
        <v>17</v>
      </c>
      <c r="D11261" s="15">
        <v>5</v>
      </c>
    </row>
    <row r="11262" spans="1:4" x14ac:dyDescent="0.25">
      <c r="A11262" s="67">
        <v>44321</v>
      </c>
      <c r="B11262" s="60" t="s">
        <v>9</v>
      </c>
      <c r="C11262" s="76" t="s">
        <v>1018</v>
      </c>
      <c r="D11262" s="15">
        <v>1</v>
      </c>
    </row>
    <row r="11263" spans="1:4" x14ac:dyDescent="0.25">
      <c r="A11263" s="67">
        <v>44321</v>
      </c>
      <c r="B11263" s="60" t="s">
        <v>9</v>
      </c>
      <c r="C11263" s="76" t="s">
        <v>1422</v>
      </c>
      <c r="D11263" s="15">
        <v>5</v>
      </c>
    </row>
    <row r="11264" spans="1:4" x14ac:dyDescent="0.25">
      <c r="A11264" s="67">
        <v>44321</v>
      </c>
      <c r="B11264" s="60" t="s">
        <v>9</v>
      </c>
      <c r="C11264" s="60" t="s">
        <v>144</v>
      </c>
      <c r="D11264" s="15">
        <v>8</v>
      </c>
    </row>
    <row r="11265" spans="1:4" x14ac:dyDescent="0.25">
      <c r="A11265" s="67">
        <v>44321</v>
      </c>
      <c r="B11265" s="60" t="s">
        <v>15</v>
      </c>
      <c r="C11265" s="60" t="s">
        <v>1355</v>
      </c>
      <c r="D11265" s="15">
        <v>6</v>
      </c>
    </row>
    <row r="11266" spans="1:4" x14ac:dyDescent="0.25">
      <c r="A11266" s="67">
        <v>44321</v>
      </c>
      <c r="B11266" s="60" t="s">
        <v>11</v>
      </c>
      <c r="C11266" s="60" t="s">
        <v>64</v>
      </c>
      <c r="D11266" s="15">
        <v>6</v>
      </c>
    </row>
    <row r="11267" spans="1:4" x14ac:dyDescent="0.25">
      <c r="A11267" s="67">
        <v>44321</v>
      </c>
      <c r="B11267" s="60" t="s">
        <v>11</v>
      </c>
      <c r="C11267" s="60" t="s">
        <v>335</v>
      </c>
      <c r="D11267" s="15">
        <v>6</v>
      </c>
    </row>
    <row r="11268" spans="1:4" x14ac:dyDescent="0.25">
      <c r="A11268" s="67">
        <v>44321</v>
      </c>
      <c r="B11268" s="60" t="s">
        <v>11</v>
      </c>
      <c r="C11268" s="60" t="s">
        <v>11</v>
      </c>
      <c r="D11268" s="15">
        <v>34</v>
      </c>
    </row>
    <row r="11269" spans="1:4" x14ac:dyDescent="0.25">
      <c r="A11269" s="67">
        <v>44321</v>
      </c>
      <c r="B11269" s="60" t="s">
        <v>11</v>
      </c>
      <c r="C11269" s="60" t="s">
        <v>854</v>
      </c>
      <c r="D11269" s="15">
        <v>1</v>
      </c>
    </row>
    <row r="11270" spans="1:4" x14ac:dyDescent="0.25">
      <c r="A11270" s="67">
        <v>44321</v>
      </c>
      <c r="B11270" s="60" t="s">
        <v>11</v>
      </c>
      <c r="C11270" s="60" t="s">
        <v>134</v>
      </c>
      <c r="D11270" s="15">
        <v>2</v>
      </c>
    </row>
    <row r="11271" spans="1:4" x14ac:dyDescent="0.25">
      <c r="A11271" s="67">
        <v>44321</v>
      </c>
      <c r="B11271" s="60" t="s">
        <v>12</v>
      </c>
      <c r="C11271" s="60" t="s">
        <v>74</v>
      </c>
      <c r="D11271" s="15">
        <v>1</v>
      </c>
    </row>
    <row r="11272" spans="1:4" x14ac:dyDescent="0.25">
      <c r="A11272" s="67">
        <v>44321</v>
      </c>
      <c r="B11272" s="60" t="s">
        <v>12</v>
      </c>
      <c r="C11272" s="76" t="s">
        <v>1444</v>
      </c>
      <c r="D11272" s="15">
        <v>2</v>
      </c>
    </row>
    <row r="11273" spans="1:4" x14ac:dyDescent="0.25">
      <c r="A11273" s="67">
        <v>44321</v>
      </c>
      <c r="B11273" s="60" t="s">
        <v>8</v>
      </c>
      <c r="C11273" s="60" t="s">
        <v>73</v>
      </c>
      <c r="D11273" s="15">
        <v>1</v>
      </c>
    </row>
    <row r="11274" spans="1:4" x14ac:dyDescent="0.25">
      <c r="A11274" s="67">
        <v>44321</v>
      </c>
      <c r="B11274" s="60" t="s">
        <v>8</v>
      </c>
      <c r="C11274" s="60" t="s">
        <v>58</v>
      </c>
      <c r="D11274" s="15">
        <v>5</v>
      </c>
    </row>
    <row r="11275" spans="1:4" x14ac:dyDescent="0.25">
      <c r="A11275" s="67">
        <v>44321</v>
      </c>
      <c r="B11275" s="60" t="s">
        <v>8</v>
      </c>
      <c r="C11275" s="60" t="s">
        <v>141</v>
      </c>
      <c r="D11275" s="15">
        <v>1</v>
      </c>
    </row>
    <row r="11276" spans="1:4" x14ac:dyDescent="0.25">
      <c r="A11276" s="67">
        <v>44321</v>
      </c>
      <c r="B11276" s="60" t="s">
        <v>8</v>
      </c>
      <c r="C11276" s="60" t="s">
        <v>133</v>
      </c>
      <c r="D11276" s="15">
        <v>3</v>
      </c>
    </row>
    <row r="11277" spans="1:4" x14ac:dyDescent="0.25">
      <c r="A11277" s="67">
        <v>44321</v>
      </c>
      <c r="B11277" s="60" t="s">
        <v>8</v>
      </c>
      <c r="C11277" s="60" t="s">
        <v>233</v>
      </c>
      <c r="D11277" s="15">
        <v>1</v>
      </c>
    </row>
    <row r="11278" spans="1:4" x14ac:dyDescent="0.25">
      <c r="A11278" s="67">
        <v>44321</v>
      </c>
      <c r="B11278" s="60" t="s">
        <v>8</v>
      </c>
      <c r="C11278" s="60" t="s">
        <v>204</v>
      </c>
      <c r="D11278" s="15">
        <v>1</v>
      </c>
    </row>
    <row r="11279" spans="1:4" x14ac:dyDescent="0.25">
      <c r="A11279" s="67">
        <v>44321</v>
      </c>
      <c r="B11279" s="60" t="s">
        <v>8</v>
      </c>
      <c r="C11279" s="60" t="s">
        <v>40</v>
      </c>
      <c r="D11279" s="15">
        <v>2</v>
      </c>
    </row>
    <row r="11280" spans="1:4" x14ac:dyDescent="0.25">
      <c r="A11280" s="67">
        <v>44321</v>
      </c>
      <c r="B11280" s="60" t="s">
        <v>8</v>
      </c>
      <c r="C11280" s="60" t="s">
        <v>8</v>
      </c>
      <c r="D11280" s="15">
        <v>108</v>
      </c>
    </row>
    <row r="11281" spans="1:4" x14ac:dyDescent="0.25">
      <c r="A11281" s="67">
        <v>44321</v>
      </c>
      <c r="B11281" s="60" t="s">
        <v>8</v>
      </c>
      <c r="C11281" s="60" t="s">
        <v>186</v>
      </c>
      <c r="D11281" s="15">
        <v>1</v>
      </c>
    </row>
    <row r="11282" spans="1:4" x14ac:dyDescent="0.25">
      <c r="A11282" s="67">
        <v>44321</v>
      </c>
      <c r="B11282" s="60" t="s">
        <v>8</v>
      </c>
      <c r="C11282" s="60" t="s">
        <v>31</v>
      </c>
      <c r="D11282" s="15">
        <v>3</v>
      </c>
    </row>
    <row r="11283" spans="1:4" x14ac:dyDescent="0.25">
      <c r="A11283" s="67">
        <v>44321</v>
      </c>
      <c r="B11283" s="60" t="s">
        <v>8</v>
      </c>
      <c r="C11283" s="60" t="s">
        <v>594</v>
      </c>
      <c r="D11283" s="15">
        <v>2</v>
      </c>
    </row>
    <row r="11284" spans="1:4" x14ac:dyDescent="0.25">
      <c r="A11284" s="67">
        <v>44321</v>
      </c>
      <c r="B11284" s="60" t="s">
        <v>8</v>
      </c>
      <c r="C11284" s="60" t="s">
        <v>111</v>
      </c>
      <c r="D11284" s="15">
        <v>2</v>
      </c>
    </row>
    <row r="11285" spans="1:4" x14ac:dyDescent="0.25">
      <c r="A11285" s="67">
        <v>44321</v>
      </c>
      <c r="B11285" s="60" t="s">
        <v>49</v>
      </c>
      <c r="C11285" s="76" t="s">
        <v>1466</v>
      </c>
      <c r="D11285" s="15">
        <v>2</v>
      </c>
    </row>
    <row r="11286" spans="1:4" x14ac:dyDescent="0.25">
      <c r="A11286" s="67">
        <v>44321</v>
      </c>
      <c r="B11286" s="60" t="s">
        <v>49</v>
      </c>
      <c r="C11286" s="60" t="s">
        <v>49</v>
      </c>
      <c r="D11286" s="15">
        <v>8</v>
      </c>
    </row>
    <row r="11287" spans="1:4" x14ac:dyDescent="0.25">
      <c r="A11287" s="67">
        <v>44321</v>
      </c>
      <c r="B11287" s="60" t="s">
        <v>50</v>
      </c>
      <c r="C11287" s="60" t="s">
        <v>1073</v>
      </c>
      <c r="D11287" s="15">
        <v>1</v>
      </c>
    </row>
    <row r="11288" spans="1:4" x14ac:dyDescent="0.25">
      <c r="A11288" s="67">
        <v>44321</v>
      </c>
      <c r="B11288" s="60" t="s">
        <v>50</v>
      </c>
      <c r="C11288" s="76" t="s">
        <v>1469</v>
      </c>
      <c r="D11288" s="15">
        <v>1</v>
      </c>
    </row>
    <row r="11289" spans="1:4" x14ac:dyDescent="0.25">
      <c r="A11289" s="67">
        <v>44321</v>
      </c>
      <c r="B11289" s="60" t="s">
        <v>50</v>
      </c>
      <c r="C11289" s="60" t="s">
        <v>1356</v>
      </c>
      <c r="D11289" s="15">
        <v>4</v>
      </c>
    </row>
    <row r="11290" spans="1:4" x14ac:dyDescent="0.25">
      <c r="A11290" s="67">
        <v>44321</v>
      </c>
      <c r="B11290" s="60" t="s">
        <v>50</v>
      </c>
      <c r="C11290" s="60" t="s">
        <v>367</v>
      </c>
      <c r="D11290" s="15">
        <v>5</v>
      </c>
    </row>
    <row r="11291" spans="1:4" x14ac:dyDescent="0.25">
      <c r="A11291" s="67">
        <v>44321</v>
      </c>
      <c r="B11291" s="60" t="s">
        <v>27</v>
      </c>
      <c r="C11291" s="60" t="s">
        <v>140</v>
      </c>
      <c r="D11291" s="15">
        <v>5</v>
      </c>
    </row>
    <row r="11292" spans="1:4" x14ac:dyDescent="0.25">
      <c r="A11292" s="67">
        <v>44321</v>
      </c>
      <c r="B11292" s="60" t="s">
        <v>27</v>
      </c>
      <c r="C11292" s="60" t="s">
        <v>234</v>
      </c>
      <c r="D11292" s="15">
        <v>1</v>
      </c>
    </row>
    <row r="11293" spans="1:4" x14ac:dyDescent="0.25">
      <c r="A11293" s="67">
        <v>44321</v>
      </c>
      <c r="B11293" s="60" t="s">
        <v>27</v>
      </c>
      <c r="C11293" s="60" t="s">
        <v>43</v>
      </c>
      <c r="D11293" s="15">
        <v>33</v>
      </c>
    </row>
    <row r="11294" spans="1:4" x14ac:dyDescent="0.25">
      <c r="A11294" s="67">
        <v>44321</v>
      </c>
      <c r="B11294" s="60" t="s">
        <v>27</v>
      </c>
      <c r="C11294" s="60" t="s">
        <v>866</v>
      </c>
      <c r="D11294" s="15">
        <v>1</v>
      </c>
    </row>
    <row r="11295" spans="1:4" x14ac:dyDescent="0.25">
      <c r="A11295" s="67">
        <v>44321</v>
      </c>
      <c r="B11295" s="60" t="s">
        <v>27</v>
      </c>
      <c r="C11295" s="60" t="s">
        <v>621</v>
      </c>
      <c r="D11295" s="15">
        <v>1</v>
      </c>
    </row>
    <row r="11296" spans="1:4" x14ac:dyDescent="0.25">
      <c r="A11296" s="67">
        <v>44321</v>
      </c>
      <c r="B11296" s="60" t="s">
        <v>27</v>
      </c>
      <c r="C11296" s="60" t="s">
        <v>710</v>
      </c>
      <c r="D11296" s="15">
        <v>1</v>
      </c>
    </row>
    <row r="11297" spans="1:4" x14ac:dyDescent="0.25">
      <c r="A11297" s="67">
        <v>44321</v>
      </c>
      <c r="B11297" s="60" t="s">
        <v>51</v>
      </c>
      <c r="C11297" s="60" t="s">
        <v>750</v>
      </c>
      <c r="D11297" s="15">
        <v>1</v>
      </c>
    </row>
    <row r="11298" spans="1:4" x14ac:dyDescent="0.25">
      <c r="A11298" s="67">
        <v>44321</v>
      </c>
      <c r="B11298" s="60" t="s">
        <v>51</v>
      </c>
      <c r="C11298" s="60" t="s">
        <v>51</v>
      </c>
      <c r="D11298" s="15">
        <v>4</v>
      </c>
    </row>
    <row r="11299" spans="1:4" x14ac:dyDescent="0.25">
      <c r="A11299" s="67">
        <v>44321</v>
      </c>
      <c r="B11299" s="60" t="s">
        <v>10</v>
      </c>
      <c r="C11299" s="60" t="s">
        <v>1053</v>
      </c>
      <c r="D11299" s="15">
        <v>4</v>
      </c>
    </row>
    <row r="11300" spans="1:4" x14ac:dyDescent="0.25">
      <c r="A11300" s="67">
        <v>44321</v>
      </c>
      <c r="B11300" s="60" t="s">
        <v>10</v>
      </c>
      <c r="C11300" s="76" t="s">
        <v>1144</v>
      </c>
      <c r="D11300" s="15">
        <v>1</v>
      </c>
    </row>
    <row r="11301" spans="1:4" x14ac:dyDescent="0.25">
      <c r="A11301" s="67">
        <v>44321</v>
      </c>
      <c r="B11301" s="60" t="s">
        <v>10</v>
      </c>
      <c r="C11301" s="60" t="s">
        <v>10</v>
      </c>
      <c r="D11301" s="15">
        <v>14</v>
      </c>
    </row>
    <row r="11302" spans="1:4" x14ac:dyDescent="0.25">
      <c r="A11302" s="67">
        <v>44322</v>
      </c>
      <c r="B11302" s="60" t="s">
        <v>14</v>
      </c>
      <c r="C11302" s="60" t="s">
        <v>14</v>
      </c>
      <c r="D11302" s="15">
        <v>72</v>
      </c>
    </row>
    <row r="11303" spans="1:4" x14ac:dyDescent="0.25">
      <c r="A11303" s="67">
        <v>44322</v>
      </c>
      <c r="B11303" s="60" t="s">
        <v>14</v>
      </c>
      <c r="C11303" s="60" t="s">
        <v>1088</v>
      </c>
      <c r="D11303" s="15">
        <v>1</v>
      </c>
    </row>
    <row r="11304" spans="1:4" x14ac:dyDescent="0.25">
      <c r="A11304" s="67">
        <v>44322</v>
      </c>
      <c r="B11304" s="60" t="s">
        <v>14</v>
      </c>
      <c r="C11304" s="76" t="s">
        <v>1370</v>
      </c>
      <c r="D11304" s="15">
        <v>1</v>
      </c>
    </row>
    <row r="11305" spans="1:4" x14ac:dyDescent="0.25">
      <c r="A11305" s="67">
        <v>44322</v>
      </c>
      <c r="B11305" s="60" t="s">
        <v>14</v>
      </c>
      <c r="C11305" s="60" t="s">
        <v>16</v>
      </c>
      <c r="D11305" s="15">
        <v>17</v>
      </c>
    </row>
    <row r="11306" spans="1:4" x14ac:dyDescent="0.25">
      <c r="A11306" s="67">
        <v>44322</v>
      </c>
      <c r="B11306" s="60" t="s">
        <v>14</v>
      </c>
      <c r="C11306" s="60" t="s">
        <v>807</v>
      </c>
      <c r="D11306" s="15">
        <v>2</v>
      </c>
    </row>
    <row r="11307" spans="1:4" x14ac:dyDescent="0.25">
      <c r="A11307" s="67">
        <v>44322</v>
      </c>
      <c r="B11307" s="60" t="s">
        <v>14</v>
      </c>
      <c r="C11307" s="60" t="s">
        <v>85</v>
      </c>
      <c r="D11307" s="15">
        <v>14</v>
      </c>
    </row>
    <row r="11308" spans="1:4" x14ac:dyDescent="0.25">
      <c r="A11308" s="67">
        <v>44322</v>
      </c>
      <c r="B11308" s="60" t="s">
        <v>20</v>
      </c>
      <c r="C11308" s="76" t="s">
        <v>1371</v>
      </c>
      <c r="D11308" s="15">
        <v>2</v>
      </c>
    </row>
    <row r="11309" spans="1:4" x14ac:dyDescent="0.25">
      <c r="A11309" s="67">
        <v>44322</v>
      </c>
      <c r="B11309" s="60" t="s">
        <v>20</v>
      </c>
      <c r="C11309" s="60" t="s">
        <v>20</v>
      </c>
      <c r="D11309" s="15">
        <v>95</v>
      </c>
    </row>
    <row r="11310" spans="1:4" x14ac:dyDescent="0.25">
      <c r="A11310" s="67">
        <v>44322</v>
      </c>
      <c r="B11310" s="60" t="s">
        <v>20</v>
      </c>
      <c r="C11310" s="76" t="s">
        <v>1374</v>
      </c>
      <c r="D11310" s="15">
        <v>1</v>
      </c>
    </row>
    <row r="11311" spans="1:4" x14ac:dyDescent="0.25">
      <c r="A11311" s="67">
        <v>44322</v>
      </c>
      <c r="B11311" s="60" t="s">
        <v>20</v>
      </c>
      <c r="C11311" s="76" t="s">
        <v>927</v>
      </c>
      <c r="D11311" s="15">
        <v>1</v>
      </c>
    </row>
    <row r="11312" spans="1:4" x14ac:dyDescent="0.25">
      <c r="A11312" s="67">
        <v>44322</v>
      </c>
      <c r="B11312" s="60" t="s">
        <v>20</v>
      </c>
      <c r="C11312" s="60" t="s">
        <v>365</v>
      </c>
      <c r="D11312" s="15">
        <v>1</v>
      </c>
    </row>
    <row r="11313" spans="1:4" x14ac:dyDescent="0.25">
      <c r="A11313" s="67">
        <v>44322</v>
      </c>
      <c r="B11313" s="60" t="s">
        <v>20</v>
      </c>
      <c r="C11313" s="60" t="s">
        <v>876</v>
      </c>
      <c r="D11313" s="15">
        <v>1</v>
      </c>
    </row>
    <row r="11314" spans="1:4" x14ac:dyDescent="0.25">
      <c r="A11314" s="67">
        <v>44322</v>
      </c>
      <c r="B11314" s="60" t="s">
        <v>20</v>
      </c>
      <c r="C11314" s="60" t="s">
        <v>712</v>
      </c>
      <c r="D11314" s="15">
        <v>1</v>
      </c>
    </row>
    <row r="11315" spans="1:4" x14ac:dyDescent="0.25">
      <c r="A11315" s="67">
        <v>44322</v>
      </c>
      <c r="B11315" s="60" t="s">
        <v>13</v>
      </c>
      <c r="C11315" s="76" t="s">
        <v>1380</v>
      </c>
      <c r="D11315" s="15">
        <v>1</v>
      </c>
    </row>
    <row r="11316" spans="1:4" x14ac:dyDescent="0.25">
      <c r="A11316" s="67">
        <v>44322</v>
      </c>
      <c r="B11316" s="60" t="s">
        <v>13</v>
      </c>
      <c r="C11316" s="76" t="s">
        <v>1381</v>
      </c>
      <c r="D11316" s="15">
        <v>2</v>
      </c>
    </row>
    <row r="11317" spans="1:4" x14ac:dyDescent="0.25">
      <c r="A11317" s="67">
        <v>44322</v>
      </c>
      <c r="B11317" s="60" t="s">
        <v>13</v>
      </c>
      <c r="C11317" s="60" t="s">
        <v>13</v>
      </c>
      <c r="D11317" s="15">
        <v>12</v>
      </c>
    </row>
    <row r="11318" spans="1:4" x14ac:dyDescent="0.25">
      <c r="A11318" s="67">
        <v>44322</v>
      </c>
      <c r="B11318" s="60" t="s">
        <v>13</v>
      </c>
      <c r="C11318" s="76" t="s">
        <v>1385</v>
      </c>
      <c r="D11318" s="15">
        <v>13</v>
      </c>
    </row>
    <row r="11319" spans="1:4" x14ac:dyDescent="0.25">
      <c r="A11319" s="67">
        <v>44322</v>
      </c>
      <c r="B11319" s="60" t="s">
        <v>13</v>
      </c>
      <c r="C11319" s="76" t="s">
        <v>326</v>
      </c>
      <c r="D11319" s="15">
        <v>1</v>
      </c>
    </row>
    <row r="11320" spans="1:4" x14ac:dyDescent="0.25">
      <c r="A11320" s="67">
        <v>44322</v>
      </c>
      <c r="B11320" s="60" t="s">
        <v>24</v>
      </c>
      <c r="C11320" s="60" t="s">
        <v>23</v>
      </c>
      <c r="D11320" s="15">
        <v>9</v>
      </c>
    </row>
    <row r="11321" spans="1:4" x14ac:dyDescent="0.25">
      <c r="A11321" s="67">
        <v>44322</v>
      </c>
      <c r="B11321" s="60" t="s">
        <v>24</v>
      </c>
      <c r="C11321" s="60" t="s">
        <v>24</v>
      </c>
      <c r="D11321" s="15">
        <v>7</v>
      </c>
    </row>
    <row r="11322" spans="1:4" x14ac:dyDescent="0.25">
      <c r="A11322" s="67">
        <v>44322</v>
      </c>
      <c r="B11322" s="60" t="s">
        <v>47</v>
      </c>
      <c r="C11322" s="60" t="s">
        <v>1066</v>
      </c>
      <c r="D11322" s="15">
        <v>4</v>
      </c>
    </row>
    <row r="11323" spans="1:4" x14ac:dyDescent="0.25">
      <c r="A11323" s="67">
        <v>44322</v>
      </c>
      <c r="B11323" s="60" t="s">
        <v>47</v>
      </c>
      <c r="C11323" s="60" t="s">
        <v>47</v>
      </c>
      <c r="D11323" s="15">
        <v>8</v>
      </c>
    </row>
    <row r="11324" spans="1:4" x14ac:dyDescent="0.25">
      <c r="A11324" s="67">
        <v>44322</v>
      </c>
      <c r="B11324" s="60" t="s">
        <v>47</v>
      </c>
      <c r="C11324" s="60" t="s">
        <v>924</v>
      </c>
      <c r="D11324" s="15">
        <v>1</v>
      </c>
    </row>
    <row r="11325" spans="1:4" x14ac:dyDescent="0.25">
      <c r="A11325" s="67">
        <v>44322</v>
      </c>
      <c r="B11325" s="60" t="s">
        <v>48</v>
      </c>
      <c r="C11325" s="58" t="s">
        <v>1600</v>
      </c>
      <c r="D11325" s="15">
        <v>9</v>
      </c>
    </row>
    <row r="11326" spans="1:4" x14ac:dyDescent="0.25">
      <c r="A11326" s="67">
        <v>44322</v>
      </c>
      <c r="B11326" s="60" t="s">
        <v>7</v>
      </c>
      <c r="C11326" s="76" t="s">
        <v>1411</v>
      </c>
      <c r="D11326" s="15">
        <v>1</v>
      </c>
    </row>
    <row r="11327" spans="1:4" x14ac:dyDescent="0.25">
      <c r="A11327" s="67">
        <v>44322</v>
      </c>
      <c r="B11327" s="60" t="s">
        <v>7</v>
      </c>
      <c r="C11327" s="60" t="s">
        <v>7</v>
      </c>
      <c r="D11327" s="15">
        <v>47</v>
      </c>
    </row>
    <row r="11328" spans="1:4" x14ac:dyDescent="0.25">
      <c r="A11328" s="67">
        <v>44322</v>
      </c>
      <c r="B11328" s="60" t="s">
        <v>9</v>
      </c>
      <c r="C11328" s="76" t="s">
        <v>1412</v>
      </c>
      <c r="D11328" s="15">
        <v>2</v>
      </c>
    </row>
    <row r="11329" spans="1:4" x14ac:dyDescent="0.25">
      <c r="A11329" s="67">
        <v>44322</v>
      </c>
      <c r="B11329" s="60" t="s">
        <v>9</v>
      </c>
      <c r="C11329" s="60" t="s">
        <v>364</v>
      </c>
      <c r="D11329" s="15">
        <v>2</v>
      </c>
    </row>
    <row r="11330" spans="1:4" x14ac:dyDescent="0.25">
      <c r="A11330" s="67">
        <v>44322</v>
      </c>
      <c r="B11330" s="60" t="s">
        <v>9</v>
      </c>
      <c r="C11330" s="60" t="s">
        <v>9</v>
      </c>
      <c r="D11330" s="15">
        <v>79</v>
      </c>
    </row>
    <row r="11331" spans="1:4" x14ac:dyDescent="0.25">
      <c r="A11331" s="67">
        <v>44322</v>
      </c>
      <c r="B11331" s="60" t="s">
        <v>9</v>
      </c>
      <c r="C11331" s="60" t="s">
        <v>17</v>
      </c>
      <c r="D11331" s="15">
        <v>4</v>
      </c>
    </row>
    <row r="11332" spans="1:4" x14ac:dyDescent="0.25">
      <c r="A11332" s="67">
        <v>44322</v>
      </c>
      <c r="B11332" s="60" t="s">
        <v>9</v>
      </c>
      <c r="C11332" s="76" t="s">
        <v>1422</v>
      </c>
      <c r="D11332" s="15">
        <v>4</v>
      </c>
    </row>
    <row r="11333" spans="1:4" x14ac:dyDescent="0.25">
      <c r="A11333" s="67">
        <v>44322</v>
      </c>
      <c r="B11333" s="60" t="s">
        <v>9</v>
      </c>
      <c r="C11333" s="60" t="s">
        <v>144</v>
      </c>
      <c r="D11333" s="15">
        <v>10</v>
      </c>
    </row>
    <row r="11334" spans="1:4" x14ac:dyDescent="0.25">
      <c r="A11334" s="67">
        <v>44322</v>
      </c>
      <c r="B11334" s="60" t="s">
        <v>15</v>
      </c>
      <c r="C11334" s="60" t="s">
        <v>1355</v>
      </c>
      <c r="D11334" s="15">
        <v>4</v>
      </c>
    </row>
    <row r="11335" spans="1:4" x14ac:dyDescent="0.25">
      <c r="A11335" s="67">
        <v>44322</v>
      </c>
      <c r="B11335" s="60" t="s">
        <v>15</v>
      </c>
      <c r="C11335" s="60" t="s">
        <v>284</v>
      </c>
      <c r="D11335" s="15">
        <v>4</v>
      </c>
    </row>
    <row r="11336" spans="1:4" x14ac:dyDescent="0.25">
      <c r="A11336" s="67">
        <v>44322</v>
      </c>
      <c r="B11336" s="60" t="s">
        <v>11</v>
      </c>
      <c r="C11336" s="60" t="s">
        <v>64</v>
      </c>
      <c r="D11336" s="15">
        <v>5</v>
      </c>
    </row>
    <row r="11337" spans="1:4" x14ac:dyDescent="0.25">
      <c r="A11337" s="67">
        <v>44322</v>
      </c>
      <c r="B11337" s="60" t="s">
        <v>11</v>
      </c>
      <c r="C11337" s="60" t="s">
        <v>335</v>
      </c>
      <c r="D11337" s="15">
        <v>5</v>
      </c>
    </row>
    <row r="11338" spans="1:4" x14ac:dyDescent="0.25">
      <c r="A11338" s="67">
        <v>44322</v>
      </c>
      <c r="B11338" s="60" t="s">
        <v>11</v>
      </c>
      <c r="C11338" s="76" t="s">
        <v>1431</v>
      </c>
      <c r="D11338" s="15">
        <v>1</v>
      </c>
    </row>
    <row r="11339" spans="1:4" x14ac:dyDescent="0.25">
      <c r="A11339" s="67">
        <v>44322</v>
      </c>
      <c r="B11339" s="60" t="s">
        <v>11</v>
      </c>
      <c r="C11339" s="60" t="s">
        <v>11</v>
      </c>
      <c r="D11339" s="15">
        <v>15</v>
      </c>
    </row>
    <row r="11340" spans="1:4" x14ac:dyDescent="0.25">
      <c r="A11340" s="67">
        <v>44322</v>
      </c>
      <c r="B11340" s="60" t="s">
        <v>11</v>
      </c>
      <c r="C11340" s="60" t="s">
        <v>854</v>
      </c>
      <c r="D11340" s="15">
        <v>2</v>
      </c>
    </row>
    <row r="11341" spans="1:4" x14ac:dyDescent="0.25">
      <c r="A11341" s="67">
        <v>44322</v>
      </c>
      <c r="B11341" s="60" t="s">
        <v>11</v>
      </c>
      <c r="C11341" s="60" t="s">
        <v>134</v>
      </c>
      <c r="D11341" s="15">
        <v>6</v>
      </c>
    </row>
    <row r="11342" spans="1:4" x14ac:dyDescent="0.25">
      <c r="A11342" s="67">
        <v>44322</v>
      </c>
      <c r="B11342" s="60" t="s">
        <v>12</v>
      </c>
      <c r="C11342" s="60" t="s">
        <v>74</v>
      </c>
      <c r="D11342" s="15">
        <v>2</v>
      </c>
    </row>
    <row r="11343" spans="1:4" x14ac:dyDescent="0.25">
      <c r="A11343" s="67">
        <v>44322</v>
      </c>
      <c r="B11343" s="60" t="s">
        <v>12</v>
      </c>
      <c r="C11343" s="60" t="s">
        <v>955</v>
      </c>
      <c r="D11343" s="15">
        <v>1</v>
      </c>
    </row>
    <row r="11344" spans="1:4" x14ac:dyDescent="0.25">
      <c r="A11344" s="67">
        <v>44322</v>
      </c>
      <c r="B11344" s="60" t="s">
        <v>12</v>
      </c>
      <c r="C11344" s="76" t="s">
        <v>1442</v>
      </c>
      <c r="D11344" s="15">
        <v>1</v>
      </c>
    </row>
    <row r="11345" spans="1:4" x14ac:dyDescent="0.25">
      <c r="A11345" s="67">
        <v>44322</v>
      </c>
      <c r="B11345" s="60" t="s">
        <v>12</v>
      </c>
      <c r="C11345" s="76" t="s">
        <v>1443</v>
      </c>
      <c r="D11345" s="15">
        <v>1</v>
      </c>
    </row>
    <row r="11346" spans="1:4" x14ac:dyDescent="0.25">
      <c r="A11346" s="67">
        <v>44322</v>
      </c>
      <c r="B11346" s="60" t="s">
        <v>12</v>
      </c>
      <c r="C11346" s="76" t="s">
        <v>1444</v>
      </c>
      <c r="D11346" s="15">
        <v>1</v>
      </c>
    </row>
    <row r="11347" spans="1:4" x14ac:dyDescent="0.25">
      <c r="A11347" s="67">
        <v>44322</v>
      </c>
      <c r="B11347" s="60" t="s">
        <v>12</v>
      </c>
      <c r="C11347" s="60" t="s">
        <v>12</v>
      </c>
      <c r="D11347" s="15">
        <v>21</v>
      </c>
    </row>
    <row r="11348" spans="1:4" x14ac:dyDescent="0.25">
      <c r="A11348" s="67">
        <v>44322</v>
      </c>
      <c r="B11348" s="60" t="s">
        <v>8</v>
      </c>
      <c r="C11348" s="76" t="s">
        <v>1450</v>
      </c>
      <c r="D11348" s="15">
        <v>1</v>
      </c>
    </row>
    <row r="11349" spans="1:4" x14ac:dyDescent="0.25">
      <c r="A11349" s="67">
        <v>44322</v>
      </c>
      <c r="B11349" s="60" t="s">
        <v>8</v>
      </c>
      <c r="C11349" s="60" t="s">
        <v>73</v>
      </c>
      <c r="D11349" s="15">
        <v>1</v>
      </c>
    </row>
    <row r="11350" spans="1:4" x14ac:dyDescent="0.25">
      <c r="A11350" s="67">
        <v>44322</v>
      </c>
      <c r="B11350" s="60" t="s">
        <v>8</v>
      </c>
      <c r="C11350" s="60" t="s">
        <v>58</v>
      </c>
      <c r="D11350" s="15">
        <v>7</v>
      </c>
    </row>
    <row r="11351" spans="1:4" x14ac:dyDescent="0.25">
      <c r="A11351" s="67">
        <v>44322</v>
      </c>
      <c r="B11351" s="60" t="s">
        <v>8</v>
      </c>
      <c r="C11351" s="60" t="s">
        <v>721</v>
      </c>
      <c r="D11351" s="15">
        <v>2</v>
      </c>
    </row>
    <row r="11352" spans="1:4" x14ac:dyDescent="0.25">
      <c r="A11352" s="67">
        <v>44322</v>
      </c>
      <c r="B11352" s="60" t="s">
        <v>8</v>
      </c>
      <c r="C11352" s="60" t="s">
        <v>141</v>
      </c>
      <c r="D11352" s="15">
        <v>1</v>
      </c>
    </row>
    <row r="11353" spans="1:4" x14ac:dyDescent="0.25">
      <c r="A11353" s="67">
        <v>44322</v>
      </c>
      <c r="B11353" s="60" t="s">
        <v>8</v>
      </c>
      <c r="C11353" s="60" t="s">
        <v>133</v>
      </c>
      <c r="D11353" s="15">
        <v>6</v>
      </c>
    </row>
    <row r="11354" spans="1:4" x14ac:dyDescent="0.25">
      <c r="A11354" s="67">
        <v>44322</v>
      </c>
      <c r="B11354" s="60" t="s">
        <v>8</v>
      </c>
      <c r="C11354" s="60" t="s">
        <v>204</v>
      </c>
      <c r="D11354" s="15">
        <v>3</v>
      </c>
    </row>
    <row r="11355" spans="1:4" x14ac:dyDescent="0.25">
      <c r="A11355" s="67">
        <v>44322</v>
      </c>
      <c r="B11355" s="60" t="s">
        <v>8</v>
      </c>
      <c r="C11355" s="60" t="s">
        <v>40</v>
      </c>
      <c r="D11355" s="15">
        <v>1</v>
      </c>
    </row>
    <row r="11356" spans="1:4" x14ac:dyDescent="0.25">
      <c r="A11356" s="67">
        <v>44322</v>
      </c>
      <c r="B11356" s="60" t="s">
        <v>8</v>
      </c>
      <c r="C11356" s="60" t="s">
        <v>8</v>
      </c>
      <c r="D11356" s="15">
        <v>122</v>
      </c>
    </row>
    <row r="11357" spans="1:4" x14ac:dyDescent="0.25">
      <c r="A11357" s="67">
        <v>44322</v>
      </c>
      <c r="B11357" s="60" t="s">
        <v>8</v>
      </c>
      <c r="C11357" s="60" t="s">
        <v>31</v>
      </c>
      <c r="D11357" s="15">
        <v>6</v>
      </c>
    </row>
    <row r="11358" spans="1:4" x14ac:dyDescent="0.25">
      <c r="A11358" s="67">
        <v>44322</v>
      </c>
      <c r="B11358" s="60" t="s">
        <v>8</v>
      </c>
      <c r="C11358" s="60" t="s">
        <v>594</v>
      </c>
      <c r="D11358" s="15">
        <v>2</v>
      </c>
    </row>
    <row r="11359" spans="1:4" x14ac:dyDescent="0.25">
      <c r="A11359" s="67">
        <v>44322</v>
      </c>
      <c r="B11359" s="60" t="s">
        <v>8</v>
      </c>
      <c r="C11359" s="60" t="s">
        <v>111</v>
      </c>
      <c r="D11359" s="15">
        <v>13</v>
      </c>
    </row>
    <row r="11360" spans="1:4" x14ac:dyDescent="0.25">
      <c r="A11360" s="67">
        <v>44322</v>
      </c>
      <c r="B11360" s="60" t="s">
        <v>49</v>
      </c>
      <c r="C11360" s="76" t="s">
        <v>1466</v>
      </c>
      <c r="D11360" s="15">
        <v>3</v>
      </c>
    </row>
    <row r="11361" spans="1:4" x14ac:dyDescent="0.25">
      <c r="A11361" s="67">
        <v>44322</v>
      </c>
      <c r="B11361" s="60" t="s">
        <v>49</v>
      </c>
      <c r="C11361" s="60" t="s">
        <v>49</v>
      </c>
      <c r="D11361" s="15">
        <v>10</v>
      </c>
    </row>
    <row r="11362" spans="1:4" x14ac:dyDescent="0.25">
      <c r="A11362" s="67">
        <v>44322</v>
      </c>
      <c r="B11362" s="60" t="s">
        <v>50</v>
      </c>
      <c r="C11362" s="76" t="s">
        <v>1467</v>
      </c>
      <c r="D11362" s="15">
        <v>1</v>
      </c>
    </row>
    <row r="11363" spans="1:4" x14ac:dyDescent="0.25">
      <c r="A11363" s="67">
        <v>44322</v>
      </c>
      <c r="B11363" s="60" t="s">
        <v>50</v>
      </c>
      <c r="C11363" s="76" t="s">
        <v>1470</v>
      </c>
      <c r="D11363" s="15">
        <v>2</v>
      </c>
    </row>
    <row r="11364" spans="1:4" x14ac:dyDescent="0.25">
      <c r="A11364" s="67">
        <v>44322</v>
      </c>
      <c r="B11364" s="60" t="s">
        <v>50</v>
      </c>
      <c r="C11364" s="60" t="s">
        <v>1356</v>
      </c>
      <c r="D11364" s="15">
        <v>8</v>
      </c>
    </row>
    <row r="11365" spans="1:4" x14ac:dyDescent="0.25">
      <c r="A11365" s="67">
        <v>44322</v>
      </c>
      <c r="B11365" s="60" t="s">
        <v>50</v>
      </c>
      <c r="C11365" s="60" t="s">
        <v>367</v>
      </c>
      <c r="D11365" s="15">
        <v>22</v>
      </c>
    </row>
    <row r="11366" spans="1:4" x14ac:dyDescent="0.25">
      <c r="A11366" s="67">
        <v>44322</v>
      </c>
      <c r="B11366" s="60" t="s">
        <v>27</v>
      </c>
      <c r="C11366" s="76" t="s">
        <v>1472</v>
      </c>
      <c r="D11366" s="15">
        <v>1</v>
      </c>
    </row>
    <row r="11367" spans="1:4" x14ac:dyDescent="0.25">
      <c r="A11367" s="67">
        <v>44322</v>
      </c>
      <c r="B11367" s="60" t="s">
        <v>27</v>
      </c>
      <c r="C11367" s="60" t="s">
        <v>140</v>
      </c>
      <c r="D11367" s="15">
        <v>22</v>
      </c>
    </row>
    <row r="11368" spans="1:4" x14ac:dyDescent="0.25">
      <c r="A11368" s="67">
        <v>44322</v>
      </c>
      <c r="B11368" s="60" t="s">
        <v>27</v>
      </c>
      <c r="C11368" s="60" t="s">
        <v>234</v>
      </c>
      <c r="D11368" s="15">
        <v>3</v>
      </c>
    </row>
    <row r="11369" spans="1:4" x14ac:dyDescent="0.25">
      <c r="A11369" s="67">
        <v>44322</v>
      </c>
      <c r="B11369" s="60" t="s">
        <v>27</v>
      </c>
      <c r="C11369" s="60" t="s">
        <v>43</v>
      </c>
      <c r="D11369" s="15">
        <v>55</v>
      </c>
    </row>
    <row r="11370" spans="1:4" x14ac:dyDescent="0.25">
      <c r="A11370" s="67">
        <v>44322</v>
      </c>
      <c r="B11370" s="60" t="s">
        <v>27</v>
      </c>
      <c r="C11370" s="60" t="s">
        <v>946</v>
      </c>
      <c r="D11370" s="15">
        <v>3</v>
      </c>
    </row>
    <row r="11371" spans="1:4" x14ac:dyDescent="0.25">
      <c r="A11371" s="67">
        <v>44322</v>
      </c>
      <c r="B11371" s="60" t="s">
        <v>27</v>
      </c>
      <c r="C11371" s="60" t="s">
        <v>866</v>
      </c>
      <c r="D11371" s="15">
        <v>4</v>
      </c>
    </row>
    <row r="11372" spans="1:4" x14ac:dyDescent="0.25">
      <c r="A11372" s="67">
        <v>44322</v>
      </c>
      <c r="B11372" s="60" t="s">
        <v>27</v>
      </c>
      <c r="C11372" s="60" t="s">
        <v>621</v>
      </c>
      <c r="D11372" s="15">
        <v>3</v>
      </c>
    </row>
    <row r="11373" spans="1:4" x14ac:dyDescent="0.25">
      <c r="A11373" s="67">
        <v>44322</v>
      </c>
      <c r="B11373" s="60" t="s">
        <v>27</v>
      </c>
      <c r="C11373" s="60" t="s">
        <v>710</v>
      </c>
      <c r="D11373" s="15">
        <v>1</v>
      </c>
    </row>
    <row r="11374" spans="1:4" x14ac:dyDescent="0.25">
      <c r="A11374" s="67">
        <v>44322</v>
      </c>
      <c r="B11374" s="60" t="s">
        <v>51</v>
      </c>
      <c r="C11374" s="60" t="s">
        <v>51</v>
      </c>
      <c r="D11374" s="15">
        <v>4</v>
      </c>
    </row>
    <row r="11375" spans="1:4" x14ac:dyDescent="0.25">
      <c r="A11375" s="67">
        <v>44322</v>
      </c>
      <c r="B11375" s="60" t="s">
        <v>10</v>
      </c>
      <c r="C11375" s="60" t="s">
        <v>1053</v>
      </c>
      <c r="D11375" s="15">
        <v>3</v>
      </c>
    </row>
    <row r="11376" spans="1:4" x14ac:dyDescent="0.25">
      <c r="A11376" s="67">
        <v>44322</v>
      </c>
      <c r="B11376" s="60" t="s">
        <v>10</v>
      </c>
      <c r="C11376" s="60" t="s">
        <v>10</v>
      </c>
      <c r="D11376" s="15">
        <v>40</v>
      </c>
    </row>
    <row r="11377" spans="1:4" x14ac:dyDescent="0.25">
      <c r="A11377" s="67">
        <v>44323</v>
      </c>
      <c r="B11377" s="60" t="s">
        <v>14</v>
      </c>
      <c r="C11377" s="60" t="s">
        <v>14</v>
      </c>
      <c r="D11377" s="15">
        <v>54</v>
      </c>
    </row>
    <row r="11378" spans="1:4" x14ac:dyDescent="0.25">
      <c r="A11378" s="67">
        <v>44323</v>
      </c>
      <c r="B11378" s="60" t="s">
        <v>14</v>
      </c>
      <c r="C11378" s="76" t="s">
        <v>1370</v>
      </c>
      <c r="D11378" s="15">
        <v>1</v>
      </c>
    </row>
    <row r="11379" spans="1:4" x14ac:dyDescent="0.25">
      <c r="A11379" s="67">
        <v>44323</v>
      </c>
      <c r="B11379" s="60" t="s">
        <v>14</v>
      </c>
      <c r="C11379" s="60" t="s">
        <v>16</v>
      </c>
      <c r="D11379" s="15">
        <v>18</v>
      </c>
    </row>
    <row r="11380" spans="1:4" x14ac:dyDescent="0.25">
      <c r="A11380" s="67">
        <v>44323</v>
      </c>
      <c r="B11380" s="60" t="s">
        <v>14</v>
      </c>
      <c r="C11380" s="60" t="s">
        <v>807</v>
      </c>
      <c r="D11380" s="15">
        <v>8</v>
      </c>
    </row>
    <row r="11381" spans="1:4" x14ac:dyDescent="0.25">
      <c r="A11381" s="67">
        <v>44323</v>
      </c>
      <c r="B11381" s="60" t="s">
        <v>14</v>
      </c>
      <c r="C11381" s="60" t="s">
        <v>85</v>
      </c>
      <c r="D11381" s="15">
        <v>13</v>
      </c>
    </row>
    <row r="11382" spans="1:4" x14ac:dyDescent="0.25">
      <c r="A11382" s="67">
        <v>44323</v>
      </c>
      <c r="B11382" s="60" t="s">
        <v>20</v>
      </c>
      <c r="C11382" s="76" t="s">
        <v>1371</v>
      </c>
      <c r="D11382" s="15">
        <v>1</v>
      </c>
    </row>
    <row r="11383" spans="1:4" x14ac:dyDescent="0.25">
      <c r="A11383" s="67">
        <v>44323</v>
      </c>
      <c r="B11383" s="60" t="s">
        <v>20</v>
      </c>
      <c r="C11383" s="60" t="s">
        <v>20</v>
      </c>
      <c r="D11383" s="15">
        <v>77</v>
      </c>
    </row>
    <row r="11384" spans="1:4" x14ac:dyDescent="0.25">
      <c r="A11384" s="67">
        <v>44323</v>
      </c>
      <c r="B11384" s="60" t="s">
        <v>20</v>
      </c>
      <c r="C11384" s="60" t="s">
        <v>1033</v>
      </c>
      <c r="D11384" s="15">
        <v>1</v>
      </c>
    </row>
    <row r="11385" spans="1:4" x14ac:dyDescent="0.25">
      <c r="A11385" s="67">
        <v>44323</v>
      </c>
      <c r="B11385" s="60" t="s">
        <v>13</v>
      </c>
      <c r="C11385" s="76" t="s">
        <v>1382</v>
      </c>
      <c r="D11385" s="15">
        <v>1</v>
      </c>
    </row>
    <row r="11386" spans="1:4" x14ac:dyDescent="0.25">
      <c r="A11386" s="67">
        <v>44323</v>
      </c>
      <c r="B11386" s="60" t="s">
        <v>13</v>
      </c>
      <c r="C11386" s="60" t="s">
        <v>13</v>
      </c>
      <c r="D11386" s="15">
        <v>6</v>
      </c>
    </row>
    <row r="11387" spans="1:4" x14ac:dyDescent="0.25">
      <c r="A11387" s="67">
        <v>44323</v>
      </c>
      <c r="B11387" s="60" t="s">
        <v>13</v>
      </c>
      <c r="C11387" s="76" t="s">
        <v>1383</v>
      </c>
      <c r="D11387" s="15">
        <v>1</v>
      </c>
    </row>
    <row r="11388" spans="1:4" x14ac:dyDescent="0.25">
      <c r="A11388" s="67">
        <v>44323</v>
      </c>
      <c r="B11388" s="60" t="s">
        <v>13</v>
      </c>
      <c r="C11388" s="76" t="s">
        <v>1385</v>
      </c>
      <c r="D11388" s="15">
        <v>7</v>
      </c>
    </row>
    <row r="11389" spans="1:4" x14ac:dyDescent="0.25">
      <c r="A11389" s="67">
        <v>44323</v>
      </c>
      <c r="B11389" s="60" t="s">
        <v>24</v>
      </c>
      <c r="C11389" s="60" t="s">
        <v>23</v>
      </c>
      <c r="D11389" s="15">
        <v>20</v>
      </c>
    </row>
    <row r="11390" spans="1:4" x14ac:dyDescent="0.25">
      <c r="A11390" s="67">
        <v>44323</v>
      </c>
      <c r="B11390" s="60" t="s">
        <v>24</v>
      </c>
      <c r="C11390" s="60" t="s">
        <v>24</v>
      </c>
      <c r="D11390" s="15">
        <v>2</v>
      </c>
    </row>
    <row r="11391" spans="1:4" x14ac:dyDescent="0.25">
      <c r="A11391" s="67">
        <v>44323</v>
      </c>
      <c r="B11391" s="60" t="s">
        <v>24</v>
      </c>
      <c r="C11391" s="76" t="s">
        <v>706</v>
      </c>
      <c r="D11391" s="15">
        <v>1</v>
      </c>
    </row>
    <row r="11392" spans="1:4" x14ac:dyDescent="0.25">
      <c r="A11392" s="67">
        <v>44323</v>
      </c>
      <c r="B11392" s="60" t="s">
        <v>24</v>
      </c>
      <c r="C11392" s="60" t="s">
        <v>193</v>
      </c>
      <c r="D11392" s="15">
        <v>1</v>
      </c>
    </row>
    <row r="11393" spans="1:4" x14ac:dyDescent="0.25">
      <c r="A11393" s="67">
        <v>44323</v>
      </c>
      <c r="B11393" s="60" t="s">
        <v>24</v>
      </c>
      <c r="C11393" s="60" t="s">
        <v>37</v>
      </c>
      <c r="D11393" s="15">
        <v>2</v>
      </c>
    </row>
    <row r="11394" spans="1:4" x14ac:dyDescent="0.25">
      <c r="A11394" s="67">
        <v>44323</v>
      </c>
      <c r="B11394" s="60" t="s">
        <v>24</v>
      </c>
      <c r="C11394" s="60" t="s">
        <v>36</v>
      </c>
      <c r="D11394" s="15">
        <v>2</v>
      </c>
    </row>
    <row r="11395" spans="1:4" x14ac:dyDescent="0.25">
      <c r="A11395" s="67">
        <v>44323</v>
      </c>
      <c r="B11395" s="60" t="s">
        <v>47</v>
      </c>
      <c r="C11395" s="60" t="s">
        <v>47</v>
      </c>
      <c r="D11395" s="15">
        <v>4</v>
      </c>
    </row>
    <row r="11396" spans="1:4" x14ac:dyDescent="0.25">
      <c r="A11396" s="67">
        <v>44323</v>
      </c>
      <c r="B11396" s="60" t="s">
        <v>48</v>
      </c>
      <c r="C11396" s="58" t="s">
        <v>1600</v>
      </c>
      <c r="D11396" s="15">
        <v>2</v>
      </c>
    </row>
    <row r="11397" spans="1:4" x14ac:dyDescent="0.25">
      <c r="A11397" s="67">
        <v>44323</v>
      </c>
      <c r="B11397" s="60" t="s">
        <v>7</v>
      </c>
      <c r="C11397" s="76" t="s">
        <v>1408</v>
      </c>
      <c r="D11397" s="15">
        <v>1</v>
      </c>
    </row>
    <row r="11398" spans="1:4" x14ac:dyDescent="0.25">
      <c r="A11398" s="67">
        <v>44323</v>
      </c>
      <c r="B11398" s="60" t="s">
        <v>7</v>
      </c>
      <c r="C11398" s="76" t="s">
        <v>1411</v>
      </c>
      <c r="D11398" s="15">
        <v>4</v>
      </c>
    </row>
    <row r="11399" spans="1:4" x14ac:dyDescent="0.25">
      <c r="A11399" s="67">
        <v>44323</v>
      </c>
      <c r="B11399" s="60" t="s">
        <v>7</v>
      </c>
      <c r="C11399" s="60" t="s">
        <v>7</v>
      </c>
      <c r="D11399" s="15">
        <v>36</v>
      </c>
    </row>
    <row r="11400" spans="1:4" x14ac:dyDescent="0.25">
      <c r="A11400" s="67">
        <v>44323</v>
      </c>
      <c r="B11400" s="60" t="s">
        <v>9</v>
      </c>
      <c r="C11400" s="60" t="s">
        <v>9</v>
      </c>
      <c r="D11400" s="15">
        <v>79</v>
      </c>
    </row>
    <row r="11401" spans="1:4" x14ac:dyDescent="0.25">
      <c r="A11401" s="67">
        <v>44323</v>
      </c>
      <c r="B11401" s="60" t="s">
        <v>9</v>
      </c>
      <c r="C11401" s="233" t="s">
        <v>709</v>
      </c>
      <c r="D11401" s="15">
        <v>1</v>
      </c>
    </row>
    <row r="11402" spans="1:4" x14ac:dyDescent="0.25">
      <c r="A11402" s="67">
        <v>44323</v>
      </c>
      <c r="B11402" s="60" t="s">
        <v>9</v>
      </c>
      <c r="C11402" s="60" t="s">
        <v>17</v>
      </c>
      <c r="D11402" s="15">
        <v>8</v>
      </c>
    </row>
    <row r="11403" spans="1:4" x14ac:dyDescent="0.25">
      <c r="A11403" s="67">
        <v>44323</v>
      </c>
      <c r="B11403" s="60" t="s">
        <v>9</v>
      </c>
      <c r="C11403" s="76" t="s">
        <v>1422</v>
      </c>
      <c r="D11403" s="15">
        <v>5</v>
      </c>
    </row>
    <row r="11404" spans="1:4" x14ac:dyDescent="0.25">
      <c r="A11404" s="67">
        <v>44323</v>
      </c>
      <c r="B11404" s="60" t="s">
        <v>9</v>
      </c>
      <c r="C11404" s="60" t="s">
        <v>144</v>
      </c>
      <c r="D11404" s="15">
        <v>10</v>
      </c>
    </row>
    <row r="11405" spans="1:4" x14ac:dyDescent="0.25">
      <c r="A11405" s="67">
        <v>44323</v>
      </c>
      <c r="B11405" s="60" t="s">
        <v>15</v>
      </c>
      <c r="C11405" s="60" t="s">
        <v>108</v>
      </c>
      <c r="D11405" s="15">
        <v>1</v>
      </c>
    </row>
    <row r="11406" spans="1:4" x14ac:dyDescent="0.25">
      <c r="A11406" s="67">
        <v>44323</v>
      </c>
      <c r="B11406" s="60" t="s">
        <v>15</v>
      </c>
      <c r="C11406" s="60" t="s">
        <v>1355</v>
      </c>
      <c r="D11406" s="15">
        <v>5</v>
      </c>
    </row>
    <row r="11407" spans="1:4" x14ac:dyDescent="0.25">
      <c r="A11407" s="67">
        <v>44323</v>
      </c>
      <c r="B11407" s="60" t="s">
        <v>15</v>
      </c>
      <c r="C11407" s="60" t="s">
        <v>284</v>
      </c>
      <c r="D11407" s="15">
        <v>5</v>
      </c>
    </row>
    <row r="11408" spans="1:4" x14ac:dyDescent="0.25">
      <c r="A11408" s="67">
        <v>44323</v>
      </c>
      <c r="B11408" s="60" t="s">
        <v>11</v>
      </c>
      <c r="C11408" s="60" t="s">
        <v>64</v>
      </c>
      <c r="D11408" s="15">
        <v>2</v>
      </c>
    </row>
    <row r="11409" spans="1:4" x14ac:dyDescent="0.25">
      <c r="A11409" s="67">
        <v>44323</v>
      </c>
      <c r="B11409" s="60" t="s">
        <v>11</v>
      </c>
      <c r="C11409" s="60" t="s">
        <v>335</v>
      </c>
      <c r="D11409" s="15">
        <v>3</v>
      </c>
    </row>
    <row r="11410" spans="1:4" x14ac:dyDescent="0.25">
      <c r="A11410" s="67">
        <v>44323</v>
      </c>
      <c r="B11410" s="60" t="s">
        <v>11</v>
      </c>
      <c r="C11410" s="60" t="s">
        <v>11</v>
      </c>
      <c r="D11410" s="15">
        <v>6</v>
      </c>
    </row>
    <row r="11411" spans="1:4" x14ac:dyDescent="0.25">
      <c r="A11411" s="67">
        <v>44323</v>
      </c>
      <c r="B11411" s="60" t="s">
        <v>11</v>
      </c>
      <c r="C11411" s="60" t="s">
        <v>134</v>
      </c>
      <c r="D11411" s="15">
        <v>2</v>
      </c>
    </row>
    <row r="11412" spans="1:4" x14ac:dyDescent="0.25">
      <c r="A11412" s="67">
        <v>44323</v>
      </c>
      <c r="B11412" s="60" t="s">
        <v>12</v>
      </c>
      <c r="C11412" s="76" t="s">
        <v>1436</v>
      </c>
      <c r="D11412" s="15">
        <v>1</v>
      </c>
    </row>
    <row r="11413" spans="1:4" x14ac:dyDescent="0.25">
      <c r="A11413" s="67">
        <v>44323</v>
      </c>
      <c r="B11413" s="60" t="s">
        <v>12</v>
      </c>
      <c r="C11413" s="60" t="s">
        <v>74</v>
      </c>
      <c r="D11413" s="15">
        <v>2</v>
      </c>
    </row>
    <row r="11414" spans="1:4" x14ac:dyDescent="0.25">
      <c r="A11414" s="67">
        <v>44323</v>
      </c>
      <c r="B11414" s="60" t="s">
        <v>12</v>
      </c>
      <c r="C11414" s="76" t="s">
        <v>1444</v>
      </c>
      <c r="D11414" s="15">
        <v>1</v>
      </c>
    </row>
    <row r="11415" spans="1:4" x14ac:dyDescent="0.25">
      <c r="A11415" s="67">
        <v>44323</v>
      </c>
      <c r="B11415" s="60" t="s">
        <v>12</v>
      </c>
      <c r="C11415" s="60" t="s">
        <v>12</v>
      </c>
      <c r="D11415" s="15">
        <v>18</v>
      </c>
    </row>
    <row r="11416" spans="1:4" x14ac:dyDescent="0.25">
      <c r="A11416" s="67">
        <v>44323</v>
      </c>
      <c r="B11416" s="60" t="s">
        <v>8</v>
      </c>
      <c r="C11416" s="60" t="s">
        <v>73</v>
      </c>
      <c r="D11416" s="15">
        <v>4</v>
      </c>
    </row>
    <row r="11417" spans="1:4" x14ac:dyDescent="0.25">
      <c r="A11417" s="67">
        <v>44323</v>
      </c>
      <c r="B11417" s="60" t="s">
        <v>8</v>
      </c>
      <c r="C11417" s="76" t="s">
        <v>1452</v>
      </c>
      <c r="D11417" s="15">
        <v>3</v>
      </c>
    </row>
    <row r="11418" spans="1:4" x14ac:dyDescent="0.25">
      <c r="A11418" s="67">
        <v>44323</v>
      </c>
      <c r="B11418" s="60" t="s">
        <v>8</v>
      </c>
      <c r="C11418" s="60" t="s">
        <v>58</v>
      </c>
      <c r="D11418" s="15">
        <v>8</v>
      </c>
    </row>
    <row r="11419" spans="1:4" x14ac:dyDescent="0.25">
      <c r="A11419" s="67">
        <v>44323</v>
      </c>
      <c r="B11419" s="60" t="s">
        <v>8</v>
      </c>
      <c r="C11419" s="60" t="s">
        <v>114</v>
      </c>
      <c r="D11419" s="15">
        <v>1</v>
      </c>
    </row>
    <row r="11420" spans="1:4" x14ac:dyDescent="0.25">
      <c r="A11420" s="67">
        <v>44323</v>
      </c>
      <c r="B11420" s="60" t="s">
        <v>8</v>
      </c>
      <c r="C11420" s="60" t="s">
        <v>141</v>
      </c>
      <c r="D11420" s="15">
        <v>1</v>
      </c>
    </row>
    <row r="11421" spans="1:4" x14ac:dyDescent="0.25">
      <c r="A11421" s="67">
        <v>44323</v>
      </c>
      <c r="B11421" s="60" t="s">
        <v>8</v>
      </c>
      <c r="C11421" s="60" t="s">
        <v>133</v>
      </c>
      <c r="D11421" s="15">
        <v>3</v>
      </c>
    </row>
    <row r="11422" spans="1:4" x14ac:dyDescent="0.25">
      <c r="A11422" s="67">
        <v>44323</v>
      </c>
      <c r="B11422" s="60" t="s">
        <v>8</v>
      </c>
      <c r="C11422" s="60" t="s">
        <v>204</v>
      </c>
      <c r="D11422" s="15">
        <v>1</v>
      </c>
    </row>
    <row r="11423" spans="1:4" x14ac:dyDescent="0.25">
      <c r="A11423" s="67">
        <v>44323</v>
      </c>
      <c r="B11423" s="60" t="s">
        <v>8</v>
      </c>
      <c r="C11423" s="60" t="s">
        <v>40</v>
      </c>
      <c r="D11423" s="15">
        <v>1</v>
      </c>
    </row>
    <row r="11424" spans="1:4" x14ac:dyDescent="0.25">
      <c r="A11424" s="67">
        <v>44323</v>
      </c>
      <c r="B11424" s="60" t="s">
        <v>8</v>
      </c>
      <c r="C11424" s="60" t="s">
        <v>8</v>
      </c>
      <c r="D11424" s="15">
        <v>97</v>
      </c>
    </row>
    <row r="11425" spans="1:4" x14ac:dyDescent="0.25">
      <c r="A11425" s="67">
        <v>44323</v>
      </c>
      <c r="B11425" s="60" t="s">
        <v>8</v>
      </c>
      <c r="C11425" s="60" t="s">
        <v>31</v>
      </c>
      <c r="D11425" s="15">
        <v>6</v>
      </c>
    </row>
    <row r="11426" spans="1:4" x14ac:dyDescent="0.25">
      <c r="A11426" s="67">
        <v>44323</v>
      </c>
      <c r="B11426" s="60" t="s">
        <v>8</v>
      </c>
      <c r="C11426" s="60" t="s">
        <v>80</v>
      </c>
      <c r="D11426" s="15">
        <v>1</v>
      </c>
    </row>
    <row r="11427" spans="1:4" x14ac:dyDescent="0.25">
      <c r="A11427" s="67">
        <v>44323</v>
      </c>
      <c r="B11427" s="60" t="s">
        <v>8</v>
      </c>
      <c r="C11427" s="60" t="s">
        <v>594</v>
      </c>
      <c r="D11427" s="15">
        <v>1</v>
      </c>
    </row>
    <row r="11428" spans="1:4" x14ac:dyDescent="0.25">
      <c r="A11428" s="67">
        <v>44323</v>
      </c>
      <c r="B11428" s="60" t="s">
        <v>8</v>
      </c>
      <c r="C11428" s="60" t="s">
        <v>111</v>
      </c>
      <c r="D11428" s="15">
        <v>9</v>
      </c>
    </row>
    <row r="11429" spans="1:4" x14ac:dyDescent="0.25">
      <c r="A11429" s="67">
        <v>44323</v>
      </c>
      <c r="B11429" s="60" t="s">
        <v>49</v>
      </c>
      <c r="C11429" s="76" t="s">
        <v>1466</v>
      </c>
      <c r="D11429" s="15">
        <v>1</v>
      </c>
    </row>
    <row r="11430" spans="1:4" x14ac:dyDescent="0.25">
      <c r="A11430" s="67">
        <v>44323</v>
      </c>
      <c r="B11430" s="60" t="s">
        <v>49</v>
      </c>
      <c r="C11430" s="60" t="s">
        <v>49</v>
      </c>
      <c r="D11430" s="15">
        <v>8</v>
      </c>
    </row>
    <row r="11431" spans="1:4" x14ac:dyDescent="0.25">
      <c r="A11431" s="67">
        <v>44323</v>
      </c>
      <c r="B11431" s="60" t="s">
        <v>50</v>
      </c>
      <c r="C11431" s="60" t="s">
        <v>817</v>
      </c>
      <c r="D11431" s="15">
        <v>1</v>
      </c>
    </row>
    <row r="11432" spans="1:4" x14ac:dyDescent="0.25">
      <c r="A11432" s="67">
        <v>44323</v>
      </c>
      <c r="B11432" s="60" t="s">
        <v>50</v>
      </c>
      <c r="C11432" s="76" t="s">
        <v>1468</v>
      </c>
      <c r="D11432" s="15">
        <v>1</v>
      </c>
    </row>
    <row r="11433" spans="1:4" x14ac:dyDescent="0.25">
      <c r="A11433" s="67">
        <v>44323</v>
      </c>
      <c r="B11433" s="60" t="s">
        <v>50</v>
      </c>
      <c r="C11433" s="76" t="s">
        <v>1470</v>
      </c>
      <c r="D11433" s="15">
        <v>2</v>
      </c>
    </row>
    <row r="11434" spans="1:4" x14ac:dyDescent="0.25">
      <c r="A11434" s="67">
        <v>44323</v>
      </c>
      <c r="B11434" s="60" t="s">
        <v>50</v>
      </c>
      <c r="C11434" s="60" t="s">
        <v>1356</v>
      </c>
      <c r="D11434" s="15">
        <v>9</v>
      </c>
    </row>
    <row r="11435" spans="1:4" x14ac:dyDescent="0.25">
      <c r="A11435" s="67">
        <v>44323</v>
      </c>
      <c r="B11435" s="60" t="s">
        <v>50</v>
      </c>
      <c r="C11435" s="60" t="s">
        <v>367</v>
      </c>
      <c r="D11435" s="15">
        <v>18</v>
      </c>
    </row>
    <row r="11436" spans="1:4" x14ac:dyDescent="0.25">
      <c r="A11436" s="67">
        <v>44323</v>
      </c>
      <c r="B11436" s="60" t="s">
        <v>27</v>
      </c>
      <c r="C11436" s="60" t="s">
        <v>140</v>
      </c>
      <c r="D11436" s="15">
        <v>25</v>
      </c>
    </row>
    <row r="11437" spans="1:4" x14ac:dyDescent="0.25">
      <c r="A11437" s="67">
        <v>44323</v>
      </c>
      <c r="B11437" s="60" t="s">
        <v>27</v>
      </c>
      <c r="C11437" s="60" t="s">
        <v>234</v>
      </c>
      <c r="D11437" s="15">
        <v>5</v>
      </c>
    </row>
    <row r="11438" spans="1:4" x14ac:dyDescent="0.25">
      <c r="A11438" s="67">
        <v>44323</v>
      </c>
      <c r="B11438" s="60" t="s">
        <v>27</v>
      </c>
      <c r="C11438" s="60" t="s">
        <v>43</v>
      </c>
      <c r="D11438" s="15">
        <v>49</v>
      </c>
    </row>
    <row r="11439" spans="1:4" x14ac:dyDescent="0.25">
      <c r="A11439" s="67">
        <v>44323</v>
      </c>
      <c r="B11439" s="60" t="s">
        <v>27</v>
      </c>
      <c r="C11439" s="60" t="s">
        <v>1048</v>
      </c>
      <c r="D11439" s="15">
        <v>1</v>
      </c>
    </row>
    <row r="11440" spans="1:4" x14ac:dyDescent="0.25">
      <c r="A11440" s="67">
        <v>44323</v>
      </c>
      <c r="B11440" s="60" t="s">
        <v>27</v>
      </c>
      <c r="C11440" s="60" t="s">
        <v>946</v>
      </c>
      <c r="D11440" s="15">
        <v>3</v>
      </c>
    </row>
    <row r="11441" spans="1:4" x14ac:dyDescent="0.25">
      <c r="A11441" s="67">
        <v>44323</v>
      </c>
      <c r="B11441" s="60" t="s">
        <v>27</v>
      </c>
      <c r="C11441" s="60" t="s">
        <v>866</v>
      </c>
      <c r="D11441" s="15">
        <v>1</v>
      </c>
    </row>
    <row r="11442" spans="1:4" x14ac:dyDescent="0.25">
      <c r="A11442" s="67">
        <v>44323</v>
      </c>
      <c r="B11442" s="60" t="s">
        <v>27</v>
      </c>
      <c r="C11442" s="60" t="s">
        <v>621</v>
      </c>
      <c r="D11442" s="15">
        <v>1</v>
      </c>
    </row>
    <row r="11443" spans="1:4" x14ac:dyDescent="0.25">
      <c r="A11443" s="67">
        <v>44323</v>
      </c>
      <c r="B11443" s="60" t="s">
        <v>27</v>
      </c>
      <c r="C11443" s="76" t="s">
        <v>1477</v>
      </c>
      <c r="D11443" s="15">
        <v>1</v>
      </c>
    </row>
    <row r="11444" spans="1:4" x14ac:dyDescent="0.25">
      <c r="A11444" s="67">
        <v>44323</v>
      </c>
      <c r="B11444" s="60" t="s">
        <v>51</v>
      </c>
      <c r="C11444" s="60" t="s">
        <v>51</v>
      </c>
      <c r="D11444" s="15">
        <v>16</v>
      </c>
    </row>
    <row r="11445" spans="1:4" x14ac:dyDescent="0.25">
      <c r="A11445" s="67">
        <v>44323</v>
      </c>
      <c r="B11445" s="60" t="s">
        <v>10</v>
      </c>
      <c r="C11445" s="60" t="s">
        <v>1053</v>
      </c>
      <c r="D11445" s="15">
        <v>6</v>
      </c>
    </row>
    <row r="11446" spans="1:4" x14ac:dyDescent="0.25">
      <c r="A11446" s="67">
        <v>44323</v>
      </c>
      <c r="B11446" s="60" t="s">
        <v>10</v>
      </c>
      <c r="C11446" s="60" t="s">
        <v>10</v>
      </c>
      <c r="D11446" s="15">
        <v>30</v>
      </c>
    </row>
    <row r="11447" spans="1:4" x14ac:dyDescent="0.25">
      <c r="A11447" s="67">
        <v>44324</v>
      </c>
      <c r="B11447" s="60" t="s">
        <v>14</v>
      </c>
      <c r="C11447" s="60" t="s">
        <v>954</v>
      </c>
      <c r="D11447" s="15">
        <v>2</v>
      </c>
    </row>
    <row r="11448" spans="1:4" x14ac:dyDescent="0.25">
      <c r="A11448" s="67">
        <v>44324</v>
      </c>
      <c r="B11448" s="60" t="s">
        <v>14</v>
      </c>
      <c r="C11448" s="60" t="s">
        <v>14</v>
      </c>
      <c r="D11448" s="15">
        <v>51</v>
      </c>
    </row>
    <row r="11449" spans="1:4" x14ac:dyDescent="0.25">
      <c r="A11449" s="67">
        <v>44324</v>
      </c>
      <c r="B11449" s="60" t="s">
        <v>14</v>
      </c>
      <c r="C11449" s="60" t="s">
        <v>1041</v>
      </c>
      <c r="D11449" s="15">
        <v>1</v>
      </c>
    </row>
    <row r="11450" spans="1:4" x14ac:dyDescent="0.25">
      <c r="A11450" s="67">
        <v>44324</v>
      </c>
      <c r="B11450" s="60" t="s">
        <v>14</v>
      </c>
      <c r="C11450" s="60" t="s">
        <v>1088</v>
      </c>
      <c r="D11450" s="15">
        <v>1</v>
      </c>
    </row>
    <row r="11451" spans="1:4" x14ac:dyDescent="0.25">
      <c r="A11451" s="67">
        <v>44324</v>
      </c>
      <c r="B11451" s="60" t="s">
        <v>14</v>
      </c>
      <c r="C11451" s="60" t="s">
        <v>16</v>
      </c>
      <c r="D11451" s="15">
        <v>31</v>
      </c>
    </row>
    <row r="11452" spans="1:4" x14ac:dyDescent="0.25">
      <c r="A11452" s="67">
        <v>44324</v>
      </c>
      <c r="B11452" s="60" t="s">
        <v>14</v>
      </c>
      <c r="C11452" s="60" t="s">
        <v>807</v>
      </c>
      <c r="D11452" s="15">
        <v>3</v>
      </c>
    </row>
    <row r="11453" spans="1:4" x14ac:dyDescent="0.25">
      <c r="A11453" s="67">
        <v>44324</v>
      </c>
      <c r="B11453" s="60" t="s">
        <v>14</v>
      </c>
      <c r="C11453" s="60" t="s">
        <v>85</v>
      </c>
      <c r="D11453" s="15">
        <v>10</v>
      </c>
    </row>
    <row r="11454" spans="1:4" x14ac:dyDescent="0.25">
      <c r="A11454" s="67">
        <v>44324</v>
      </c>
      <c r="B11454" s="60" t="s">
        <v>20</v>
      </c>
      <c r="C11454" s="60" t="s">
        <v>20</v>
      </c>
      <c r="D11454" s="15">
        <v>63</v>
      </c>
    </row>
    <row r="11455" spans="1:4" x14ac:dyDescent="0.25">
      <c r="A11455" s="67">
        <v>44324</v>
      </c>
      <c r="B11455" s="60" t="s">
        <v>20</v>
      </c>
      <c r="C11455" s="60" t="s">
        <v>365</v>
      </c>
      <c r="D11455" s="15">
        <v>1</v>
      </c>
    </row>
    <row r="11456" spans="1:4" x14ac:dyDescent="0.25">
      <c r="A11456" s="67">
        <v>44324</v>
      </c>
      <c r="B11456" s="60" t="s">
        <v>20</v>
      </c>
      <c r="C11456" s="60" t="s">
        <v>876</v>
      </c>
      <c r="D11456" s="15">
        <v>1</v>
      </c>
    </row>
    <row r="11457" spans="1:4" x14ac:dyDescent="0.25">
      <c r="A11457" s="67">
        <v>44324</v>
      </c>
      <c r="B11457" s="60" t="s">
        <v>13</v>
      </c>
      <c r="C11457" s="76" t="s">
        <v>94</v>
      </c>
      <c r="D11457" s="15">
        <v>2</v>
      </c>
    </row>
    <row r="11458" spans="1:4" x14ac:dyDescent="0.25">
      <c r="A11458" s="67">
        <v>44324</v>
      </c>
      <c r="B11458" s="60" t="s">
        <v>13</v>
      </c>
      <c r="C11458" s="60" t="s">
        <v>13</v>
      </c>
      <c r="D11458" s="15">
        <v>7</v>
      </c>
    </row>
    <row r="11459" spans="1:4" x14ac:dyDescent="0.25">
      <c r="A11459" s="67">
        <v>44324</v>
      </c>
      <c r="B11459" s="60" t="s">
        <v>13</v>
      </c>
      <c r="C11459" s="76" t="s">
        <v>1383</v>
      </c>
      <c r="D11459" s="15">
        <v>1</v>
      </c>
    </row>
    <row r="11460" spans="1:4" x14ac:dyDescent="0.25">
      <c r="A11460" s="67">
        <v>44324</v>
      </c>
      <c r="B11460" s="60" t="s">
        <v>13</v>
      </c>
      <c r="C11460" s="76" t="s">
        <v>1385</v>
      </c>
      <c r="D11460" s="15">
        <v>7</v>
      </c>
    </row>
    <row r="11461" spans="1:4" x14ac:dyDescent="0.25">
      <c r="A11461" s="67">
        <v>44324</v>
      </c>
      <c r="B11461" s="60" t="s">
        <v>13</v>
      </c>
      <c r="C11461" s="76" t="s">
        <v>1387</v>
      </c>
      <c r="D11461" s="15">
        <v>2</v>
      </c>
    </row>
    <row r="11462" spans="1:4" x14ac:dyDescent="0.25">
      <c r="A11462" s="67">
        <v>44324</v>
      </c>
      <c r="B11462" s="60" t="s">
        <v>24</v>
      </c>
      <c r="C11462" s="60" t="s">
        <v>23</v>
      </c>
      <c r="D11462" s="15">
        <v>10</v>
      </c>
    </row>
    <row r="11463" spans="1:4" x14ac:dyDescent="0.25">
      <c r="A11463" s="67">
        <v>44324</v>
      </c>
      <c r="B11463" s="60" t="s">
        <v>24</v>
      </c>
      <c r="C11463" s="60" t="s">
        <v>24</v>
      </c>
      <c r="D11463" s="15">
        <v>7</v>
      </c>
    </row>
    <row r="11464" spans="1:4" x14ac:dyDescent="0.25">
      <c r="A11464" s="67">
        <v>44324</v>
      </c>
      <c r="B11464" s="60" t="s">
        <v>24</v>
      </c>
      <c r="C11464" s="60" t="s">
        <v>942</v>
      </c>
      <c r="D11464" s="15">
        <v>6</v>
      </c>
    </row>
    <row r="11465" spans="1:4" x14ac:dyDescent="0.25">
      <c r="A11465" s="67">
        <v>44324</v>
      </c>
      <c r="B11465" s="60" t="s">
        <v>24</v>
      </c>
      <c r="C11465" s="60" t="s">
        <v>36</v>
      </c>
      <c r="D11465" s="15">
        <v>1</v>
      </c>
    </row>
    <row r="11466" spans="1:4" x14ac:dyDescent="0.25">
      <c r="A11466" s="67">
        <v>44324</v>
      </c>
      <c r="B11466" s="60" t="s">
        <v>47</v>
      </c>
      <c r="C11466" s="60" t="s">
        <v>1066</v>
      </c>
      <c r="D11466" s="15">
        <v>3</v>
      </c>
    </row>
    <row r="11467" spans="1:4" x14ac:dyDescent="0.25">
      <c r="A11467" s="67">
        <v>44324</v>
      </c>
      <c r="B11467" s="60" t="s">
        <v>47</v>
      </c>
      <c r="C11467" s="60" t="s">
        <v>47</v>
      </c>
      <c r="D11467" s="15">
        <v>4</v>
      </c>
    </row>
    <row r="11468" spans="1:4" x14ac:dyDescent="0.25">
      <c r="A11468" s="67">
        <v>44324</v>
      </c>
      <c r="B11468" s="60" t="s">
        <v>48</v>
      </c>
      <c r="C11468" s="58" t="s">
        <v>1600</v>
      </c>
      <c r="D11468" s="15">
        <v>2</v>
      </c>
    </row>
    <row r="11469" spans="1:4" x14ac:dyDescent="0.25">
      <c r="A11469" s="67">
        <v>44324</v>
      </c>
      <c r="B11469" s="60" t="s">
        <v>7</v>
      </c>
      <c r="C11469" s="60" t="s">
        <v>7</v>
      </c>
      <c r="D11469" s="15">
        <v>36</v>
      </c>
    </row>
    <row r="11470" spans="1:4" x14ac:dyDescent="0.25">
      <c r="A11470" s="67">
        <v>44324</v>
      </c>
      <c r="B11470" s="60" t="s">
        <v>9</v>
      </c>
      <c r="C11470" s="76" t="s">
        <v>1417</v>
      </c>
      <c r="D11470" s="15">
        <v>1</v>
      </c>
    </row>
    <row r="11471" spans="1:4" x14ac:dyDescent="0.25">
      <c r="A11471" s="67">
        <v>44324</v>
      </c>
      <c r="B11471" s="60" t="s">
        <v>9</v>
      </c>
      <c r="C11471" s="60" t="s">
        <v>9</v>
      </c>
      <c r="D11471" s="15">
        <v>76</v>
      </c>
    </row>
    <row r="11472" spans="1:4" x14ac:dyDescent="0.25">
      <c r="A11472" s="67">
        <v>44324</v>
      </c>
      <c r="B11472" s="60" t="s">
        <v>9</v>
      </c>
      <c r="C11472" s="76" t="s">
        <v>1422</v>
      </c>
      <c r="D11472" s="15">
        <v>4</v>
      </c>
    </row>
    <row r="11473" spans="1:4" x14ac:dyDescent="0.25">
      <c r="A11473" s="67">
        <v>44324</v>
      </c>
      <c r="B11473" s="60" t="s">
        <v>9</v>
      </c>
      <c r="C11473" s="60" t="s">
        <v>144</v>
      </c>
      <c r="D11473" s="15">
        <v>9</v>
      </c>
    </row>
    <row r="11474" spans="1:4" x14ac:dyDescent="0.25">
      <c r="A11474" s="67">
        <v>44324</v>
      </c>
      <c r="B11474" s="60" t="s">
        <v>15</v>
      </c>
      <c r="C11474" s="60" t="s">
        <v>108</v>
      </c>
      <c r="D11474" s="15">
        <v>4</v>
      </c>
    </row>
    <row r="11475" spans="1:4" x14ac:dyDescent="0.25">
      <c r="A11475" s="67">
        <v>44324</v>
      </c>
      <c r="B11475" s="60" t="s">
        <v>15</v>
      </c>
      <c r="C11475" s="60" t="s">
        <v>1355</v>
      </c>
      <c r="D11475" s="15">
        <v>12</v>
      </c>
    </row>
    <row r="11476" spans="1:4" x14ac:dyDescent="0.25">
      <c r="A11476" s="67">
        <v>44324</v>
      </c>
      <c r="B11476" s="60" t="s">
        <v>15</v>
      </c>
      <c r="C11476" s="60" t="s">
        <v>622</v>
      </c>
      <c r="D11476" s="15">
        <v>3</v>
      </c>
    </row>
    <row r="11477" spans="1:4" x14ac:dyDescent="0.25">
      <c r="A11477" s="67">
        <v>44324</v>
      </c>
      <c r="B11477" s="60" t="s">
        <v>15</v>
      </c>
      <c r="C11477" s="60" t="s">
        <v>284</v>
      </c>
      <c r="D11477" s="15">
        <v>3</v>
      </c>
    </row>
    <row r="11478" spans="1:4" x14ac:dyDescent="0.25">
      <c r="A11478" s="67">
        <v>44324</v>
      </c>
      <c r="B11478" s="60" t="s">
        <v>11</v>
      </c>
      <c r="C11478" s="60" t="s">
        <v>64</v>
      </c>
      <c r="D11478" s="15">
        <v>6</v>
      </c>
    </row>
    <row r="11479" spans="1:4" x14ac:dyDescent="0.25">
      <c r="A11479" s="67">
        <v>44324</v>
      </c>
      <c r="B11479" s="60" t="s">
        <v>11</v>
      </c>
      <c r="C11479" s="60" t="s">
        <v>335</v>
      </c>
      <c r="D11479" s="15">
        <v>5</v>
      </c>
    </row>
    <row r="11480" spans="1:4" x14ac:dyDescent="0.25">
      <c r="A11480" s="67">
        <v>44324</v>
      </c>
      <c r="B11480" s="60" t="s">
        <v>11</v>
      </c>
      <c r="C11480" s="60" t="s">
        <v>11</v>
      </c>
      <c r="D11480" s="15">
        <v>24</v>
      </c>
    </row>
    <row r="11481" spans="1:4" x14ac:dyDescent="0.25">
      <c r="A11481" s="67">
        <v>44324</v>
      </c>
      <c r="B11481" s="60" t="s">
        <v>12</v>
      </c>
      <c r="C11481" s="60" t="s">
        <v>74</v>
      </c>
      <c r="D11481" s="15">
        <v>1</v>
      </c>
    </row>
    <row r="11482" spans="1:4" x14ac:dyDescent="0.25">
      <c r="A11482" s="67">
        <v>44324</v>
      </c>
      <c r="B11482" s="60" t="s">
        <v>12</v>
      </c>
      <c r="C11482" s="76" t="s">
        <v>1444</v>
      </c>
      <c r="D11482" s="15">
        <v>1</v>
      </c>
    </row>
    <row r="11483" spans="1:4" x14ac:dyDescent="0.25">
      <c r="A11483" s="67">
        <v>44324</v>
      </c>
      <c r="B11483" s="60" t="s">
        <v>12</v>
      </c>
      <c r="C11483" s="60" t="s">
        <v>12</v>
      </c>
      <c r="D11483" s="15">
        <v>3</v>
      </c>
    </row>
    <row r="11484" spans="1:4" x14ac:dyDescent="0.25">
      <c r="A11484" s="67">
        <v>44324</v>
      </c>
      <c r="B11484" s="60" t="s">
        <v>8</v>
      </c>
      <c r="C11484" s="76" t="s">
        <v>1447</v>
      </c>
      <c r="D11484" s="15">
        <v>1</v>
      </c>
    </row>
    <row r="11485" spans="1:4" x14ac:dyDescent="0.25">
      <c r="A11485" s="67">
        <v>44324</v>
      </c>
      <c r="B11485" s="60" t="s">
        <v>8</v>
      </c>
      <c r="C11485" s="76" t="s">
        <v>1452</v>
      </c>
      <c r="D11485" s="15">
        <v>3</v>
      </c>
    </row>
    <row r="11486" spans="1:4" x14ac:dyDescent="0.25">
      <c r="A11486" s="67">
        <v>44324</v>
      </c>
      <c r="B11486" s="60" t="s">
        <v>8</v>
      </c>
      <c r="C11486" s="60" t="s">
        <v>58</v>
      </c>
      <c r="D11486" s="15">
        <v>10</v>
      </c>
    </row>
    <row r="11487" spans="1:4" x14ac:dyDescent="0.25">
      <c r="A11487" s="67">
        <v>44324</v>
      </c>
      <c r="B11487" s="60" t="s">
        <v>8</v>
      </c>
      <c r="C11487" s="60" t="s">
        <v>141</v>
      </c>
      <c r="D11487" s="15">
        <v>2</v>
      </c>
    </row>
    <row r="11488" spans="1:4" x14ac:dyDescent="0.25">
      <c r="A11488" s="67">
        <v>44324</v>
      </c>
      <c r="B11488" s="60" t="s">
        <v>8</v>
      </c>
      <c r="C11488" s="60" t="s">
        <v>204</v>
      </c>
      <c r="D11488" s="15">
        <v>5</v>
      </c>
    </row>
    <row r="11489" spans="1:4" x14ac:dyDescent="0.25">
      <c r="A11489" s="67">
        <v>44324</v>
      </c>
      <c r="B11489" s="60" t="s">
        <v>8</v>
      </c>
      <c r="C11489" s="60" t="s">
        <v>40</v>
      </c>
      <c r="D11489" s="15">
        <v>2</v>
      </c>
    </row>
    <row r="11490" spans="1:4" x14ac:dyDescent="0.25">
      <c r="A11490" s="67">
        <v>44324</v>
      </c>
      <c r="B11490" s="60" t="s">
        <v>8</v>
      </c>
      <c r="C11490" s="60" t="s">
        <v>8</v>
      </c>
      <c r="D11490" s="15">
        <v>115</v>
      </c>
    </row>
    <row r="11491" spans="1:4" x14ac:dyDescent="0.25">
      <c r="A11491" s="67">
        <v>44324</v>
      </c>
      <c r="B11491" s="60" t="s">
        <v>8</v>
      </c>
      <c r="C11491" s="60" t="s">
        <v>186</v>
      </c>
      <c r="D11491" s="15">
        <v>4</v>
      </c>
    </row>
    <row r="11492" spans="1:4" x14ac:dyDescent="0.25">
      <c r="A11492" s="67">
        <v>44324</v>
      </c>
      <c r="B11492" s="60" t="s">
        <v>8</v>
      </c>
      <c r="C11492" s="60" t="s">
        <v>31</v>
      </c>
      <c r="D11492" s="15">
        <v>1</v>
      </c>
    </row>
    <row r="11493" spans="1:4" x14ac:dyDescent="0.25">
      <c r="A11493" s="67">
        <v>44324</v>
      </c>
      <c r="B11493" s="60" t="s">
        <v>8</v>
      </c>
      <c r="C11493" s="60" t="s">
        <v>80</v>
      </c>
      <c r="D11493" s="15">
        <v>1</v>
      </c>
    </row>
    <row r="11494" spans="1:4" x14ac:dyDescent="0.25">
      <c r="A11494" s="67">
        <v>44324</v>
      </c>
      <c r="B11494" s="60" t="s">
        <v>8</v>
      </c>
      <c r="C11494" s="76" t="s">
        <v>1247</v>
      </c>
      <c r="D11494" s="15">
        <v>1</v>
      </c>
    </row>
    <row r="11495" spans="1:4" x14ac:dyDescent="0.25">
      <c r="A11495" s="67">
        <v>44324</v>
      </c>
      <c r="B11495" s="60" t="s">
        <v>8</v>
      </c>
      <c r="C11495" s="60" t="s">
        <v>594</v>
      </c>
      <c r="D11495" s="15">
        <v>1</v>
      </c>
    </row>
    <row r="11496" spans="1:4" x14ac:dyDescent="0.25">
      <c r="A11496" s="67">
        <v>44324</v>
      </c>
      <c r="B11496" s="60" t="s">
        <v>8</v>
      </c>
      <c r="C11496" s="76" t="s">
        <v>1462</v>
      </c>
      <c r="D11496" s="15">
        <v>1</v>
      </c>
    </row>
    <row r="11497" spans="1:4" x14ac:dyDescent="0.25">
      <c r="A11497" s="67">
        <v>44324</v>
      </c>
      <c r="B11497" s="60" t="s">
        <v>8</v>
      </c>
      <c r="C11497" s="60" t="s">
        <v>111</v>
      </c>
      <c r="D11497" s="15">
        <v>15</v>
      </c>
    </row>
    <row r="11498" spans="1:4" x14ac:dyDescent="0.25">
      <c r="A11498" s="67">
        <v>44324</v>
      </c>
      <c r="B11498" s="60" t="s">
        <v>49</v>
      </c>
      <c r="C11498" s="76" t="s">
        <v>1464</v>
      </c>
      <c r="D11498" s="15">
        <v>1</v>
      </c>
    </row>
    <row r="11499" spans="1:4" x14ac:dyDescent="0.25">
      <c r="A11499" s="67">
        <v>44324</v>
      </c>
      <c r="B11499" s="60" t="s">
        <v>49</v>
      </c>
      <c r="C11499" s="76" t="s">
        <v>1466</v>
      </c>
      <c r="D11499" s="15">
        <v>2</v>
      </c>
    </row>
    <row r="11500" spans="1:4" x14ac:dyDescent="0.25">
      <c r="A11500" s="67">
        <v>44324</v>
      </c>
      <c r="B11500" s="60" t="s">
        <v>49</v>
      </c>
      <c r="C11500" s="60" t="s">
        <v>49</v>
      </c>
      <c r="D11500" s="15">
        <v>33</v>
      </c>
    </row>
    <row r="11501" spans="1:4" x14ac:dyDescent="0.25">
      <c r="A11501" s="67">
        <v>44324</v>
      </c>
      <c r="B11501" s="60" t="s">
        <v>50</v>
      </c>
      <c r="C11501" s="76" t="s">
        <v>1468</v>
      </c>
      <c r="D11501" s="15">
        <v>1</v>
      </c>
    </row>
    <row r="11502" spans="1:4" x14ac:dyDescent="0.25">
      <c r="A11502" s="67">
        <v>44324</v>
      </c>
      <c r="B11502" s="60" t="s">
        <v>50</v>
      </c>
      <c r="C11502" s="76" t="s">
        <v>1469</v>
      </c>
      <c r="D11502" s="15">
        <v>1</v>
      </c>
    </row>
    <row r="11503" spans="1:4" x14ac:dyDescent="0.25">
      <c r="A11503" s="67">
        <v>44324</v>
      </c>
      <c r="B11503" s="60" t="s">
        <v>50</v>
      </c>
      <c r="C11503" s="60" t="s">
        <v>1356</v>
      </c>
      <c r="D11503" s="15">
        <v>1</v>
      </c>
    </row>
    <row r="11504" spans="1:4" x14ac:dyDescent="0.25">
      <c r="A11504" s="67">
        <v>44324</v>
      </c>
      <c r="B11504" s="60" t="s">
        <v>50</v>
      </c>
      <c r="C11504" s="60" t="s">
        <v>367</v>
      </c>
      <c r="D11504" s="15">
        <v>18</v>
      </c>
    </row>
    <row r="11505" spans="1:4" x14ac:dyDescent="0.25">
      <c r="A11505" s="67">
        <v>44324</v>
      </c>
      <c r="B11505" s="60" t="s">
        <v>27</v>
      </c>
      <c r="C11505" s="76" t="s">
        <v>1472</v>
      </c>
      <c r="D11505" s="15">
        <v>1</v>
      </c>
    </row>
    <row r="11506" spans="1:4" x14ac:dyDescent="0.25">
      <c r="A11506" s="67">
        <v>44324</v>
      </c>
      <c r="B11506" s="60" t="s">
        <v>27</v>
      </c>
      <c r="C11506" s="60" t="s">
        <v>140</v>
      </c>
      <c r="D11506" s="15">
        <v>31</v>
      </c>
    </row>
    <row r="11507" spans="1:4" x14ac:dyDescent="0.25">
      <c r="A11507" s="67">
        <v>44324</v>
      </c>
      <c r="B11507" s="60" t="s">
        <v>27</v>
      </c>
      <c r="C11507" s="76" t="s">
        <v>1474</v>
      </c>
      <c r="D11507" s="15">
        <v>1</v>
      </c>
    </row>
    <row r="11508" spans="1:4" x14ac:dyDescent="0.25">
      <c r="A11508" s="67">
        <v>44324</v>
      </c>
      <c r="B11508" s="60" t="s">
        <v>27</v>
      </c>
      <c r="C11508" s="60" t="s">
        <v>43</v>
      </c>
      <c r="D11508" s="15">
        <v>47</v>
      </c>
    </row>
    <row r="11509" spans="1:4" x14ac:dyDescent="0.25">
      <c r="A11509" s="67">
        <v>44324</v>
      </c>
      <c r="B11509" s="60" t="s">
        <v>27</v>
      </c>
      <c r="C11509" s="60" t="s">
        <v>939</v>
      </c>
      <c r="D11509" s="15">
        <v>1</v>
      </c>
    </row>
    <row r="11510" spans="1:4" x14ac:dyDescent="0.25">
      <c r="A11510" s="67">
        <v>44324</v>
      </c>
      <c r="B11510" s="60" t="s">
        <v>27</v>
      </c>
      <c r="C11510" s="60" t="s">
        <v>1048</v>
      </c>
      <c r="D11510" s="15">
        <v>1</v>
      </c>
    </row>
    <row r="11511" spans="1:4" x14ac:dyDescent="0.25">
      <c r="A11511" s="67">
        <v>44324</v>
      </c>
      <c r="B11511" s="60" t="s">
        <v>27</v>
      </c>
      <c r="C11511" s="60" t="s">
        <v>866</v>
      </c>
      <c r="D11511" s="15">
        <v>1</v>
      </c>
    </row>
    <row r="11512" spans="1:4" x14ac:dyDescent="0.25">
      <c r="A11512" s="67">
        <v>44324</v>
      </c>
      <c r="B11512" s="60" t="s">
        <v>27</v>
      </c>
      <c r="C11512" s="60" t="s">
        <v>621</v>
      </c>
      <c r="D11512" s="15">
        <v>3</v>
      </c>
    </row>
    <row r="11513" spans="1:4" x14ac:dyDescent="0.25">
      <c r="A11513" s="67">
        <v>44324</v>
      </c>
      <c r="B11513" s="60" t="s">
        <v>27</v>
      </c>
      <c r="C11513" s="60" t="s">
        <v>710</v>
      </c>
      <c r="D11513" s="15">
        <v>2</v>
      </c>
    </row>
    <row r="11514" spans="1:4" x14ac:dyDescent="0.25">
      <c r="A11514" s="67">
        <v>44324</v>
      </c>
      <c r="B11514" s="60" t="s">
        <v>51</v>
      </c>
      <c r="C11514" s="60" t="s">
        <v>51</v>
      </c>
      <c r="D11514" s="15">
        <v>4</v>
      </c>
    </row>
    <row r="11515" spans="1:4" x14ac:dyDescent="0.25">
      <c r="A11515" s="67">
        <v>44324</v>
      </c>
      <c r="B11515" s="60" t="s">
        <v>10</v>
      </c>
      <c r="C11515" s="76" t="s">
        <v>646</v>
      </c>
      <c r="D11515" s="15">
        <v>1</v>
      </c>
    </row>
    <row r="11516" spans="1:4" x14ac:dyDescent="0.25">
      <c r="A11516" s="67">
        <v>44324</v>
      </c>
      <c r="B11516" s="60" t="s">
        <v>10</v>
      </c>
      <c r="C11516" s="60" t="s">
        <v>10</v>
      </c>
      <c r="D11516" s="15">
        <v>25</v>
      </c>
    </row>
    <row r="11517" spans="1:4" x14ac:dyDescent="0.25">
      <c r="A11517" s="67">
        <v>44325</v>
      </c>
      <c r="B11517" s="60" t="s">
        <v>14</v>
      </c>
      <c r="C11517" s="60" t="s">
        <v>14</v>
      </c>
      <c r="D11517" s="15">
        <v>0</v>
      </c>
    </row>
    <row r="11518" spans="1:4" x14ac:dyDescent="0.25">
      <c r="A11518" s="67">
        <v>44325</v>
      </c>
      <c r="B11518" s="60" t="s">
        <v>20</v>
      </c>
      <c r="C11518" s="60" t="s">
        <v>20</v>
      </c>
      <c r="D11518" s="15">
        <v>0</v>
      </c>
    </row>
    <row r="11519" spans="1:4" x14ac:dyDescent="0.25">
      <c r="A11519" s="67">
        <v>44325</v>
      </c>
      <c r="B11519" s="60" t="s">
        <v>13</v>
      </c>
      <c r="C11519" s="60" t="s">
        <v>13</v>
      </c>
      <c r="D11519" s="15">
        <v>0</v>
      </c>
    </row>
    <row r="11520" spans="1:4" x14ac:dyDescent="0.25">
      <c r="A11520" s="67">
        <v>44325</v>
      </c>
      <c r="B11520" s="60" t="s">
        <v>24</v>
      </c>
      <c r="C11520" s="60" t="s">
        <v>24</v>
      </c>
      <c r="D11520" s="15">
        <v>0</v>
      </c>
    </row>
    <row r="11521" spans="1:4" x14ac:dyDescent="0.25">
      <c r="A11521" s="67">
        <v>44325</v>
      </c>
      <c r="B11521" s="60" t="s">
        <v>47</v>
      </c>
      <c r="C11521" s="60" t="s">
        <v>47</v>
      </c>
      <c r="D11521" s="15">
        <v>0</v>
      </c>
    </row>
    <row r="11522" spans="1:4" x14ac:dyDescent="0.25">
      <c r="A11522" s="67">
        <v>44325</v>
      </c>
      <c r="B11522" s="60" t="s">
        <v>48</v>
      </c>
      <c r="C11522" s="58" t="s">
        <v>1600</v>
      </c>
      <c r="D11522" s="15">
        <v>0</v>
      </c>
    </row>
    <row r="11523" spans="1:4" x14ac:dyDescent="0.25">
      <c r="A11523" s="67">
        <v>44325</v>
      </c>
      <c r="B11523" s="60" t="s">
        <v>7</v>
      </c>
      <c r="C11523" s="60" t="s">
        <v>7</v>
      </c>
      <c r="D11523" s="15">
        <v>0</v>
      </c>
    </row>
    <row r="11524" spans="1:4" x14ac:dyDescent="0.25">
      <c r="A11524" s="67">
        <v>44325</v>
      </c>
      <c r="B11524" s="60" t="s">
        <v>9</v>
      </c>
      <c r="C11524" s="60" t="s">
        <v>9</v>
      </c>
      <c r="D11524" s="15">
        <v>0</v>
      </c>
    </row>
    <row r="11525" spans="1:4" x14ac:dyDescent="0.25">
      <c r="A11525" s="67">
        <v>44325</v>
      </c>
      <c r="B11525" s="60" t="s">
        <v>15</v>
      </c>
      <c r="C11525" s="60" t="s">
        <v>1355</v>
      </c>
      <c r="D11525" s="15">
        <v>0</v>
      </c>
    </row>
    <row r="11526" spans="1:4" x14ac:dyDescent="0.25">
      <c r="A11526" s="67">
        <v>44325</v>
      </c>
      <c r="B11526" s="60" t="s">
        <v>11</v>
      </c>
      <c r="C11526" s="60" t="s">
        <v>11</v>
      </c>
      <c r="D11526" s="15">
        <v>0</v>
      </c>
    </row>
    <row r="11527" spans="1:4" x14ac:dyDescent="0.25">
      <c r="A11527" s="67">
        <v>44325</v>
      </c>
      <c r="B11527" s="60" t="s">
        <v>12</v>
      </c>
      <c r="C11527" s="60" t="s">
        <v>12</v>
      </c>
      <c r="D11527" s="15">
        <v>0</v>
      </c>
    </row>
    <row r="11528" spans="1:4" x14ac:dyDescent="0.25">
      <c r="A11528" s="67">
        <v>44325</v>
      </c>
      <c r="B11528" s="60" t="s">
        <v>8</v>
      </c>
      <c r="C11528" s="60" t="s">
        <v>8</v>
      </c>
      <c r="D11528" s="15">
        <v>0</v>
      </c>
    </row>
    <row r="11529" spans="1:4" x14ac:dyDescent="0.25">
      <c r="A11529" s="67">
        <v>44325</v>
      </c>
      <c r="B11529" s="60" t="s">
        <v>49</v>
      </c>
      <c r="C11529" s="60" t="s">
        <v>49</v>
      </c>
      <c r="D11529" s="15">
        <v>0</v>
      </c>
    </row>
    <row r="11530" spans="1:4" x14ac:dyDescent="0.25">
      <c r="A11530" s="67">
        <v>44325</v>
      </c>
      <c r="B11530" s="60" t="s">
        <v>50</v>
      </c>
      <c r="C11530" s="60" t="s">
        <v>367</v>
      </c>
      <c r="D11530" s="15">
        <v>0</v>
      </c>
    </row>
    <row r="11531" spans="1:4" x14ac:dyDescent="0.25">
      <c r="A11531" s="67">
        <v>44325</v>
      </c>
      <c r="B11531" s="60" t="s">
        <v>27</v>
      </c>
      <c r="C11531" s="76" t="s">
        <v>43</v>
      </c>
      <c r="D11531" s="15">
        <v>0</v>
      </c>
    </row>
    <row r="11532" spans="1:4" x14ac:dyDescent="0.25">
      <c r="A11532" s="67">
        <v>44325</v>
      </c>
      <c r="B11532" s="60" t="s">
        <v>51</v>
      </c>
      <c r="C11532" s="60" t="s">
        <v>51</v>
      </c>
      <c r="D11532" s="15">
        <v>0</v>
      </c>
    </row>
    <row r="11533" spans="1:4" x14ac:dyDescent="0.25">
      <c r="A11533" s="67">
        <v>44325</v>
      </c>
      <c r="B11533" s="60" t="s">
        <v>10</v>
      </c>
      <c r="C11533" s="60" t="s">
        <v>10</v>
      </c>
      <c r="D11533" s="15">
        <v>0</v>
      </c>
    </row>
    <row r="11534" spans="1:4" x14ac:dyDescent="0.25">
      <c r="A11534" s="67">
        <v>44326</v>
      </c>
      <c r="B11534" s="60" t="s">
        <v>14</v>
      </c>
      <c r="C11534" s="73" t="s">
        <v>954</v>
      </c>
      <c r="D11534" s="15">
        <v>1</v>
      </c>
    </row>
    <row r="11535" spans="1:4" x14ac:dyDescent="0.25">
      <c r="A11535" s="67">
        <v>44326</v>
      </c>
      <c r="B11535" s="60" t="s">
        <v>14</v>
      </c>
      <c r="C11535" s="73" t="s">
        <v>14</v>
      </c>
      <c r="D11535" s="15">
        <v>43</v>
      </c>
    </row>
    <row r="11536" spans="1:4" x14ac:dyDescent="0.25">
      <c r="A11536" s="67">
        <v>44326</v>
      </c>
      <c r="B11536" s="60" t="s">
        <v>14</v>
      </c>
      <c r="C11536" s="564" t="s">
        <v>1239</v>
      </c>
      <c r="D11536" s="15">
        <v>1</v>
      </c>
    </row>
    <row r="11537" spans="1:4" x14ac:dyDescent="0.25">
      <c r="A11537" s="67">
        <v>44326</v>
      </c>
      <c r="B11537" s="60" t="s">
        <v>14</v>
      </c>
      <c r="C11537" s="76" t="s">
        <v>1370</v>
      </c>
      <c r="D11537" s="15">
        <v>1</v>
      </c>
    </row>
    <row r="11538" spans="1:4" x14ac:dyDescent="0.25">
      <c r="A11538" s="67">
        <v>44326</v>
      </c>
      <c r="B11538" s="60" t="s">
        <v>14</v>
      </c>
      <c r="C11538" s="73" t="s">
        <v>16</v>
      </c>
      <c r="D11538" s="15">
        <v>36</v>
      </c>
    </row>
    <row r="11539" spans="1:4" x14ac:dyDescent="0.25">
      <c r="A11539" s="67">
        <v>44326</v>
      </c>
      <c r="B11539" s="60" t="s">
        <v>14</v>
      </c>
      <c r="C11539" s="73" t="s">
        <v>807</v>
      </c>
      <c r="D11539" s="15">
        <v>1</v>
      </c>
    </row>
    <row r="11540" spans="1:4" x14ac:dyDescent="0.25">
      <c r="A11540" s="67">
        <v>44326</v>
      </c>
      <c r="B11540" s="60" t="s">
        <v>20</v>
      </c>
      <c r="C11540" s="76" t="s">
        <v>1371</v>
      </c>
      <c r="D11540" s="15">
        <v>2</v>
      </c>
    </row>
    <row r="11541" spans="1:4" x14ac:dyDescent="0.25">
      <c r="A11541" s="67">
        <v>44326</v>
      </c>
      <c r="B11541" s="60" t="s">
        <v>20</v>
      </c>
      <c r="C11541" s="73" t="s">
        <v>20</v>
      </c>
      <c r="D11541" s="15">
        <v>81</v>
      </c>
    </row>
    <row r="11542" spans="1:4" x14ac:dyDescent="0.25">
      <c r="A11542" s="67">
        <v>44326</v>
      </c>
      <c r="B11542" s="60" t="s">
        <v>20</v>
      </c>
      <c r="C11542" s="73" t="s">
        <v>365</v>
      </c>
      <c r="D11542" s="15">
        <v>2</v>
      </c>
    </row>
    <row r="11543" spans="1:4" x14ac:dyDescent="0.25">
      <c r="A11543" s="67">
        <v>44326</v>
      </c>
      <c r="B11543" s="60" t="s">
        <v>20</v>
      </c>
      <c r="C11543" s="73" t="s">
        <v>651</v>
      </c>
      <c r="D11543" s="15">
        <v>2</v>
      </c>
    </row>
    <row r="11544" spans="1:4" x14ac:dyDescent="0.25">
      <c r="A11544" s="67">
        <v>44326</v>
      </c>
      <c r="B11544" s="60" t="s">
        <v>20</v>
      </c>
      <c r="C11544" s="73" t="s">
        <v>712</v>
      </c>
      <c r="D11544" s="15">
        <v>1</v>
      </c>
    </row>
    <row r="11545" spans="1:4" x14ac:dyDescent="0.25">
      <c r="A11545" s="67">
        <v>44326</v>
      </c>
      <c r="B11545" s="60" t="s">
        <v>13</v>
      </c>
      <c r="C11545" s="76" t="s">
        <v>1377</v>
      </c>
      <c r="D11545" s="15">
        <v>1</v>
      </c>
    </row>
    <row r="11546" spans="1:4" x14ac:dyDescent="0.25">
      <c r="A11546" s="67">
        <v>44326</v>
      </c>
      <c r="B11546" s="60" t="s">
        <v>13</v>
      </c>
      <c r="C11546" s="76" t="s">
        <v>1381</v>
      </c>
      <c r="D11546" s="15">
        <v>1</v>
      </c>
    </row>
    <row r="11547" spans="1:4" x14ac:dyDescent="0.25">
      <c r="A11547" s="67">
        <v>44326</v>
      </c>
      <c r="B11547" s="60" t="s">
        <v>13</v>
      </c>
      <c r="C11547" s="73" t="s">
        <v>13</v>
      </c>
      <c r="D11547" s="15">
        <v>5</v>
      </c>
    </row>
    <row r="11548" spans="1:4" x14ac:dyDescent="0.25">
      <c r="A11548" s="67">
        <v>44326</v>
      </c>
      <c r="B11548" s="60" t="s">
        <v>13</v>
      </c>
      <c r="C11548" s="76" t="s">
        <v>1385</v>
      </c>
      <c r="D11548" s="15">
        <v>9</v>
      </c>
    </row>
    <row r="11549" spans="1:4" x14ac:dyDescent="0.25">
      <c r="A11549" s="67">
        <v>44326</v>
      </c>
      <c r="B11549" s="60" t="s">
        <v>13</v>
      </c>
      <c r="C11549" s="76" t="s">
        <v>1387</v>
      </c>
      <c r="D11549" s="15">
        <v>3</v>
      </c>
    </row>
    <row r="11550" spans="1:4" x14ac:dyDescent="0.25">
      <c r="A11550" s="67">
        <v>44326</v>
      </c>
      <c r="B11550" s="60" t="s">
        <v>24</v>
      </c>
      <c r="C11550" s="73" t="s">
        <v>23</v>
      </c>
      <c r="D11550" s="15">
        <v>14</v>
      </c>
    </row>
    <row r="11551" spans="1:4" x14ac:dyDescent="0.25">
      <c r="A11551" s="67">
        <v>44326</v>
      </c>
      <c r="B11551" s="60" t="s">
        <v>24</v>
      </c>
      <c r="C11551" s="73" t="s">
        <v>24</v>
      </c>
      <c r="D11551" s="15">
        <v>3</v>
      </c>
    </row>
    <row r="11552" spans="1:4" x14ac:dyDescent="0.25">
      <c r="A11552" s="67">
        <v>44326</v>
      </c>
      <c r="B11552" s="60" t="s">
        <v>24</v>
      </c>
      <c r="C11552" s="73" t="s">
        <v>942</v>
      </c>
      <c r="D11552" s="15">
        <v>1</v>
      </c>
    </row>
    <row r="11553" spans="1:4" x14ac:dyDescent="0.25">
      <c r="A11553" s="67">
        <v>44326</v>
      </c>
      <c r="B11553" s="60" t="s">
        <v>24</v>
      </c>
      <c r="C11553" s="73" t="s">
        <v>37</v>
      </c>
      <c r="D11553" s="15">
        <v>2</v>
      </c>
    </row>
    <row r="11554" spans="1:4" x14ac:dyDescent="0.25">
      <c r="A11554" s="67">
        <v>44326</v>
      </c>
      <c r="B11554" s="60" t="s">
        <v>24</v>
      </c>
      <c r="C11554" s="73" t="s">
        <v>36</v>
      </c>
      <c r="D11554" s="15">
        <v>1</v>
      </c>
    </row>
    <row r="11555" spans="1:4" x14ac:dyDescent="0.25">
      <c r="A11555" s="67">
        <v>44326</v>
      </c>
      <c r="B11555" s="60" t="s">
        <v>47</v>
      </c>
      <c r="C11555" s="73" t="s">
        <v>1066</v>
      </c>
      <c r="D11555" s="15">
        <v>4</v>
      </c>
    </row>
    <row r="11556" spans="1:4" x14ac:dyDescent="0.25">
      <c r="A11556" s="67">
        <v>44326</v>
      </c>
      <c r="B11556" s="60" t="s">
        <v>47</v>
      </c>
      <c r="C11556" s="73" t="s">
        <v>47</v>
      </c>
      <c r="D11556" s="15">
        <v>4</v>
      </c>
    </row>
    <row r="11557" spans="1:4" x14ac:dyDescent="0.25">
      <c r="A11557" s="67">
        <v>44326</v>
      </c>
      <c r="B11557" s="60" t="s">
        <v>47</v>
      </c>
      <c r="C11557" s="73" t="s">
        <v>1081</v>
      </c>
      <c r="D11557" s="15">
        <v>1</v>
      </c>
    </row>
    <row r="11558" spans="1:4" x14ac:dyDescent="0.25">
      <c r="A11558" s="67">
        <v>44326</v>
      </c>
      <c r="B11558" s="60" t="s">
        <v>47</v>
      </c>
      <c r="C11558" s="73" t="s">
        <v>924</v>
      </c>
      <c r="D11558" s="15">
        <v>2</v>
      </c>
    </row>
    <row r="11559" spans="1:4" x14ac:dyDescent="0.25">
      <c r="A11559" s="67">
        <v>44326</v>
      </c>
      <c r="B11559" s="60" t="s">
        <v>48</v>
      </c>
      <c r="C11559" s="58" t="s">
        <v>1600</v>
      </c>
      <c r="D11559" s="15">
        <v>2</v>
      </c>
    </row>
    <row r="11560" spans="1:4" x14ac:dyDescent="0.25">
      <c r="A11560" s="67">
        <v>44326</v>
      </c>
      <c r="B11560" s="60" t="s">
        <v>7</v>
      </c>
      <c r="C11560" s="76" t="s">
        <v>1411</v>
      </c>
      <c r="D11560" s="15">
        <v>1</v>
      </c>
    </row>
    <row r="11561" spans="1:4" x14ac:dyDescent="0.25">
      <c r="A11561" s="67">
        <v>44326</v>
      </c>
      <c r="B11561" s="60" t="s">
        <v>7</v>
      </c>
      <c r="C11561" s="73" t="s">
        <v>7</v>
      </c>
      <c r="D11561" s="15">
        <v>60</v>
      </c>
    </row>
    <row r="11562" spans="1:4" x14ac:dyDescent="0.25">
      <c r="A11562" s="67">
        <v>44326</v>
      </c>
      <c r="B11562" s="60" t="s">
        <v>9</v>
      </c>
      <c r="C11562" s="60" t="s">
        <v>9</v>
      </c>
      <c r="D11562" s="15">
        <v>28</v>
      </c>
    </row>
    <row r="11563" spans="1:4" x14ac:dyDescent="0.25">
      <c r="A11563" s="67">
        <v>44326</v>
      </c>
      <c r="B11563" s="60" t="s">
        <v>9</v>
      </c>
      <c r="C11563" s="76" t="s">
        <v>1422</v>
      </c>
      <c r="D11563" s="15">
        <v>3</v>
      </c>
    </row>
    <row r="11564" spans="1:4" x14ac:dyDescent="0.25">
      <c r="A11564" s="67">
        <v>44326</v>
      </c>
      <c r="B11564" s="60" t="s">
        <v>15</v>
      </c>
      <c r="C11564" s="60" t="s">
        <v>1355</v>
      </c>
      <c r="D11564" s="15">
        <v>1</v>
      </c>
    </row>
    <row r="11565" spans="1:4" x14ac:dyDescent="0.25">
      <c r="A11565" s="67">
        <v>44326</v>
      </c>
      <c r="B11565" s="60" t="s">
        <v>11</v>
      </c>
      <c r="C11565" s="73" t="s">
        <v>335</v>
      </c>
      <c r="D11565" s="15">
        <v>7</v>
      </c>
    </row>
    <row r="11566" spans="1:4" x14ac:dyDescent="0.25">
      <c r="A11566" s="67">
        <v>44326</v>
      </c>
      <c r="B11566" s="60" t="s">
        <v>11</v>
      </c>
      <c r="C11566" s="73" t="s">
        <v>11</v>
      </c>
      <c r="D11566" s="15">
        <v>27</v>
      </c>
    </row>
    <row r="11567" spans="1:4" x14ac:dyDescent="0.25">
      <c r="A11567" s="67">
        <v>44326</v>
      </c>
      <c r="B11567" s="60" t="s">
        <v>11</v>
      </c>
      <c r="C11567" s="76" t="s">
        <v>1425</v>
      </c>
      <c r="D11567" s="15">
        <v>1</v>
      </c>
    </row>
    <row r="11568" spans="1:4" x14ac:dyDescent="0.25">
      <c r="A11568" s="67">
        <v>44326</v>
      </c>
      <c r="B11568" s="60" t="s">
        <v>11</v>
      </c>
      <c r="C11568" s="73" t="s">
        <v>763</v>
      </c>
      <c r="D11568" s="15">
        <v>3</v>
      </c>
    </row>
    <row r="11569" spans="1:4" x14ac:dyDescent="0.25">
      <c r="A11569" s="67">
        <v>44326</v>
      </c>
      <c r="B11569" s="60" t="s">
        <v>11</v>
      </c>
      <c r="C11569" s="73" t="s">
        <v>134</v>
      </c>
      <c r="D11569" s="15">
        <v>1</v>
      </c>
    </row>
    <row r="11570" spans="1:4" x14ac:dyDescent="0.25">
      <c r="A11570" s="67">
        <v>44326</v>
      </c>
      <c r="B11570" s="60" t="s">
        <v>11</v>
      </c>
      <c r="C11570" s="76" t="s">
        <v>1434</v>
      </c>
      <c r="D11570" s="15">
        <v>1</v>
      </c>
    </row>
    <row r="11571" spans="1:4" x14ac:dyDescent="0.25">
      <c r="A11571" s="67">
        <v>44326</v>
      </c>
      <c r="B11571" s="60" t="s">
        <v>12</v>
      </c>
      <c r="C11571" s="73" t="s">
        <v>74</v>
      </c>
      <c r="D11571" s="15">
        <v>3</v>
      </c>
    </row>
    <row r="11572" spans="1:4" x14ac:dyDescent="0.25">
      <c r="A11572" s="67">
        <v>44326</v>
      </c>
      <c r="B11572" s="60" t="s">
        <v>12</v>
      </c>
      <c r="C11572" s="76" t="s">
        <v>1444</v>
      </c>
      <c r="D11572" s="15">
        <v>3</v>
      </c>
    </row>
    <row r="11573" spans="1:4" x14ac:dyDescent="0.25">
      <c r="A11573" s="67">
        <v>44326</v>
      </c>
      <c r="B11573" s="60" t="s">
        <v>12</v>
      </c>
      <c r="C11573" s="73" t="s">
        <v>12</v>
      </c>
      <c r="D11573" s="15">
        <v>24</v>
      </c>
    </row>
    <row r="11574" spans="1:4" x14ac:dyDescent="0.25">
      <c r="A11574" s="67">
        <v>44326</v>
      </c>
      <c r="B11574" s="60" t="s">
        <v>8</v>
      </c>
      <c r="C11574" s="73" t="s">
        <v>73</v>
      </c>
      <c r="D11574" s="15">
        <v>3</v>
      </c>
    </row>
    <row r="11575" spans="1:4" x14ac:dyDescent="0.25">
      <c r="A11575" s="67">
        <v>44326</v>
      </c>
      <c r="B11575" s="60" t="s">
        <v>8</v>
      </c>
      <c r="C11575" s="564" t="s">
        <v>3201</v>
      </c>
      <c r="D11575" s="15">
        <v>1</v>
      </c>
    </row>
    <row r="11576" spans="1:4" x14ac:dyDescent="0.25">
      <c r="A11576" s="67">
        <v>44326</v>
      </c>
      <c r="B11576" s="60" t="s">
        <v>8</v>
      </c>
      <c r="C11576" s="76" t="s">
        <v>1452</v>
      </c>
      <c r="D11576" s="15">
        <v>2</v>
      </c>
    </row>
    <row r="11577" spans="1:4" x14ac:dyDescent="0.25">
      <c r="A11577" s="67">
        <v>44326</v>
      </c>
      <c r="B11577" s="60" t="s">
        <v>8</v>
      </c>
      <c r="C11577" s="73" t="s">
        <v>58</v>
      </c>
      <c r="D11577" s="15">
        <v>5</v>
      </c>
    </row>
    <row r="11578" spans="1:4" x14ac:dyDescent="0.25">
      <c r="A11578" s="67">
        <v>44326</v>
      </c>
      <c r="B11578" s="60" t="s">
        <v>8</v>
      </c>
      <c r="C11578" s="73" t="s">
        <v>141</v>
      </c>
      <c r="D11578" s="15">
        <v>2</v>
      </c>
    </row>
    <row r="11579" spans="1:4" x14ac:dyDescent="0.25">
      <c r="A11579" s="67">
        <v>44326</v>
      </c>
      <c r="B11579" s="60" t="s">
        <v>8</v>
      </c>
      <c r="C11579" s="73" t="s">
        <v>133</v>
      </c>
      <c r="D11579" s="15">
        <v>5</v>
      </c>
    </row>
    <row r="11580" spans="1:4" x14ac:dyDescent="0.25">
      <c r="A11580" s="67">
        <v>44326</v>
      </c>
      <c r="B11580" s="60" t="s">
        <v>8</v>
      </c>
      <c r="C11580" s="73" t="s">
        <v>233</v>
      </c>
      <c r="D11580" s="15">
        <v>1</v>
      </c>
    </row>
    <row r="11581" spans="1:4" x14ac:dyDescent="0.25">
      <c r="A11581" s="67">
        <v>44326</v>
      </c>
      <c r="B11581" s="60" t="s">
        <v>8</v>
      </c>
      <c r="C11581" s="73" t="s">
        <v>204</v>
      </c>
      <c r="D11581" s="15">
        <v>4</v>
      </c>
    </row>
    <row r="11582" spans="1:4" x14ac:dyDescent="0.25">
      <c r="A11582" s="67">
        <v>44326</v>
      </c>
      <c r="B11582" s="60" t="s">
        <v>8</v>
      </c>
      <c r="C11582" s="73" t="s">
        <v>40</v>
      </c>
      <c r="D11582" s="15">
        <v>2</v>
      </c>
    </row>
    <row r="11583" spans="1:4" x14ac:dyDescent="0.25">
      <c r="A11583" s="67">
        <v>44326</v>
      </c>
      <c r="B11583" s="60" t="s">
        <v>8</v>
      </c>
      <c r="C11583" s="73" t="s">
        <v>8</v>
      </c>
      <c r="D11583" s="15">
        <v>107</v>
      </c>
    </row>
    <row r="11584" spans="1:4" x14ac:dyDescent="0.25">
      <c r="A11584" s="67">
        <v>44326</v>
      </c>
      <c r="B11584" s="60" t="s">
        <v>8</v>
      </c>
      <c r="C11584" s="73" t="s">
        <v>186</v>
      </c>
      <c r="D11584" s="15">
        <v>1</v>
      </c>
    </row>
    <row r="11585" spans="1:4" x14ac:dyDescent="0.25">
      <c r="A11585" s="67">
        <v>44326</v>
      </c>
      <c r="B11585" s="60" t="s">
        <v>8</v>
      </c>
      <c r="C11585" s="73" t="s">
        <v>31</v>
      </c>
      <c r="D11585" s="15">
        <v>4</v>
      </c>
    </row>
    <row r="11586" spans="1:4" x14ac:dyDescent="0.25">
      <c r="A11586" s="67">
        <v>44326</v>
      </c>
      <c r="B11586" s="60" t="s">
        <v>8</v>
      </c>
      <c r="C11586" s="73" t="s">
        <v>80</v>
      </c>
      <c r="D11586" s="15">
        <v>1</v>
      </c>
    </row>
    <row r="11587" spans="1:4" x14ac:dyDescent="0.25">
      <c r="A11587" s="67">
        <v>44326</v>
      </c>
      <c r="B11587" s="60" t="s">
        <v>8</v>
      </c>
      <c r="C11587" s="76" t="s">
        <v>1247</v>
      </c>
      <c r="D11587" s="15">
        <v>1</v>
      </c>
    </row>
    <row r="11588" spans="1:4" x14ac:dyDescent="0.25">
      <c r="A11588" s="67">
        <v>44326</v>
      </c>
      <c r="B11588" s="60" t="s">
        <v>8</v>
      </c>
      <c r="C11588" s="73" t="s">
        <v>594</v>
      </c>
      <c r="D11588" s="15">
        <v>7</v>
      </c>
    </row>
    <row r="11589" spans="1:4" x14ac:dyDescent="0.25">
      <c r="A11589" s="67">
        <v>44326</v>
      </c>
      <c r="B11589" s="60" t="s">
        <v>8</v>
      </c>
      <c r="C11589" s="73" t="s">
        <v>111</v>
      </c>
      <c r="D11589" s="15">
        <v>14</v>
      </c>
    </row>
    <row r="11590" spans="1:4" x14ac:dyDescent="0.25">
      <c r="A11590" s="67">
        <v>44326</v>
      </c>
      <c r="B11590" s="60" t="s">
        <v>49</v>
      </c>
      <c r="C11590" s="76" t="s">
        <v>1466</v>
      </c>
      <c r="D11590" s="15">
        <v>3</v>
      </c>
    </row>
    <row r="11591" spans="1:4" x14ac:dyDescent="0.25">
      <c r="A11591" s="67">
        <v>44326</v>
      </c>
      <c r="B11591" s="60" t="s">
        <v>49</v>
      </c>
      <c r="C11591" s="73" t="s">
        <v>49</v>
      </c>
      <c r="D11591" s="15">
        <v>30</v>
      </c>
    </row>
    <row r="11592" spans="1:4" x14ac:dyDescent="0.25">
      <c r="A11592" s="67">
        <v>44326</v>
      </c>
      <c r="B11592" s="60" t="s">
        <v>50</v>
      </c>
      <c r="C11592" s="73" t="s">
        <v>1073</v>
      </c>
      <c r="D11592" s="15">
        <v>1</v>
      </c>
    </row>
    <row r="11593" spans="1:4" x14ac:dyDescent="0.25">
      <c r="A11593" s="67">
        <v>44326</v>
      </c>
      <c r="B11593" s="60" t="s">
        <v>50</v>
      </c>
      <c r="C11593" s="76" t="s">
        <v>1470</v>
      </c>
      <c r="D11593" s="15">
        <v>1</v>
      </c>
    </row>
    <row r="11594" spans="1:4" x14ac:dyDescent="0.25">
      <c r="A11594" s="67">
        <v>44326</v>
      </c>
      <c r="B11594" s="60" t="s">
        <v>50</v>
      </c>
      <c r="C11594" s="60" t="s">
        <v>1356</v>
      </c>
      <c r="D11594" s="15">
        <v>5</v>
      </c>
    </row>
    <row r="11595" spans="1:4" x14ac:dyDescent="0.25">
      <c r="A11595" s="67">
        <v>44326</v>
      </c>
      <c r="B11595" s="60" t="s">
        <v>50</v>
      </c>
      <c r="C11595" s="73" t="s">
        <v>367</v>
      </c>
      <c r="D11595" s="15">
        <v>13</v>
      </c>
    </row>
    <row r="11596" spans="1:4" x14ac:dyDescent="0.25">
      <c r="A11596" s="67">
        <v>44326</v>
      </c>
      <c r="B11596" s="60" t="s">
        <v>27</v>
      </c>
      <c r="C11596" s="73" t="s">
        <v>140</v>
      </c>
      <c r="D11596" s="15">
        <v>12</v>
      </c>
    </row>
    <row r="11597" spans="1:4" x14ac:dyDescent="0.25">
      <c r="A11597" s="67">
        <v>44326</v>
      </c>
      <c r="B11597" s="60" t="s">
        <v>27</v>
      </c>
      <c r="C11597" s="73" t="s">
        <v>234</v>
      </c>
      <c r="D11597" s="15">
        <v>2</v>
      </c>
    </row>
    <row r="11598" spans="1:4" x14ac:dyDescent="0.25">
      <c r="A11598" s="67">
        <v>44326</v>
      </c>
      <c r="B11598" s="60" t="s">
        <v>27</v>
      </c>
      <c r="C11598" s="73" t="s">
        <v>43</v>
      </c>
      <c r="D11598" s="15">
        <v>37</v>
      </c>
    </row>
    <row r="11599" spans="1:4" x14ac:dyDescent="0.25">
      <c r="A11599" s="67">
        <v>44326</v>
      </c>
      <c r="B11599" s="60" t="s">
        <v>27</v>
      </c>
      <c r="C11599" s="73" t="s">
        <v>621</v>
      </c>
      <c r="D11599" s="15">
        <v>1</v>
      </c>
    </row>
    <row r="11600" spans="1:4" x14ac:dyDescent="0.25">
      <c r="A11600" s="67">
        <v>44326</v>
      </c>
      <c r="B11600" s="60" t="s">
        <v>27</v>
      </c>
      <c r="C11600" s="73" t="s">
        <v>710</v>
      </c>
      <c r="D11600" s="15">
        <v>2</v>
      </c>
    </row>
    <row r="11601" spans="1:4" x14ac:dyDescent="0.25">
      <c r="A11601" s="67">
        <v>44326</v>
      </c>
      <c r="B11601" s="60" t="s">
        <v>27</v>
      </c>
      <c r="C11601" s="76" t="s">
        <v>1477</v>
      </c>
      <c r="D11601" s="15">
        <v>2</v>
      </c>
    </row>
    <row r="11602" spans="1:4" x14ac:dyDescent="0.25">
      <c r="A11602" s="67">
        <v>44326</v>
      </c>
      <c r="B11602" s="60" t="s">
        <v>51</v>
      </c>
      <c r="C11602" s="76" t="s">
        <v>700</v>
      </c>
      <c r="D11602" s="15">
        <v>1</v>
      </c>
    </row>
    <row r="11603" spans="1:4" x14ac:dyDescent="0.25">
      <c r="A11603" s="67">
        <v>44326</v>
      </c>
      <c r="B11603" s="60" t="s">
        <v>51</v>
      </c>
      <c r="C11603" s="73" t="s">
        <v>51</v>
      </c>
      <c r="D11603" s="15">
        <v>17</v>
      </c>
    </row>
    <row r="11604" spans="1:4" x14ac:dyDescent="0.25">
      <c r="A11604" s="67">
        <v>44326</v>
      </c>
      <c r="B11604" s="60" t="s">
        <v>10</v>
      </c>
      <c r="C11604" s="76" t="s">
        <v>646</v>
      </c>
      <c r="D11604" s="15">
        <v>1</v>
      </c>
    </row>
    <row r="11605" spans="1:4" x14ac:dyDescent="0.25">
      <c r="A11605" s="67">
        <v>44326</v>
      </c>
      <c r="B11605" s="60" t="s">
        <v>10</v>
      </c>
      <c r="C11605" s="73" t="s">
        <v>10</v>
      </c>
      <c r="D11605" s="15">
        <v>18</v>
      </c>
    </row>
    <row r="11606" spans="1:4" x14ac:dyDescent="0.25">
      <c r="A11606" s="67">
        <v>44327</v>
      </c>
      <c r="B11606" s="60" t="s">
        <v>14</v>
      </c>
      <c r="C11606" s="73" t="s">
        <v>14</v>
      </c>
      <c r="D11606" s="15">
        <v>47</v>
      </c>
    </row>
    <row r="11607" spans="1:4" x14ac:dyDescent="0.25">
      <c r="A11607" s="67">
        <v>44327</v>
      </c>
      <c r="B11607" s="60" t="s">
        <v>14</v>
      </c>
      <c r="C11607" s="73" t="s">
        <v>16</v>
      </c>
      <c r="D11607" s="15">
        <v>13</v>
      </c>
    </row>
    <row r="11608" spans="1:4" x14ac:dyDescent="0.25">
      <c r="A11608" s="67">
        <v>44327</v>
      </c>
      <c r="B11608" s="60" t="s">
        <v>14</v>
      </c>
      <c r="C11608" s="73" t="s">
        <v>85</v>
      </c>
      <c r="D11608" s="15">
        <v>4</v>
      </c>
    </row>
    <row r="11609" spans="1:4" x14ac:dyDescent="0.25">
      <c r="A11609" s="67">
        <v>44327</v>
      </c>
      <c r="B11609" s="60" t="s">
        <v>20</v>
      </c>
      <c r="C11609" s="73" t="s">
        <v>20</v>
      </c>
      <c r="D11609" s="15">
        <v>40</v>
      </c>
    </row>
    <row r="11610" spans="1:4" x14ac:dyDescent="0.25">
      <c r="A11610" s="67">
        <v>44327</v>
      </c>
      <c r="B11610" s="60" t="s">
        <v>20</v>
      </c>
      <c r="C11610" s="73" t="s">
        <v>365</v>
      </c>
      <c r="D11610" s="15">
        <v>1</v>
      </c>
    </row>
    <row r="11611" spans="1:4" x14ac:dyDescent="0.25">
      <c r="A11611" s="67">
        <v>44327</v>
      </c>
      <c r="B11611" s="60" t="s">
        <v>13</v>
      </c>
      <c r="C11611" s="73" t="s">
        <v>13</v>
      </c>
      <c r="D11611" s="15">
        <v>7</v>
      </c>
    </row>
    <row r="11612" spans="1:4" x14ac:dyDescent="0.25">
      <c r="A11612" s="67">
        <v>44327</v>
      </c>
      <c r="B11612" s="60" t="s">
        <v>13</v>
      </c>
      <c r="C11612" s="76" t="s">
        <v>1387</v>
      </c>
      <c r="D11612" s="15">
        <v>2</v>
      </c>
    </row>
    <row r="11613" spans="1:4" x14ac:dyDescent="0.25">
      <c r="A11613" s="67">
        <v>44327</v>
      </c>
      <c r="B11613" s="60" t="s">
        <v>24</v>
      </c>
      <c r="C11613" s="73" t="s">
        <v>23</v>
      </c>
      <c r="D11613" s="15">
        <v>6</v>
      </c>
    </row>
    <row r="11614" spans="1:4" x14ac:dyDescent="0.25">
      <c r="A11614" s="67">
        <v>44327</v>
      </c>
      <c r="B11614" s="60" t="s">
        <v>24</v>
      </c>
      <c r="C11614" s="73" t="s">
        <v>24</v>
      </c>
      <c r="D11614" s="15">
        <v>3</v>
      </c>
    </row>
    <row r="11615" spans="1:4" x14ac:dyDescent="0.25">
      <c r="A11615" s="67">
        <v>44327</v>
      </c>
      <c r="B11615" s="60" t="s">
        <v>24</v>
      </c>
      <c r="C11615" s="76" t="s">
        <v>1402</v>
      </c>
      <c r="D11615" s="15">
        <v>1</v>
      </c>
    </row>
    <row r="11616" spans="1:4" x14ac:dyDescent="0.25">
      <c r="A11616" s="67">
        <v>44327</v>
      </c>
      <c r="B11616" s="60" t="s">
        <v>47</v>
      </c>
      <c r="C11616" s="73" t="s">
        <v>47</v>
      </c>
      <c r="D11616" s="15">
        <v>2</v>
      </c>
    </row>
    <row r="11617" spans="1:4" x14ac:dyDescent="0.25">
      <c r="A11617" s="67">
        <v>44327</v>
      </c>
      <c r="B11617" s="60" t="s">
        <v>48</v>
      </c>
      <c r="C11617" s="58" t="s">
        <v>1600</v>
      </c>
      <c r="D11617" s="15">
        <v>12</v>
      </c>
    </row>
    <row r="11618" spans="1:4" x14ac:dyDescent="0.25">
      <c r="A11618" s="67">
        <v>44327</v>
      </c>
      <c r="B11618" s="60" t="s">
        <v>7</v>
      </c>
      <c r="C11618" s="73" t="s">
        <v>7</v>
      </c>
      <c r="D11618" s="15">
        <v>10</v>
      </c>
    </row>
    <row r="11619" spans="1:4" x14ac:dyDescent="0.25">
      <c r="A11619" s="67">
        <v>44327</v>
      </c>
      <c r="B11619" s="60" t="s">
        <v>9</v>
      </c>
      <c r="C11619" s="60" t="s">
        <v>9</v>
      </c>
      <c r="D11619" s="15">
        <v>75</v>
      </c>
    </row>
    <row r="11620" spans="1:4" x14ac:dyDescent="0.25">
      <c r="A11620" s="67">
        <v>44327</v>
      </c>
      <c r="B11620" s="60" t="s">
        <v>9</v>
      </c>
      <c r="C11620" s="73" t="s">
        <v>17</v>
      </c>
      <c r="D11620" s="15">
        <v>8</v>
      </c>
    </row>
    <row r="11621" spans="1:4" x14ac:dyDescent="0.25">
      <c r="A11621" s="67">
        <v>44327</v>
      </c>
      <c r="B11621" s="60" t="s">
        <v>9</v>
      </c>
      <c r="C11621" s="76" t="s">
        <v>1418</v>
      </c>
      <c r="D11621" s="15">
        <v>3</v>
      </c>
    </row>
    <row r="11622" spans="1:4" x14ac:dyDescent="0.25">
      <c r="A11622" s="67">
        <v>44327</v>
      </c>
      <c r="B11622" s="60" t="s">
        <v>9</v>
      </c>
      <c r="C11622" s="76" t="s">
        <v>1422</v>
      </c>
      <c r="D11622" s="15">
        <v>5</v>
      </c>
    </row>
    <row r="11623" spans="1:4" x14ac:dyDescent="0.25">
      <c r="A11623" s="67">
        <v>44327</v>
      </c>
      <c r="B11623" s="60" t="s">
        <v>9</v>
      </c>
      <c r="C11623" s="73" t="s">
        <v>144</v>
      </c>
      <c r="D11623" s="15">
        <v>7</v>
      </c>
    </row>
    <row r="11624" spans="1:4" x14ac:dyDescent="0.25">
      <c r="A11624" s="67">
        <v>44327</v>
      </c>
      <c r="B11624" s="60" t="s">
        <v>15</v>
      </c>
      <c r="C11624" s="564" t="s">
        <v>284</v>
      </c>
      <c r="D11624" s="15">
        <v>3</v>
      </c>
    </row>
    <row r="11625" spans="1:4" x14ac:dyDescent="0.25">
      <c r="A11625" s="67">
        <v>44327</v>
      </c>
      <c r="B11625" s="60" t="s">
        <v>15</v>
      </c>
      <c r="C11625" s="73" t="s">
        <v>108</v>
      </c>
      <c r="D11625" s="15">
        <v>5</v>
      </c>
    </row>
    <row r="11626" spans="1:4" x14ac:dyDescent="0.25">
      <c r="A11626" s="67">
        <v>44327</v>
      </c>
      <c r="B11626" s="60" t="s">
        <v>15</v>
      </c>
      <c r="C11626" s="60" t="s">
        <v>1355</v>
      </c>
      <c r="D11626" s="15">
        <v>3</v>
      </c>
    </row>
    <row r="11627" spans="1:4" x14ac:dyDescent="0.25">
      <c r="A11627" s="67">
        <v>44327</v>
      </c>
      <c r="B11627" s="60" t="s">
        <v>12</v>
      </c>
      <c r="C11627" s="564" t="s">
        <v>622</v>
      </c>
      <c r="D11627" s="15">
        <v>1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5">
        <v>1</v>
      </c>
    </row>
    <row r="11629" spans="1:4" x14ac:dyDescent="0.25">
      <c r="A11629" s="67">
        <v>44327</v>
      </c>
      <c r="B11629" s="60" t="s">
        <v>50</v>
      </c>
      <c r="C11629" s="76" t="s">
        <v>1468</v>
      </c>
      <c r="D11629" s="15">
        <v>1</v>
      </c>
    </row>
    <row r="11630" spans="1:4" x14ac:dyDescent="0.25">
      <c r="A11630" s="67">
        <v>44327</v>
      </c>
      <c r="B11630" s="60" t="s">
        <v>50</v>
      </c>
      <c r="C11630" s="73" t="s">
        <v>367</v>
      </c>
      <c r="D11630" s="15">
        <v>9</v>
      </c>
    </row>
    <row r="11631" spans="1:4" x14ac:dyDescent="0.25">
      <c r="A11631" s="67">
        <v>44327</v>
      </c>
      <c r="B11631" s="60" t="s">
        <v>27</v>
      </c>
      <c r="C11631" s="73" t="s">
        <v>140</v>
      </c>
      <c r="D11631" s="15">
        <v>7</v>
      </c>
    </row>
    <row r="11632" spans="1:4" x14ac:dyDescent="0.25">
      <c r="A11632" s="67">
        <v>44327</v>
      </c>
      <c r="B11632" s="60" t="s">
        <v>27</v>
      </c>
      <c r="C11632" s="73" t="s">
        <v>234</v>
      </c>
      <c r="D11632" s="15">
        <v>2</v>
      </c>
    </row>
    <row r="11633" spans="1:4" x14ac:dyDescent="0.25">
      <c r="A11633" s="67">
        <v>44327</v>
      </c>
      <c r="B11633" s="60" t="s">
        <v>27</v>
      </c>
      <c r="C11633" s="73" t="s">
        <v>43</v>
      </c>
      <c r="D11633" s="15">
        <v>29</v>
      </c>
    </row>
    <row r="11634" spans="1:4" x14ac:dyDescent="0.25">
      <c r="A11634" s="67">
        <v>44327</v>
      </c>
      <c r="B11634" s="60" t="s">
        <v>51</v>
      </c>
      <c r="C11634" s="73" t="s">
        <v>51</v>
      </c>
      <c r="D11634" s="15">
        <v>4</v>
      </c>
    </row>
    <row r="11635" spans="1:4" x14ac:dyDescent="0.25">
      <c r="A11635" s="67">
        <v>44327</v>
      </c>
      <c r="B11635" s="60" t="s">
        <v>10</v>
      </c>
      <c r="C11635" s="73" t="s">
        <v>1053</v>
      </c>
      <c r="D11635" s="15">
        <v>1</v>
      </c>
    </row>
    <row r="11636" spans="1:4" x14ac:dyDescent="0.25">
      <c r="A11636" s="67">
        <v>44327</v>
      </c>
      <c r="B11636" s="60" t="s">
        <v>10</v>
      </c>
      <c r="C11636" s="73" t="s">
        <v>342</v>
      </c>
      <c r="D11636" s="15">
        <v>1</v>
      </c>
    </row>
    <row r="11637" spans="1:4" x14ac:dyDescent="0.25">
      <c r="A11637" s="67">
        <v>44327</v>
      </c>
      <c r="B11637" s="60" t="s">
        <v>10</v>
      </c>
      <c r="C11637" s="76" t="s">
        <v>1479</v>
      </c>
      <c r="D11637" s="15">
        <v>1</v>
      </c>
    </row>
    <row r="11638" spans="1:4" x14ac:dyDescent="0.25">
      <c r="A11638" s="67">
        <v>44327</v>
      </c>
      <c r="B11638" s="60" t="s">
        <v>10</v>
      </c>
      <c r="C11638" s="73" t="s">
        <v>10</v>
      </c>
      <c r="D11638" s="15">
        <v>35</v>
      </c>
    </row>
    <row r="11639" spans="1:4" x14ac:dyDescent="0.25">
      <c r="A11639" s="67">
        <v>44328</v>
      </c>
      <c r="B11639" s="60" t="s">
        <v>14</v>
      </c>
      <c r="C11639" s="73" t="s">
        <v>954</v>
      </c>
      <c r="D11639" s="15">
        <v>2</v>
      </c>
    </row>
    <row r="11640" spans="1:4" x14ac:dyDescent="0.25">
      <c r="A11640" s="67">
        <v>44328</v>
      </c>
      <c r="B11640" s="60" t="s">
        <v>14</v>
      </c>
      <c r="C11640" s="73" t="s">
        <v>14</v>
      </c>
      <c r="D11640" s="15">
        <v>49</v>
      </c>
    </row>
    <row r="11641" spans="1:4" x14ac:dyDescent="0.25">
      <c r="A11641" s="67">
        <v>44328</v>
      </c>
      <c r="B11641" s="60" t="s">
        <v>14</v>
      </c>
      <c r="C11641" s="76" t="s">
        <v>1364</v>
      </c>
      <c r="D11641" s="15">
        <v>1</v>
      </c>
    </row>
    <row r="11642" spans="1:4" x14ac:dyDescent="0.25">
      <c r="A11642" s="67">
        <v>44328</v>
      </c>
      <c r="B11642" s="60" t="s">
        <v>14</v>
      </c>
      <c r="C11642" s="73" t="s">
        <v>1041</v>
      </c>
      <c r="D11642" s="15">
        <v>3</v>
      </c>
    </row>
    <row r="11643" spans="1:4" x14ac:dyDescent="0.25">
      <c r="A11643" s="67">
        <v>44328</v>
      </c>
      <c r="B11643" s="60" t="s">
        <v>14</v>
      </c>
      <c r="C11643" s="73" t="s">
        <v>16</v>
      </c>
      <c r="D11643" s="15">
        <v>12</v>
      </c>
    </row>
    <row r="11644" spans="1:4" x14ac:dyDescent="0.25">
      <c r="A11644" s="67">
        <v>44328</v>
      </c>
      <c r="B11644" s="60" t="s">
        <v>14</v>
      </c>
      <c r="C11644" s="73" t="s">
        <v>807</v>
      </c>
      <c r="D11644" s="15">
        <v>8</v>
      </c>
    </row>
    <row r="11645" spans="1:4" x14ac:dyDescent="0.25">
      <c r="A11645" s="67">
        <v>44328</v>
      </c>
      <c r="B11645" s="60" t="s">
        <v>14</v>
      </c>
      <c r="C11645" s="73" t="s">
        <v>85</v>
      </c>
      <c r="D11645" s="15">
        <v>9</v>
      </c>
    </row>
    <row r="11646" spans="1:4" x14ac:dyDescent="0.25">
      <c r="A11646" s="67">
        <v>44328</v>
      </c>
      <c r="B11646" s="60" t="s">
        <v>20</v>
      </c>
      <c r="C11646" s="76" t="s">
        <v>1372</v>
      </c>
      <c r="D11646" s="15">
        <v>1</v>
      </c>
    </row>
    <row r="11647" spans="1:4" x14ac:dyDescent="0.25">
      <c r="A11647" s="67">
        <v>44328</v>
      </c>
      <c r="B11647" s="60" t="s">
        <v>20</v>
      </c>
      <c r="C11647" s="73" t="s">
        <v>20</v>
      </c>
      <c r="D11647" s="15">
        <v>136</v>
      </c>
    </row>
    <row r="11648" spans="1:4" x14ac:dyDescent="0.25">
      <c r="A11648" s="67">
        <v>44328</v>
      </c>
      <c r="B11648" s="60" t="s">
        <v>20</v>
      </c>
      <c r="C11648" s="76" t="s">
        <v>1375</v>
      </c>
      <c r="D11648" s="15">
        <v>1</v>
      </c>
    </row>
    <row r="11649" spans="1:4" x14ac:dyDescent="0.25">
      <c r="A11649" s="67">
        <v>44328</v>
      </c>
      <c r="B11649" s="60" t="s">
        <v>20</v>
      </c>
      <c r="C11649" s="76" t="s">
        <v>927</v>
      </c>
      <c r="D11649" s="15">
        <v>1</v>
      </c>
    </row>
    <row r="11650" spans="1:4" x14ac:dyDescent="0.25">
      <c r="A11650" s="67">
        <v>44328</v>
      </c>
      <c r="B11650" s="60" t="s">
        <v>20</v>
      </c>
      <c r="C11650" s="73" t="s">
        <v>365</v>
      </c>
      <c r="D11650" s="15">
        <v>3</v>
      </c>
    </row>
    <row r="11651" spans="1:4" x14ac:dyDescent="0.25">
      <c r="A11651" s="67">
        <v>44328</v>
      </c>
      <c r="B11651" s="60" t="s">
        <v>20</v>
      </c>
      <c r="C11651" s="73" t="s">
        <v>651</v>
      </c>
      <c r="D11651" s="15">
        <v>1</v>
      </c>
    </row>
    <row r="11652" spans="1:4" x14ac:dyDescent="0.25">
      <c r="A11652" s="67">
        <v>44328</v>
      </c>
      <c r="B11652" s="60" t="s">
        <v>20</v>
      </c>
      <c r="C11652" s="73" t="s">
        <v>1033</v>
      </c>
      <c r="D11652" s="15">
        <v>1</v>
      </c>
    </row>
    <row r="11653" spans="1:4" x14ac:dyDescent="0.25">
      <c r="A11653" s="67">
        <v>44328</v>
      </c>
      <c r="B11653" s="60" t="s">
        <v>20</v>
      </c>
      <c r="C11653" s="73" t="s">
        <v>712</v>
      </c>
      <c r="D11653" s="15">
        <v>2</v>
      </c>
    </row>
    <row r="11654" spans="1:4" x14ac:dyDescent="0.25">
      <c r="A11654" s="67">
        <v>44328</v>
      </c>
      <c r="B11654" s="60" t="s">
        <v>13</v>
      </c>
      <c r="C11654" s="76" t="s">
        <v>94</v>
      </c>
      <c r="D11654" s="15">
        <v>2</v>
      </c>
    </row>
    <row r="11655" spans="1:4" x14ac:dyDescent="0.25">
      <c r="A11655" s="67">
        <v>44328</v>
      </c>
      <c r="B11655" s="60" t="s">
        <v>13</v>
      </c>
      <c r="C11655" s="73" t="s">
        <v>13</v>
      </c>
      <c r="D11655" s="15">
        <v>9</v>
      </c>
    </row>
    <row r="11656" spans="1:4" x14ac:dyDescent="0.25">
      <c r="A11656" s="67">
        <v>44328</v>
      </c>
      <c r="B11656" s="60" t="s">
        <v>13</v>
      </c>
      <c r="C11656" s="76" t="s">
        <v>1385</v>
      </c>
      <c r="D11656" s="15">
        <v>8</v>
      </c>
    </row>
    <row r="11657" spans="1:4" x14ac:dyDescent="0.25">
      <c r="A11657" s="67">
        <v>44328</v>
      </c>
      <c r="B11657" s="60" t="s">
        <v>13</v>
      </c>
      <c r="C11657" s="76" t="s">
        <v>1387</v>
      </c>
      <c r="D11657" s="15">
        <v>4</v>
      </c>
    </row>
    <row r="11658" spans="1:4" x14ac:dyDescent="0.25">
      <c r="A11658" s="67">
        <v>44328</v>
      </c>
      <c r="B11658" s="60" t="s">
        <v>24</v>
      </c>
      <c r="C11658" s="73" t="s">
        <v>23</v>
      </c>
      <c r="D11658" s="15">
        <v>7</v>
      </c>
    </row>
    <row r="11659" spans="1:4" x14ac:dyDescent="0.25">
      <c r="A11659" s="67">
        <v>44328</v>
      </c>
      <c r="B11659" s="60" t="s">
        <v>24</v>
      </c>
      <c r="C11659" s="73" t="s">
        <v>24</v>
      </c>
      <c r="D11659" s="15">
        <v>5</v>
      </c>
    </row>
    <row r="11660" spans="1:4" x14ac:dyDescent="0.25">
      <c r="A11660" s="67">
        <v>44328</v>
      </c>
      <c r="B11660" s="60" t="s">
        <v>24</v>
      </c>
      <c r="C11660" s="73" t="s">
        <v>942</v>
      </c>
      <c r="D11660" s="15">
        <v>1</v>
      </c>
    </row>
    <row r="11661" spans="1:4" x14ac:dyDescent="0.25">
      <c r="A11661" s="67">
        <v>44328</v>
      </c>
      <c r="B11661" s="60" t="s">
        <v>47</v>
      </c>
      <c r="C11661" s="73" t="s">
        <v>47</v>
      </c>
      <c r="D11661" s="15">
        <v>1</v>
      </c>
    </row>
    <row r="11662" spans="1:4" x14ac:dyDescent="0.25">
      <c r="A11662" s="67">
        <v>44328</v>
      </c>
      <c r="B11662" s="60" t="s">
        <v>48</v>
      </c>
      <c r="C11662" s="58" t="s">
        <v>1600</v>
      </c>
      <c r="D11662" s="15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5">
        <v>19</v>
      </c>
    </row>
    <row r="11664" spans="1:4" x14ac:dyDescent="0.25">
      <c r="A11664" s="67">
        <v>44328</v>
      </c>
      <c r="B11664" s="60" t="s">
        <v>9</v>
      </c>
      <c r="C11664" s="76" t="s">
        <v>1417</v>
      </c>
      <c r="D11664" s="15">
        <v>1</v>
      </c>
    </row>
    <row r="11665" spans="1:4" x14ac:dyDescent="0.25">
      <c r="A11665" s="67">
        <v>44328</v>
      </c>
      <c r="B11665" s="60" t="s">
        <v>9</v>
      </c>
      <c r="C11665" s="73" t="s">
        <v>9</v>
      </c>
      <c r="D11665" s="15">
        <v>19</v>
      </c>
    </row>
    <row r="11666" spans="1:4" x14ac:dyDescent="0.25">
      <c r="A11666" s="67">
        <v>44328</v>
      </c>
      <c r="B11666" s="60" t="s">
        <v>9</v>
      </c>
      <c r="C11666" s="73" t="s">
        <v>17</v>
      </c>
      <c r="D11666" s="15">
        <v>4</v>
      </c>
    </row>
    <row r="11667" spans="1:4" x14ac:dyDescent="0.25">
      <c r="A11667" s="67">
        <v>44328</v>
      </c>
      <c r="B11667" s="60" t="s">
        <v>9</v>
      </c>
      <c r="C11667" s="76" t="s">
        <v>1422</v>
      </c>
      <c r="D11667" s="15">
        <v>1</v>
      </c>
    </row>
    <row r="11668" spans="1:4" x14ac:dyDescent="0.25">
      <c r="A11668" s="67">
        <v>44328</v>
      </c>
      <c r="B11668" s="60" t="s">
        <v>9</v>
      </c>
      <c r="C11668" s="73" t="s">
        <v>144</v>
      </c>
      <c r="D11668" s="15">
        <v>14</v>
      </c>
    </row>
    <row r="11669" spans="1:4" x14ac:dyDescent="0.25">
      <c r="A11669" s="67">
        <v>44328</v>
      </c>
      <c r="B11669" s="60" t="s">
        <v>15</v>
      </c>
      <c r="C11669" s="60" t="s">
        <v>1355</v>
      </c>
      <c r="D11669" s="15">
        <v>1</v>
      </c>
    </row>
    <row r="11670" spans="1:4" x14ac:dyDescent="0.25">
      <c r="A11670" s="67">
        <v>44328</v>
      </c>
      <c r="B11670" s="60" t="s">
        <v>15</v>
      </c>
      <c r="C11670" s="73" t="s">
        <v>284</v>
      </c>
      <c r="D11670" s="15">
        <v>2</v>
      </c>
    </row>
    <row r="11671" spans="1:4" x14ac:dyDescent="0.25">
      <c r="A11671" s="67">
        <v>44328</v>
      </c>
      <c r="B11671" s="60" t="s">
        <v>11</v>
      </c>
      <c r="C11671" s="73" t="s">
        <v>64</v>
      </c>
      <c r="D11671" s="15">
        <v>3</v>
      </c>
    </row>
    <row r="11672" spans="1:4" x14ac:dyDescent="0.25">
      <c r="A11672" s="67">
        <v>44328</v>
      </c>
      <c r="B11672" s="60" t="s">
        <v>11</v>
      </c>
      <c r="C11672" s="73" t="s">
        <v>335</v>
      </c>
      <c r="D11672" s="15">
        <v>5</v>
      </c>
    </row>
    <row r="11673" spans="1:4" x14ac:dyDescent="0.25">
      <c r="A11673" s="67">
        <v>44328</v>
      </c>
      <c r="B11673" s="60" t="s">
        <v>11</v>
      </c>
      <c r="C11673" s="76" t="s">
        <v>1423</v>
      </c>
      <c r="D11673" s="15">
        <v>3</v>
      </c>
    </row>
    <row r="11674" spans="1:4" x14ac:dyDescent="0.25">
      <c r="A11674" s="67">
        <v>44328</v>
      </c>
      <c r="B11674" s="60" t="s">
        <v>11</v>
      </c>
      <c r="C11674" s="73" t="s">
        <v>11</v>
      </c>
      <c r="D11674" s="15">
        <v>28</v>
      </c>
    </row>
    <row r="11675" spans="1:4" x14ac:dyDescent="0.25">
      <c r="A11675" s="67">
        <v>44328</v>
      </c>
      <c r="B11675" s="60" t="s">
        <v>11</v>
      </c>
      <c r="C11675" s="73" t="s">
        <v>763</v>
      </c>
      <c r="D11675" s="15">
        <v>1</v>
      </c>
    </row>
    <row r="11676" spans="1:4" x14ac:dyDescent="0.25">
      <c r="A11676" s="67">
        <v>44328</v>
      </c>
      <c r="B11676" s="60" t="s">
        <v>12</v>
      </c>
      <c r="C11676" s="73" t="s">
        <v>12</v>
      </c>
      <c r="D11676" s="15">
        <v>6</v>
      </c>
    </row>
    <row r="11677" spans="1:4" x14ac:dyDescent="0.25">
      <c r="A11677" s="67">
        <v>44328</v>
      </c>
      <c r="B11677" s="60" t="s">
        <v>8</v>
      </c>
      <c r="C11677" s="76" t="s">
        <v>1450</v>
      </c>
      <c r="D11677" s="15">
        <v>1</v>
      </c>
    </row>
    <row r="11678" spans="1:4" x14ac:dyDescent="0.25">
      <c r="A11678" s="67">
        <v>44328</v>
      </c>
      <c r="B11678" s="60" t="s">
        <v>8</v>
      </c>
      <c r="C11678" s="73" t="s">
        <v>73</v>
      </c>
      <c r="D11678" s="15">
        <v>1</v>
      </c>
    </row>
    <row r="11679" spans="1:4" x14ac:dyDescent="0.25">
      <c r="A11679" s="67">
        <v>44328</v>
      </c>
      <c r="B11679" s="60" t="s">
        <v>8</v>
      </c>
      <c r="C11679" s="76" t="s">
        <v>1452</v>
      </c>
      <c r="D11679" s="15">
        <v>2</v>
      </c>
    </row>
    <row r="11680" spans="1:4" x14ac:dyDescent="0.25">
      <c r="A11680" s="67">
        <v>44328</v>
      </c>
      <c r="B11680" s="60" t="s">
        <v>8</v>
      </c>
      <c r="C11680" s="73" t="s">
        <v>58</v>
      </c>
      <c r="D11680" s="15">
        <v>12</v>
      </c>
    </row>
    <row r="11681" spans="1:4" x14ac:dyDescent="0.25">
      <c r="A11681" s="67">
        <v>44328</v>
      </c>
      <c r="B11681" s="60" t="s">
        <v>8</v>
      </c>
      <c r="C11681" s="73" t="s">
        <v>141</v>
      </c>
      <c r="D11681" s="15">
        <v>2</v>
      </c>
    </row>
    <row r="11682" spans="1:4" x14ac:dyDescent="0.25">
      <c r="A11682" s="67">
        <v>44328</v>
      </c>
      <c r="B11682" s="60" t="s">
        <v>8</v>
      </c>
      <c r="C11682" s="73" t="s">
        <v>133</v>
      </c>
      <c r="D11682" s="15">
        <v>8</v>
      </c>
    </row>
    <row r="11683" spans="1:4" x14ac:dyDescent="0.25">
      <c r="A11683" s="67">
        <v>44328</v>
      </c>
      <c r="B11683" s="60" t="s">
        <v>8</v>
      </c>
      <c r="C11683" s="73" t="s">
        <v>40</v>
      </c>
      <c r="D11683" s="15">
        <v>5</v>
      </c>
    </row>
    <row r="11684" spans="1:4" x14ac:dyDescent="0.25">
      <c r="A11684" s="67">
        <v>44328</v>
      </c>
      <c r="B11684" s="60" t="s">
        <v>8</v>
      </c>
      <c r="C11684" s="73" t="s">
        <v>8</v>
      </c>
      <c r="D11684" s="15">
        <v>138</v>
      </c>
    </row>
    <row r="11685" spans="1:4" x14ac:dyDescent="0.25">
      <c r="A11685" s="67">
        <v>44328</v>
      </c>
      <c r="B11685" s="60" t="s">
        <v>8</v>
      </c>
      <c r="C11685" s="73" t="s">
        <v>31</v>
      </c>
      <c r="D11685" s="15">
        <v>9</v>
      </c>
    </row>
    <row r="11686" spans="1:4" x14ac:dyDescent="0.25">
      <c r="A11686" s="67">
        <v>44328</v>
      </c>
      <c r="B11686" s="60" t="s">
        <v>8</v>
      </c>
      <c r="C11686" s="73" t="s">
        <v>111</v>
      </c>
      <c r="D11686" s="15">
        <v>8</v>
      </c>
    </row>
    <row r="11687" spans="1:4" x14ac:dyDescent="0.25">
      <c r="A11687" s="67">
        <v>44328</v>
      </c>
      <c r="B11687" s="60" t="s">
        <v>49</v>
      </c>
      <c r="C11687" s="76" t="s">
        <v>1466</v>
      </c>
      <c r="D11687" s="15">
        <v>1</v>
      </c>
    </row>
    <row r="11688" spans="1:4" x14ac:dyDescent="0.25">
      <c r="A11688" s="67">
        <v>44328</v>
      </c>
      <c r="B11688" s="60" t="s">
        <v>49</v>
      </c>
      <c r="C11688" s="73" t="s">
        <v>49</v>
      </c>
      <c r="D11688" s="15">
        <v>7</v>
      </c>
    </row>
    <row r="11689" spans="1:4" x14ac:dyDescent="0.25">
      <c r="A11689" s="67">
        <v>44328</v>
      </c>
      <c r="B11689" s="60" t="s">
        <v>50</v>
      </c>
      <c r="C11689" s="73" t="s">
        <v>1073</v>
      </c>
      <c r="D11689" s="15">
        <v>1</v>
      </c>
    </row>
    <row r="11690" spans="1:4" x14ac:dyDescent="0.25">
      <c r="A11690" s="67">
        <v>44328</v>
      </c>
      <c r="B11690" s="60" t="s">
        <v>50</v>
      </c>
      <c r="C11690" s="76" t="s">
        <v>1468</v>
      </c>
      <c r="D11690" s="15">
        <v>1</v>
      </c>
    </row>
    <row r="11691" spans="1:4" x14ac:dyDescent="0.25">
      <c r="A11691" s="67">
        <v>44328</v>
      </c>
      <c r="B11691" s="60" t="s">
        <v>50</v>
      </c>
      <c r="C11691" s="76" t="s">
        <v>1470</v>
      </c>
      <c r="D11691" s="15">
        <v>1</v>
      </c>
    </row>
    <row r="11692" spans="1:4" x14ac:dyDescent="0.25">
      <c r="A11692" s="67">
        <v>44328</v>
      </c>
      <c r="B11692" s="60" t="s">
        <v>50</v>
      </c>
      <c r="C11692" s="60" t="s">
        <v>1356</v>
      </c>
      <c r="D11692" s="15">
        <v>12</v>
      </c>
    </row>
    <row r="11693" spans="1:4" x14ac:dyDescent="0.25">
      <c r="A11693" s="67">
        <v>44328</v>
      </c>
      <c r="B11693" s="60" t="s">
        <v>50</v>
      </c>
      <c r="C11693" s="73" t="s">
        <v>367</v>
      </c>
      <c r="D11693" s="15">
        <v>16</v>
      </c>
    </row>
    <row r="11694" spans="1:4" x14ac:dyDescent="0.25">
      <c r="A11694" s="67">
        <v>44328</v>
      </c>
      <c r="B11694" s="60" t="s">
        <v>27</v>
      </c>
      <c r="C11694" s="73" t="s">
        <v>140</v>
      </c>
      <c r="D11694" s="15">
        <v>29</v>
      </c>
    </row>
    <row r="11695" spans="1:4" x14ac:dyDescent="0.25">
      <c r="A11695" s="67">
        <v>44328</v>
      </c>
      <c r="B11695" s="60" t="s">
        <v>27</v>
      </c>
      <c r="C11695" s="73" t="s">
        <v>234</v>
      </c>
      <c r="D11695" s="15">
        <v>2</v>
      </c>
    </row>
    <row r="11696" spans="1:4" x14ac:dyDescent="0.25">
      <c r="A11696" s="67">
        <v>44328</v>
      </c>
      <c r="B11696" s="60" t="s">
        <v>27</v>
      </c>
      <c r="C11696" s="73" t="s">
        <v>43</v>
      </c>
      <c r="D11696" s="15">
        <v>66</v>
      </c>
    </row>
    <row r="11697" spans="1:4" x14ac:dyDescent="0.25">
      <c r="A11697" s="67">
        <v>44328</v>
      </c>
      <c r="B11697" s="60" t="s">
        <v>27</v>
      </c>
      <c r="C11697" s="73" t="s">
        <v>946</v>
      </c>
      <c r="D11697" s="15">
        <v>2</v>
      </c>
    </row>
    <row r="11698" spans="1:4" x14ac:dyDescent="0.25">
      <c r="A11698" s="67">
        <v>44328</v>
      </c>
      <c r="B11698" s="60" t="s">
        <v>27</v>
      </c>
      <c r="C11698" s="73" t="s">
        <v>866</v>
      </c>
      <c r="D11698" s="15">
        <v>2</v>
      </c>
    </row>
    <row r="11699" spans="1:4" x14ac:dyDescent="0.25">
      <c r="A11699" s="67">
        <v>44328</v>
      </c>
      <c r="B11699" s="60" t="s">
        <v>27</v>
      </c>
      <c r="C11699" s="73" t="s">
        <v>621</v>
      </c>
      <c r="D11699" s="15">
        <v>1</v>
      </c>
    </row>
    <row r="11700" spans="1:4" x14ac:dyDescent="0.25">
      <c r="A11700" s="67">
        <v>44328</v>
      </c>
      <c r="B11700" s="60" t="s">
        <v>27</v>
      </c>
      <c r="C11700" s="76" t="s">
        <v>1478</v>
      </c>
      <c r="D11700" s="15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5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5">
        <v>2</v>
      </c>
    </row>
    <row r="11703" spans="1:4" x14ac:dyDescent="0.25">
      <c r="A11703" s="67">
        <v>44329</v>
      </c>
      <c r="B11703" s="60" t="s">
        <v>14</v>
      </c>
      <c r="C11703" s="73" t="s">
        <v>14</v>
      </c>
      <c r="D11703" s="15">
        <v>28</v>
      </c>
    </row>
    <row r="11704" spans="1:4" x14ac:dyDescent="0.25">
      <c r="A11704" s="67">
        <v>44329</v>
      </c>
      <c r="B11704" s="60" t="s">
        <v>14</v>
      </c>
      <c r="C11704" s="73" t="s">
        <v>1088</v>
      </c>
      <c r="D11704" s="15">
        <v>1</v>
      </c>
    </row>
    <row r="11705" spans="1:4" x14ac:dyDescent="0.25">
      <c r="A11705" s="67">
        <v>44329</v>
      </c>
      <c r="B11705" s="60" t="s">
        <v>14</v>
      </c>
      <c r="C11705" s="73" t="s">
        <v>16</v>
      </c>
      <c r="D11705" s="15">
        <v>4</v>
      </c>
    </row>
    <row r="11706" spans="1:4" x14ac:dyDescent="0.25">
      <c r="A11706" s="67">
        <v>44329</v>
      </c>
      <c r="B11706" s="60" t="s">
        <v>14</v>
      </c>
      <c r="C11706" s="73" t="s">
        <v>85</v>
      </c>
      <c r="D11706" s="15">
        <v>6</v>
      </c>
    </row>
    <row r="11707" spans="1:4" x14ac:dyDescent="0.25">
      <c r="A11707" s="67">
        <v>44329</v>
      </c>
      <c r="B11707" s="60" t="s">
        <v>20</v>
      </c>
      <c r="C11707" s="76" t="s">
        <v>1371</v>
      </c>
      <c r="D11707" s="15">
        <v>5</v>
      </c>
    </row>
    <row r="11708" spans="1:4" x14ac:dyDescent="0.25">
      <c r="A11708" s="67">
        <v>44329</v>
      </c>
      <c r="B11708" s="60" t="s">
        <v>20</v>
      </c>
      <c r="C11708" s="73" t="s">
        <v>20</v>
      </c>
      <c r="D11708" s="15">
        <v>129</v>
      </c>
    </row>
    <row r="11709" spans="1:4" x14ac:dyDescent="0.25">
      <c r="A11709" s="67">
        <v>44329</v>
      </c>
      <c r="B11709" s="60" t="s">
        <v>20</v>
      </c>
      <c r="C11709" s="73" t="s">
        <v>712</v>
      </c>
      <c r="D11709" s="15">
        <v>1</v>
      </c>
    </row>
    <row r="11710" spans="1:4" x14ac:dyDescent="0.25">
      <c r="A11710" s="67">
        <v>44329</v>
      </c>
      <c r="B11710" s="60" t="s">
        <v>13</v>
      </c>
      <c r="C11710" s="76" t="s">
        <v>1377</v>
      </c>
      <c r="D11710" s="15">
        <v>1</v>
      </c>
    </row>
    <row r="11711" spans="1:4" x14ac:dyDescent="0.25">
      <c r="A11711" s="67">
        <v>44329</v>
      </c>
      <c r="B11711" s="60" t="s">
        <v>13</v>
      </c>
      <c r="C11711" s="76" t="s">
        <v>816</v>
      </c>
      <c r="D11711" s="15">
        <v>1</v>
      </c>
    </row>
    <row r="11712" spans="1:4" x14ac:dyDescent="0.25">
      <c r="A11712" s="67">
        <v>44329</v>
      </c>
      <c r="B11712" s="60" t="s">
        <v>13</v>
      </c>
      <c r="C11712" s="73" t="s">
        <v>13</v>
      </c>
      <c r="D11712" s="15">
        <v>12</v>
      </c>
    </row>
    <row r="11713" spans="1:4" x14ac:dyDescent="0.25">
      <c r="A11713" s="67">
        <v>44329</v>
      </c>
      <c r="B11713" s="60" t="s">
        <v>13</v>
      </c>
      <c r="C11713" s="76" t="s">
        <v>1385</v>
      </c>
      <c r="D11713" s="15">
        <v>4</v>
      </c>
    </row>
    <row r="11714" spans="1:4" x14ac:dyDescent="0.25">
      <c r="A11714" s="67">
        <v>44329</v>
      </c>
      <c r="B11714" s="60" t="s">
        <v>13</v>
      </c>
      <c r="C11714" s="76" t="s">
        <v>1387</v>
      </c>
      <c r="D11714" s="15">
        <v>2</v>
      </c>
    </row>
    <row r="11715" spans="1:4" x14ac:dyDescent="0.25">
      <c r="A11715" s="67">
        <v>44329</v>
      </c>
      <c r="B11715" s="60" t="s">
        <v>24</v>
      </c>
      <c r="C11715" s="73" t="s">
        <v>23</v>
      </c>
      <c r="D11715" s="15">
        <v>8</v>
      </c>
    </row>
    <row r="11716" spans="1:4" x14ac:dyDescent="0.25">
      <c r="A11716" s="67">
        <v>44329</v>
      </c>
      <c r="B11716" s="60" t="s">
        <v>24</v>
      </c>
      <c r="C11716" s="73" t="s">
        <v>24</v>
      </c>
      <c r="D11716" s="15">
        <v>12</v>
      </c>
    </row>
    <row r="11717" spans="1:4" x14ac:dyDescent="0.25">
      <c r="A11717" s="67">
        <v>44329</v>
      </c>
      <c r="B11717" s="60" t="s">
        <v>24</v>
      </c>
      <c r="C11717" s="73" t="s">
        <v>36</v>
      </c>
      <c r="D11717" s="15">
        <v>2</v>
      </c>
    </row>
    <row r="11718" spans="1:4" x14ac:dyDescent="0.25">
      <c r="A11718" s="67">
        <v>44329</v>
      </c>
      <c r="B11718" s="60" t="s">
        <v>47</v>
      </c>
      <c r="C11718" s="73" t="s">
        <v>47</v>
      </c>
      <c r="D11718" s="15">
        <v>4</v>
      </c>
    </row>
    <row r="11719" spans="1:4" x14ac:dyDescent="0.25">
      <c r="A11719" s="67">
        <v>44329</v>
      </c>
      <c r="B11719" s="60" t="s">
        <v>47</v>
      </c>
      <c r="C11719" s="73" t="s">
        <v>924</v>
      </c>
      <c r="D11719" s="15">
        <v>1</v>
      </c>
    </row>
    <row r="11720" spans="1:4" x14ac:dyDescent="0.25">
      <c r="A11720" s="67">
        <v>44329</v>
      </c>
      <c r="B11720" s="60" t="s">
        <v>48</v>
      </c>
      <c r="C11720" s="58" t="s">
        <v>1600</v>
      </c>
      <c r="D11720" s="15">
        <v>1</v>
      </c>
    </row>
    <row r="11721" spans="1:4" x14ac:dyDescent="0.25">
      <c r="A11721" s="67">
        <v>44329</v>
      </c>
      <c r="B11721" s="60" t="s">
        <v>7</v>
      </c>
      <c r="C11721" s="76" t="s">
        <v>1411</v>
      </c>
      <c r="D11721" s="15">
        <v>2</v>
      </c>
    </row>
    <row r="11722" spans="1:4" x14ac:dyDescent="0.25">
      <c r="A11722" s="67">
        <v>44329</v>
      </c>
      <c r="B11722" s="60" t="s">
        <v>7</v>
      </c>
      <c r="C11722" s="73" t="s">
        <v>7</v>
      </c>
      <c r="D11722" s="15">
        <v>49</v>
      </c>
    </row>
    <row r="11723" spans="1:4" x14ac:dyDescent="0.25">
      <c r="A11723" s="67">
        <v>44329</v>
      </c>
      <c r="B11723" s="60" t="s">
        <v>9</v>
      </c>
      <c r="C11723" s="60" t="s">
        <v>9</v>
      </c>
      <c r="D11723" s="15">
        <v>51</v>
      </c>
    </row>
    <row r="11724" spans="1:4" x14ac:dyDescent="0.25">
      <c r="A11724" s="67">
        <v>44329</v>
      </c>
      <c r="B11724" s="60" t="s">
        <v>9</v>
      </c>
      <c r="C11724" s="73" t="s">
        <v>17</v>
      </c>
      <c r="D11724" s="15">
        <v>3</v>
      </c>
    </row>
    <row r="11725" spans="1:4" x14ac:dyDescent="0.25">
      <c r="A11725" s="67">
        <v>44329</v>
      </c>
      <c r="B11725" s="60" t="s">
        <v>9</v>
      </c>
      <c r="C11725" s="76" t="s">
        <v>1137</v>
      </c>
      <c r="D11725" s="15">
        <v>2</v>
      </c>
    </row>
    <row r="11726" spans="1:4" x14ac:dyDescent="0.25">
      <c r="A11726" s="67">
        <v>44329</v>
      </c>
      <c r="B11726" s="60" t="s">
        <v>9</v>
      </c>
      <c r="C11726" s="76" t="s">
        <v>1418</v>
      </c>
      <c r="D11726" s="15">
        <v>2</v>
      </c>
    </row>
    <row r="11727" spans="1:4" x14ac:dyDescent="0.25">
      <c r="A11727" s="67">
        <v>44329</v>
      </c>
      <c r="B11727" s="60" t="s">
        <v>9</v>
      </c>
      <c r="C11727" s="73" t="s">
        <v>144</v>
      </c>
      <c r="D11727" s="15">
        <v>12</v>
      </c>
    </row>
    <row r="11728" spans="1:4" x14ac:dyDescent="0.25">
      <c r="A11728" s="67">
        <v>44329</v>
      </c>
      <c r="B11728" s="60" t="s">
        <v>15</v>
      </c>
      <c r="C11728" s="73" t="s">
        <v>108</v>
      </c>
      <c r="D11728" s="15">
        <v>1</v>
      </c>
    </row>
    <row r="11729" spans="1:4" x14ac:dyDescent="0.25">
      <c r="A11729" s="67">
        <v>44329</v>
      </c>
      <c r="B11729" s="60" t="s">
        <v>11</v>
      </c>
      <c r="C11729" s="73" t="s">
        <v>335</v>
      </c>
      <c r="D11729" s="15">
        <v>9</v>
      </c>
    </row>
    <row r="11730" spans="1:4" x14ac:dyDescent="0.25">
      <c r="A11730" s="67">
        <v>44329</v>
      </c>
      <c r="B11730" s="60" t="s">
        <v>11</v>
      </c>
      <c r="C11730" s="73" t="s">
        <v>11</v>
      </c>
      <c r="D11730" s="15">
        <v>21</v>
      </c>
    </row>
    <row r="11731" spans="1:4" x14ac:dyDescent="0.25">
      <c r="A11731" s="67">
        <v>44329</v>
      </c>
      <c r="B11731" s="60" t="s">
        <v>11</v>
      </c>
      <c r="C11731" s="73" t="s">
        <v>854</v>
      </c>
      <c r="D11731" s="15">
        <v>2</v>
      </c>
    </row>
    <row r="11732" spans="1:4" x14ac:dyDescent="0.25">
      <c r="A11732" s="67">
        <v>44329</v>
      </c>
      <c r="B11732" s="60" t="s">
        <v>11</v>
      </c>
      <c r="C11732" s="73" t="s">
        <v>763</v>
      </c>
      <c r="D11732" s="15">
        <v>1</v>
      </c>
    </row>
    <row r="11733" spans="1:4" x14ac:dyDescent="0.25">
      <c r="A11733" s="67">
        <v>44329</v>
      </c>
      <c r="B11733" s="60" t="s">
        <v>11</v>
      </c>
      <c r="C11733" s="73" t="s">
        <v>134</v>
      </c>
      <c r="D11733" s="15">
        <v>2</v>
      </c>
    </row>
    <row r="11734" spans="1:4" x14ac:dyDescent="0.25">
      <c r="A11734" s="67">
        <v>44329</v>
      </c>
      <c r="B11734" s="60" t="s">
        <v>12</v>
      </c>
      <c r="C11734" s="73" t="s">
        <v>74</v>
      </c>
      <c r="D11734" s="15">
        <v>1</v>
      </c>
    </row>
    <row r="11735" spans="1:4" x14ac:dyDescent="0.25">
      <c r="A11735" s="67">
        <v>44329</v>
      </c>
      <c r="B11735" s="60" t="s">
        <v>12</v>
      </c>
      <c r="C11735" s="76" t="s">
        <v>1443</v>
      </c>
      <c r="D11735" s="15">
        <v>2</v>
      </c>
    </row>
    <row r="11736" spans="1:4" x14ac:dyDescent="0.25">
      <c r="A11736" s="67">
        <v>44329</v>
      </c>
      <c r="B11736" s="60" t="s">
        <v>12</v>
      </c>
      <c r="C11736" s="73" t="s">
        <v>12</v>
      </c>
      <c r="D11736" s="15">
        <v>16</v>
      </c>
    </row>
    <row r="11737" spans="1:4" x14ac:dyDescent="0.25">
      <c r="A11737" s="67">
        <v>44329</v>
      </c>
      <c r="B11737" s="60" t="s">
        <v>8</v>
      </c>
      <c r="C11737" s="73" t="s">
        <v>73</v>
      </c>
      <c r="D11737" s="15">
        <v>2</v>
      </c>
    </row>
    <row r="11738" spans="1:4" x14ac:dyDescent="0.25">
      <c r="A11738" s="67">
        <v>44329</v>
      </c>
      <c r="B11738" s="60" t="s">
        <v>8</v>
      </c>
      <c r="C11738" s="564" t="s">
        <v>3201</v>
      </c>
      <c r="D11738" s="15">
        <v>1</v>
      </c>
    </row>
    <row r="11739" spans="1:4" x14ac:dyDescent="0.25">
      <c r="A11739" s="67">
        <v>44329</v>
      </c>
      <c r="B11739" s="60" t="s">
        <v>8</v>
      </c>
      <c r="C11739" s="76" t="s">
        <v>1452</v>
      </c>
      <c r="D11739" s="15">
        <v>3</v>
      </c>
    </row>
    <row r="11740" spans="1:4" x14ac:dyDescent="0.25">
      <c r="A11740" s="67">
        <v>44329</v>
      </c>
      <c r="B11740" s="60" t="s">
        <v>8</v>
      </c>
      <c r="C11740" s="73" t="s">
        <v>58</v>
      </c>
      <c r="D11740" s="15">
        <v>6</v>
      </c>
    </row>
    <row r="11741" spans="1:4" x14ac:dyDescent="0.25">
      <c r="A11741" s="67">
        <v>44329</v>
      </c>
      <c r="B11741" s="60" t="s">
        <v>8</v>
      </c>
      <c r="C11741" s="73" t="s">
        <v>141</v>
      </c>
      <c r="D11741" s="15">
        <v>1</v>
      </c>
    </row>
    <row r="11742" spans="1:4" x14ac:dyDescent="0.25">
      <c r="A11742" s="67">
        <v>44329</v>
      </c>
      <c r="B11742" s="60" t="s">
        <v>8</v>
      </c>
      <c r="C11742" s="73" t="s">
        <v>133</v>
      </c>
      <c r="D11742" s="15">
        <v>6</v>
      </c>
    </row>
    <row r="11743" spans="1:4" x14ac:dyDescent="0.25">
      <c r="A11743" s="67">
        <v>44329</v>
      </c>
      <c r="B11743" s="60" t="s">
        <v>8</v>
      </c>
      <c r="C11743" s="73" t="s">
        <v>204</v>
      </c>
      <c r="D11743" s="15">
        <v>3</v>
      </c>
    </row>
    <row r="11744" spans="1:4" x14ac:dyDescent="0.25">
      <c r="A11744" s="67">
        <v>44329</v>
      </c>
      <c r="B11744" s="60" t="s">
        <v>8</v>
      </c>
      <c r="C11744" s="76" t="s">
        <v>1460</v>
      </c>
      <c r="D11744" s="15">
        <v>1</v>
      </c>
    </row>
    <row r="11745" spans="1:4" x14ac:dyDescent="0.25">
      <c r="A11745" s="67">
        <v>44329</v>
      </c>
      <c r="B11745" s="60" t="s">
        <v>8</v>
      </c>
      <c r="C11745" s="73" t="s">
        <v>8</v>
      </c>
      <c r="D11745" s="15">
        <v>96</v>
      </c>
    </row>
    <row r="11746" spans="1:4" x14ac:dyDescent="0.25">
      <c r="A11746" s="67">
        <v>44329</v>
      </c>
      <c r="B11746" s="60" t="s">
        <v>8</v>
      </c>
      <c r="C11746" s="73" t="s">
        <v>31</v>
      </c>
      <c r="D11746" s="15">
        <v>6</v>
      </c>
    </row>
    <row r="11747" spans="1:4" x14ac:dyDescent="0.25">
      <c r="A11747" s="67">
        <v>44329</v>
      </c>
      <c r="B11747" s="60" t="s">
        <v>8</v>
      </c>
      <c r="C11747" s="73" t="s">
        <v>594</v>
      </c>
      <c r="D11747" s="15">
        <v>1</v>
      </c>
    </row>
    <row r="11748" spans="1:4" x14ac:dyDescent="0.25">
      <c r="A11748" s="67">
        <v>44329</v>
      </c>
      <c r="B11748" s="60" t="s">
        <v>8</v>
      </c>
      <c r="C11748" s="73" t="s">
        <v>111</v>
      </c>
      <c r="D11748" s="15">
        <v>16</v>
      </c>
    </row>
    <row r="11749" spans="1:4" x14ac:dyDescent="0.25">
      <c r="A11749" s="67">
        <v>44329</v>
      </c>
      <c r="B11749" s="60" t="s">
        <v>49</v>
      </c>
      <c r="C11749" s="76" t="s">
        <v>1466</v>
      </c>
      <c r="D11749" s="15">
        <v>1</v>
      </c>
    </row>
    <row r="11750" spans="1:4" x14ac:dyDescent="0.25">
      <c r="A11750" s="67">
        <v>44329</v>
      </c>
      <c r="B11750" s="60" t="s">
        <v>49</v>
      </c>
      <c r="C11750" s="73" t="s">
        <v>49</v>
      </c>
      <c r="D11750" s="15">
        <v>59</v>
      </c>
    </row>
    <row r="11751" spans="1:4" x14ac:dyDescent="0.25">
      <c r="A11751" s="67">
        <v>44329</v>
      </c>
      <c r="B11751" s="60" t="s">
        <v>50</v>
      </c>
      <c r="C11751" s="76" t="s">
        <v>1470</v>
      </c>
      <c r="D11751" s="15">
        <v>2</v>
      </c>
    </row>
    <row r="11752" spans="1:4" x14ac:dyDescent="0.25">
      <c r="A11752" s="67">
        <v>44329</v>
      </c>
      <c r="B11752" s="60" t="s">
        <v>50</v>
      </c>
      <c r="C11752" s="60" t="s">
        <v>1356</v>
      </c>
      <c r="D11752" s="15">
        <v>1</v>
      </c>
    </row>
    <row r="11753" spans="1:4" x14ac:dyDescent="0.25">
      <c r="A11753" s="67">
        <v>44329</v>
      </c>
      <c r="B11753" s="60" t="s">
        <v>50</v>
      </c>
      <c r="C11753" s="73" t="s">
        <v>367</v>
      </c>
      <c r="D11753" s="15">
        <v>12</v>
      </c>
    </row>
    <row r="11754" spans="1:4" x14ac:dyDescent="0.25">
      <c r="A11754" s="67">
        <v>44329</v>
      </c>
      <c r="B11754" s="60" t="s">
        <v>27</v>
      </c>
      <c r="C11754" s="76" t="s">
        <v>1472</v>
      </c>
      <c r="D11754" s="15">
        <v>2</v>
      </c>
    </row>
    <row r="11755" spans="1:4" x14ac:dyDescent="0.25">
      <c r="A11755" s="67">
        <v>44329</v>
      </c>
      <c r="B11755" s="60" t="s">
        <v>27</v>
      </c>
      <c r="C11755" s="73" t="s">
        <v>140</v>
      </c>
      <c r="D11755" s="15">
        <v>21</v>
      </c>
    </row>
    <row r="11756" spans="1:4" x14ac:dyDescent="0.25">
      <c r="A11756" s="67">
        <v>44329</v>
      </c>
      <c r="B11756" s="60" t="s">
        <v>27</v>
      </c>
      <c r="C11756" s="73" t="s">
        <v>234</v>
      </c>
      <c r="D11756" s="15">
        <v>3</v>
      </c>
    </row>
    <row r="11757" spans="1:4" x14ac:dyDescent="0.25">
      <c r="A11757" s="67">
        <v>44329</v>
      </c>
      <c r="B11757" s="60" t="s">
        <v>27</v>
      </c>
      <c r="C11757" s="73" t="s">
        <v>43</v>
      </c>
      <c r="D11757" s="15">
        <v>41</v>
      </c>
    </row>
    <row r="11758" spans="1:4" x14ac:dyDescent="0.25">
      <c r="A11758" s="67">
        <v>44329</v>
      </c>
      <c r="B11758" s="60" t="s">
        <v>27</v>
      </c>
      <c r="C11758" s="73" t="s">
        <v>946</v>
      </c>
      <c r="D11758" s="15">
        <v>1</v>
      </c>
    </row>
    <row r="11759" spans="1:4" x14ac:dyDescent="0.25">
      <c r="A11759" s="67">
        <v>44329</v>
      </c>
      <c r="B11759" s="60" t="s">
        <v>27</v>
      </c>
      <c r="C11759" s="76" t="s">
        <v>1478</v>
      </c>
      <c r="D11759" s="15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5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5">
        <v>5</v>
      </c>
    </row>
    <row r="11762" spans="1:4" x14ac:dyDescent="0.25">
      <c r="A11762" s="67">
        <v>44330</v>
      </c>
      <c r="B11762" s="60" t="s">
        <v>14</v>
      </c>
      <c r="C11762" s="73" t="s">
        <v>14</v>
      </c>
      <c r="D11762" s="15">
        <v>49</v>
      </c>
    </row>
    <row r="11763" spans="1:4" x14ac:dyDescent="0.25">
      <c r="A11763" s="67">
        <v>44330</v>
      </c>
      <c r="B11763" s="60" t="s">
        <v>14</v>
      </c>
      <c r="C11763" s="73" t="s">
        <v>16</v>
      </c>
      <c r="D11763" s="15">
        <v>27</v>
      </c>
    </row>
    <row r="11764" spans="1:4" x14ac:dyDescent="0.25">
      <c r="A11764" s="67">
        <v>44330</v>
      </c>
      <c r="B11764" s="60" t="s">
        <v>14</v>
      </c>
      <c r="C11764" s="73" t="s">
        <v>85</v>
      </c>
      <c r="D11764" s="15">
        <v>5</v>
      </c>
    </row>
    <row r="11765" spans="1:4" x14ac:dyDescent="0.25">
      <c r="A11765" s="67">
        <v>44330</v>
      </c>
      <c r="B11765" s="60" t="s">
        <v>20</v>
      </c>
      <c r="C11765" s="76" t="s">
        <v>1371</v>
      </c>
      <c r="D11765" s="15">
        <v>5</v>
      </c>
    </row>
    <row r="11766" spans="1:4" x14ac:dyDescent="0.25">
      <c r="A11766" s="67">
        <v>44330</v>
      </c>
      <c r="B11766" s="60" t="s">
        <v>20</v>
      </c>
      <c r="C11766" s="73" t="s">
        <v>20</v>
      </c>
      <c r="D11766" s="15">
        <v>94</v>
      </c>
    </row>
    <row r="11767" spans="1:4" x14ac:dyDescent="0.25">
      <c r="A11767" s="67">
        <v>44330</v>
      </c>
      <c r="B11767" s="60" t="s">
        <v>20</v>
      </c>
      <c r="C11767" s="73" t="s">
        <v>365</v>
      </c>
      <c r="D11767" s="15">
        <v>2</v>
      </c>
    </row>
    <row r="11768" spans="1:4" x14ac:dyDescent="0.25">
      <c r="A11768" s="67">
        <v>44330</v>
      </c>
      <c r="B11768" s="60" t="s">
        <v>20</v>
      </c>
      <c r="C11768" s="73" t="s">
        <v>651</v>
      </c>
      <c r="D11768" s="15">
        <v>1</v>
      </c>
    </row>
    <row r="11769" spans="1:4" x14ac:dyDescent="0.25">
      <c r="A11769" s="67">
        <v>44330</v>
      </c>
      <c r="B11769" s="60" t="s">
        <v>13</v>
      </c>
      <c r="C11769" s="76" t="s">
        <v>94</v>
      </c>
      <c r="D11769" s="15">
        <v>1</v>
      </c>
    </row>
    <row r="11770" spans="1:4" x14ac:dyDescent="0.25">
      <c r="A11770" s="67">
        <v>44330</v>
      </c>
      <c r="B11770" s="60" t="s">
        <v>13</v>
      </c>
      <c r="C11770" s="76" t="s">
        <v>1381</v>
      </c>
      <c r="D11770" s="15">
        <v>2</v>
      </c>
    </row>
    <row r="11771" spans="1:4" x14ac:dyDescent="0.25">
      <c r="A11771" s="67">
        <v>44330</v>
      </c>
      <c r="B11771" s="60" t="s">
        <v>13</v>
      </c>
      <c r="C11771" s="76" t="s">
        <v>1382</v>
      </c>
      <c r="D11771" s="15">
        <v>1</v>
      </c>
    </row>
    <row r="11772" spans="1:4" x14ac:dyDescent="0.25">
      <c r="A11772" s="67">
        <v>44330</v>
      </c>
      <c r="B11772" s="60" t="s">
        <v>13</v>
      </c>
      <c r="C11772" s="73" t="s">
        <v>13</v>
      </c>
      <c r="D11772" s="15">
        <v>3</v>
      </c>
    </row>
    <row r="11773" spans="1:4" x14ac:dyDescent="0.25">
      <c r="A11773" s="67">
        <v>44330</v>
      </c>
      <c r="B11773" s="60" t="s">
        <v>13</v>
      </c>
      <c r="C11773" s="76" t="s">
        <v>1384</v>
      </c>
      <c r="D11773" s="15">
        <v>1</v>
      </c>
    </row>
    <row r="11774" spans="1:4" x14ac:dyDescent="0.25">
      <c r="A11774" s="67">
        <v>44330</v>
      </c>
      <c r="B11774" s="60" t="s">
        <v>13</v>
      </c>
      <c r="C11774" s="76" t="s">
        <v>1385</v>
      </c>
      <c r="D11774" s="15">
        <v>6</v>
      </c>
    </row>
    <row r="11775" spans="1:4" x14ac:dyDescent="0.25">
      <c r="A11775" s="67">
        <v>44330</v>
      </c>
      <c r="B11775" s="60" t="s">
        <v>13</v>
      </c>
      <c r="C11775" s="73" t="s">
        <v>636</v>
      </c>
      <c r="D11775" s="15">
        <v>1</v>
      </c>
    </row>
    <row r="11776" spans="1:4" x14ac:dyDescent="0.25">
      <c r="A11776" s="67">
        <v>44330</v>
      </c>
      <c r="B11776" s="60" t="s">
        <v>13</v>
      </c>
      <c r="C11776" s="76" t="s">
        <v>1387</v>
      </c>
      <c r="D11776" s="15">
        <v>4</v>
      </c>
    </row>
    <row r="11777" spans="1:4" x14ac:dyDescent="0.25">
      <c r="A11777" s="67">
        <v>44330</v>
      </c>
      <c r="B11777" s="60" t="s">
        <v>24</v>
      </c>
      <c r="C11777" s="73" t="s">
        <v>23</v>
      </c>
      <c r="D11777" s="15">
        <v>15</v>
      </c>
    </row>
    <row r="11778" spans="1:4" x14ac:dyDescent="0.25">
      <c r="A11778" s="67">
        <v>44330</v>
      </c>
      <c r="B11778" s="60" t="s">
        <v>24</v>
      </c>
      <c r="C11778" s="73" t="s">
        <v>24</v>
      </c>
      <c r="D11778" s="15">
        <v>21</v>
      </c>
    </row>
    <row r="11779" spans="1:4" x14ac:dyDescent="0.25">
      <c r="A11779" s="67">
        <v>44330</v>
      </c>
      <c r="B11779" s="60" t="s">
        <v>24</v>
      </c>
      <c r="C11779" s="73" t="s">
        <v>942</v>
      </c>
      <c r="D11779" s="15">
        <v>3</v>
      </c>
    </row>
    <row r="11780" spans="1:4" x14ac:dyDescent="0.25">
      <c r="A11780" s="67">
        <v>44330</v>
      </c>
      <c r="B11780" s="60" t="s">
        <v>24</v>
      </c>
      <c r="C11780" s="76" t="s">
        <v>1402</v>
      </c>
      <c r="D11780" s="15">
        <v>1</v>
      </c>
    </row>
    <row r="11781" spans="1:4" x14ac:dyDescent="0.25">
      <c r="A11781" s="67">
        <v>44330</v>
      </c>
      <c r="B11781" s="60" t="s">
        <v>47</v>
      </c>
      <c r="C11781" s="73" t="s">
        <v>1066</v>
      </c>
      <c r="D11781" s="15">
        <v>2</v>
      </c>
    </row>
    <row r="11782" spans="1:4" x14ac:dyDescent="0.25">
      <c r="A11782" s="67">
        <v>44330</v>
      </c>
      <c r="B11782" s="60" t="s">
        <v>47</v>
      </c>
      <c r="C11782" s="73" t="s">
        <v>47</v>
      </c>
      <c r="D11782" s="15">
        <v>6</v>
      </c>
    </row>
    <row r="11783" spans="1:4" x14ac:dyDescent="0.25">
      <c r="A11783" s="67">
        <v>44330</v>
      </c>
      <c r="B11783" s="60" t="s">
        <v>47</v>
      </c>
      <c r="C11783" s="73" t="s">
        <v>924</v>
      </c>
      <c r="D11783" s="15">
        <v>6</v>
      </c>
    </row>
    <row r="11784" spans="1:4" x14ac:dyDescent="0.25">
      <c r="A11784" s="67">
        <v>44330</v>
      </c>
      <c r="B11784" s="60" t="s">
        <v>48</v>
      </c>
      <c r="C11784" s="58" t="s">
        <v>1600</v>
      </c>
      <c r="D11784" s="15">
        <v>0</v>
      </c>
    </row>
    <row r="11785" spans="1:4" x14ac:dyDescent="0.25">
      <c r="A11785" s="67">
        <v>44330</v>
      </c>
      <c r="B11785" s="60" t="s">
        <v>7</v>
      </c>
      <c r="C11785" s="76" t="s">
        <v>1411</v>
      </c>
      <c r="D11785" s="15">
        <v>2</v>
      </c>
    </row>
    <row r="11786" spans="1:4" x14ac:dyDescent="0.25">
      <c r="A11786" s="67">
        <v>44330</v>
      </c>
      <c r="B11786" s="60" t="s">
        <v>7</v>
      </c>
      <c r="C11786" s="73" t="s">
        <v>7</v>
      </c>
      <c r="D11786" s="15">
        <v>32</v>
      </c>
    </row>
    <row r="11787" spans="1:4" x14ac:dyDescent="0.25">
      <c r="A11787" s="67">
        <v>44330</v>
      </c>
      <c r="B11787" s="60" t="s">
        <v>9</v>
      </c>
      <c r="C11787" s="76" t="s">
        <v>1412</v>
      </c>
      <c r="D11787" s="15">
        <v>1</v>
      </c>
    </row>
    <row r="11788" spans="1:4" x14ac:dyDescent="0.25">
      <c r="A11788" s="67">
        <v>44330</v>
      </c>
      <c r="B11788" s="60" t="s">
        <v>9</v>
      </c>
      <c r="C11788" s="73" t="s">
        <v>364</v>
      </c>
      <c r="D11788" s="15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5">
        <v>100</v>
      </c>
    </row>
    <row r="11790" spans="1:4" x14ac:dyDescent="0.25">
      <c r="A11790" s="67">
        <v>44330</v>
      </c>
      <c r="B11790" s="60" t="s">
        <v>9</v>
      </c>
      <c r="C11790" s="73" t="s">
        <v>17</v>
      </c>
      <c r="D11790" s="15">
        <v>12</v>
      </c>
    </row>
    <row r="11791" spans="1:4" x14ac:dyDescent="0.25">
      <c r="A11791" s="67">
        <v>44330</v>
      </c>
      <c r="B11791" s="60" t="s">
        <v>9</v>
      </c>
      <c r="C11791" s="76" t="s">
        <v>1137</v>
      </c>
      <c r="D11791" s="15">
        <v>1</v>
      </c>
    </row>
    <row r="11792" spans="1:4" x14ac:dyDescent="0.25">
      <c r="A11792" s="67">
        <v>44330</v>
      </c>
      <c r="B11792" s="60" t="s">
        <v>9</v>
      </c>
      <c r="C11792" s="76" t="s">
        <v>1422</v>
      </c>
      <c r="D11792" s="15">
        <v>10</v>
      </c>
    </row>
    <row r="11793" spans="1:4" x14ac:dyDescent="0.25">
      <c r="A11793" s="67">
        <v>44330</v>
      </c>
      <c r="B11793" s="60" t="s">
        <v>9</v>
      </c>
      <c r="C11793" s="73" t="s">
        <v>144</v>
      </c>
      <c r="D11793" s="15">
        <v>17</v>
      </c>
    </row>
    <row r="11794" spans="1:4" x14ac:dyDescent="0.25">
      <c r="A11794" s="67">
        <v>44330</v>
      </c>
      <c r="B11794" s="60" t="s">
        <v>15</v>
      </c>
      <c r="C11794" s="73" t="s">
        <v>108</v>
      </c>
      <c r="D11794" s="15">
        <v>3</v>
      </c>
    </row>
    <row r="11795" spans="1:4" x14ac:dyDescent="0.25">
      <c r="A11795" s="67">
        <v>44330</v>
      </c>
      <c r="B11795" s="60" t="s">
        <v>15</v>
      </c>
      <c r="C11795" s="60" t="s">
        <v>1355</v>
      </c>
      <c r="D11795" s="15">
        <v>2</v>
      </c>
    </row>
    <row r="11796" spans="1:4" x14ac:dyDescent="0.25">
      <c r="A11796" s="67">
        <v>44330</v>
      </c>
      <c r="B11796" s="60" t="s">
        <v>11</v>
      </c>
      <c r="C11796" s="73" t="s">
        <v>64</v>
      </c>
      <c r="D11796" s="15">
        <v>1</v>
      </c>
    </row>
    <row r="11797" spans="1:4" x14ac:dyDescent="0.25">
      <c r="A11797" s="67">
        <v>44330</v>
      </c>
      <c r="B11797" s="60" t="s">
        <v>11</v>
      </c>
      <c r="C11797" s="73" t="s">
        <v>335</v>
      </c>
      <c r="D11797" s="15">
        <v>5</v>
      </c>
    </row>
    <row r="11798" spans="1:4" x14ac:dyDescent="0.25">
      <c r="A11798" s="67">
        <v>44330</v>
      </c>
      <c r="B11798" s="60" t="s">
        <v>11</v>
      </c>
      <c r="C11798" s="76" t="s">
        <v>1427</v>
      </c>
      <c r="D11798" s="15">
        <v>1</v>
      </c>
    </row>
    <row r="11799" spans="1:4" x14ac:dyDescent="0.25">
      <c r="A11799" s="67">
        <v>44330</v>
      </c>
      <c r="B11799" s="60" t="s">
        <v>11</v>
      </c>
      <c r="C11799" s="73" t="s">
        <v>11</v>
      </c>
      <c r="D11799" s="15">
        <v>30</v>
      </c>
    </row>
    <row r="11800" spans="1:4" x14ac:dyDescent="0.25">
      <c r="A11800" s="67">
        <v>44330</v>
      </c>
      <c r="B11800" s="60" t="s">
        <v>11</v>
      </c>
      <c r="C11800" s="73" t="s">
        <v>854</v>
      </c>
      <c r="D11800" s="15">
        <v>2</v>
      </c>
    </row>
    <row r="11801" spans="1:4" x14ac:dyDescent="0.25">
      <c r="A11801" s="67">
        <v>44330</v>
      </c>
      <c r="B11801" s="60" t="s">
        <v>11</v>
      </c>
      <c r="C11801" s="73" t="s">
        <v>134</v>
      </c>
      <c r="D11801" s="15">
        <v>3</v>
      </c>
    </row>
    <row r="11802" spans="1:4" x14ac:dyDescent="0.25">
      <c r="A11802" s="67">
        <v>44330</v>
      </c>
      <c r="B11802" s="60" t="s">
        <v>12</v>
      </c>
      <c r="C11802" s="76" t="s">
        <v>1444</v>
      </c>
      <c r="D11802" s="15">
        <v>5</v>
      </c>
    </row>
    <row r="11803" spans="1:4" x14ac:dyDescent="0.25">
      <c r="A11803" s="67">
        <v>44330</v>
      </c>
      <c r="B11803" s="60" t="s">
        <v>12</v>
      </c>
      <c r="C11803" s="73" t="s">
        <v>12</v>
      </c>
      <c r="D11803" s="15">
        <v>5</v>
      </c>
    </row>
    <row r="11804" spans="1:4" x14ac:dyDescent="0.25">
      <c r="A11804" s="67">
        <v>44330</v>
      </c>
      <c r="B11804" s="60" t="s">
        <v>8</v>
      </c>
      <c r="C11804" s="73" t="s">
        <v>73</v>
      </c>
      <c r="D11804" s="15">
        <v>1</v>
      </c>
    </row>
    <row r="11805" spans="1:4" x14ac:dyDescent="0.25">
      <c r="A11805" s="67">
        <v>44330</v>
      </c>
      <c r="B11805" s="60" t="s">
        <v>8</v>
      </c>
      <c r="C11805" s="76" t="s">
        <v>1452</v>
      </c>
      <c r="D11805" s="15">
        <v>4</v>
      </c>
    </row>
    <row r="11806" spans="1:4" x14ac:dyDescent="0.25">
      <c r="A11806" s="67">
        <v>44330</v>
      </c>
      <c r="B11806" s="60" t="s">
        <v>8</v>
      </c>
      <c r="C11806" s="73" t="s">
        <v>58</v>
      </c>
      <c r="D11806" s="15">
        <v>6</v>
      </c>
    </row>
    <row r="11807" spans="1:4" x14ac:dyDescent="0.25">
      <c r="A11807" s="67">
        <v>44330</v>
      </c>
      <c r="B11807" s="60" t="s">
        <v>8</v>
      </c>
      <c r="C11807" s="73" t="s">
        <v>133</v>
      </c>
      <c r="D11807" s="15">
        <v>3</v>
      </c>
    </row>
    <row r="11808" spans="1:4" x14ac:dyDescent="0.25">
      <c r="A11808" s="67">
        <v>44330</v>
      </c>
      <c r="B11808" s="60" t="s">
        <v>8</v>
      </c>
      <c r="C11808" s="73" t="s">
        <v>204</v>
      </c>
      <c r="D11808" s="15">
        <v>2</v>
      </c>
    </row>
    <row r="11809" spans="1:4" x14ac:dyDescent="0.25">
      <c r="A11809" s="67">
        <v>44330</v>
      </c>
      <c r="B11809" s="60" t="s">
        <v>8</v>
      </c>
      <c r="C11809" s="76" t="s">
        <v>1460</v>
      </c>
      <c r="D11809" s="15">
        <v>2</v>
      </c>
    </row>
    <row r="11810" spans="1:4" x14ac:dyDescent="0.25">
      <c r="A11810" s="67">
        <v>44330</v>
      </c>
      <c r="B11810" s="60" t="s">
        <v>8</v>
      </c>
      <c r="C11810" s="73" t="s">
        <v>40</v>
      </c>
      <c r="D11810" s="15">
        <v>1</v>
      </c>
    </row>
    <row r="11811" spans="1:4" x14ac:dyDescent="0.25">
      <c r="A11811" s="67">
        <v>44330</v>
      </c>
      <c r="B11811" s="60" t="s">
        <v>8</v>
      </c>
      <c r="C11811" s="73" t="s">
        <v>8</v>
      </c>
      <c r="D11811" s="15">
        <v>132</v>
      </c>
    </row>
    <row r="11812" spans="1:4" x14ac:dyDescent="0.25">
      <c r="A11812" s="67">
        <v>44330</v>
      </c>
      <c r="B11812" s="60" t="s">
        <v>8</v>
      </c>
      <c r="C11812" s="73" t="s">
        <v>31</v>
      </c>
      <c r="D11812" s="15">
        <v>10</v>
      </c>
    </row>
    <row r="11813" spans="1:4" x14ac:dyDescent="0.25">
      <c r="A11813" s="67">
        <v>44330</v>
      </c>
      <c r="B11813" s="60" t="s">
        <v>8</v>
      </c>
      <c r="C11813" s="73" t="s">
        <v>80</v>
      </c>
      <c r="D11813" s="15">
        <v>1</v>
      </c>
    </row>
    <row r="11814" spans="1:4" x14ac:dyDescent="0.25">
      <c r="A11814" s="67">
        <v>44330</v>
      </c>
      <c r="B11814" s="60" t="s">
        <v>8</v>
      </c>
      <c r="C11814" s="73" t="s">
        <v>111</v>
      </c>
      <c r="D11814" s="15">
        <v>10</v>
      </c>
    </row>
    <row r="11815" spans="1:4" x14ac:dyDescent="0.25">
      <c r="A11815" s="67">
        <v>44330</v>
      </c>
      <c r="B11815" s="60" t="s">
        <v>49</v>
      </c>
      <c r="C11815" s="76" t="s">
        <v>1466</v>
      </c>
      <c r="D11815" s="15">
        <v>2</v>
      </c>
    </row>
    <row r="11816" spans="1:4" x14ac:dyDescent="0.25">
      <c r="A11816" s="67">
        <v>44330</v>
      </c>
      <c r="B11816" s="60" t="s">
        <v>49</v>
      </c>
      <c r="C11816" s="73" t="s">
        <v>49</v>
      </c>
      <c r="D11816" s="15">
        <v>9</v>
      </c>
    </row>
    <row r="11817" spans="1:4" x14ac:dyDescent="0.25">
      <c r="A11817" s="67">
        <v>44330</v>
      </c>
      <c r="B11817" s="60" t="s">
        <v>50</v>
      </c>
      <c r="C11817" s="60" t="s">
        <v>1356</v>
      </c>
      <c r="D11817" s="15">
        <v>1</v>
      </c>
    </row>
    <row r="11818" spans="1:4" x14ac:dyDescent="0.25">
      <c r="A11818" s="67">
        <v>44330</v>
      </c>
      <c r="B11818" s="60" t="s">
        <v>27</v>
      </c>
      <c r="C11818" s="73" t="s">
        <v>234</v>
      </c>
      <c r="D11818" s="15">
        <v>1</v>
      </c>
    </row>
    <row r="11819" spans="1:4" x14ac:dyDescent="0.25">
      <c r="A11819" s="67">
        <v>44330</v>
      </c>
      <c r="B11819" s="60" t="s">
        <v>27</v>
      </c>
      <c r="C11819" s="564" t="s">
        <v>3205</v>
      </c>
      <c r="D11819" s="15">
        <v>1</v>
      </c>
    </row>
    <row r="11820" spans="1:4" x14ac:dyDescent="0.25">
      <c r="A11820" s="67">
        <v>44330</v>
      </c>
      <c r="B11820" s="60" t="s">
        <v>27</v>
      </c>
      <c r="C11820" s="76" t="s">
        <v>1474</v>
      </c>
      <c r="D11820" s="15">
        <v>1</v>
      </c>
    </row>
    <row r="11821" spans="1:4" x14ac:dyDescent="0.25">
      <c r="A11821" s="67">
        <v>44330</v>
      </c>
      <c r="B11821" s="60" t="s">
        <v>27</v>
      </c>
      <c r="C11821" s="73" t="s">
        <v>43</v>
      </c>
      <c r="D11821" s="15">
        <v>58</v>
      </c>
    </row>
    <row r="11822" spans="1:4" x14ac:dyDescent="0.25">
      <c r="A11822" s="67">
        <v>44330</v>
      </c>
      <c r="B11822" s="60" t="s">
        <v>27</v>
      </c>
      <c r="C11822" s="73" t="s">
        <v>939</v>
      </c>
      <c r="D11822" s="15">
        <v>3</v>
      </c>
    </row>
    <row r="11823" spans="1:4" x14ac:dyDescent="0.25">
      <c r="A11823" s="67">
        <v>44330</v>
      </c>
      <c r="B11823" s="60" t="s">
        <v>27</v>
      </c>
      <c r="C11823" s="76" t="s">
        <v>1477</v>
      </c>
      <c r="D11823" s="15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5">
        <v>18</v>
      </c>
    </row>
    <row r="11825" spans="1:4" x14ac:dyDescent="0.25">
      <c r="A11825" s="67">
        <v>44330</v>
      </c>
      <c r="B11825" s="60" t="s">
        <v>10</v>
      </c>
      <c r="C11825" s="73" t="s">
        <v>1053</v>
      </c>
      <c r="D11825" s="15">
        <v>1</v>
      </c>
    </row>
    <row r="11826" spans="1:4" x14ac:dyDescent="0.25">
      <c r="A11826" s="67">
        <v>44330</v>
      </c>
      <c r="B11826" s="60" t="s">
        <v>10</v>
      </c>
      <c r="C11826" s="76" t="s">
        <v>1479</v>
      </c>
      <c r="D11826" s="15">
        <v>2</v>
      </c>
    </row>
    <row r="11827" spans="1:4" x14ac:dyDescent="0.25">
      <c r="A11827" s="67">
        <v>44330</v>
      </c>
      <c r="B11827" s="60" t="s">
        <v>10</v>
      </c>
      <c r="C11827" s="60" t="s">
        <v>10</v>
      </c>
      <c r="D11827" s="15">
        <v>47</v>
      </c>
    </row>
    <row r="11828" spans="1:4" x14ac:dyDescent="0.25">
      <c r="A11828" s="67">
        <v>44331</v>
      </c>
      <c r="B11828" s="60" t="s">
        <v>14</v>
      </c>
      <c r="C11828" s="73" t="s">
        <v>14</v>
      </c>
      <c r="D11828" s="15">
        <v>46</v>
      </c>
    </row>
    <row r="11829" spans="1:4" x14ac:dyDescent="0.25">
      <c r="A11829" s="67">
        <v>44331</v>
      </c>
      <c r="B11829" s="60" t="s">
        <v>14</v>
      </c>
      <c r="C11829" s="73" t="s">
        <v>1041</v>
      </c>
      <c r="D11829" s="15">
        <v>1</v>
      </c>
    </row>
    <row r="11830" spans="1:4" x14ac:dyDescent="0.25">
      <c r="A11830" s="67">
        <v>44331</v>
      </c>
      <c r="B11830" s="60" t="s">
        <v>14</v>
      </c>
      <c r="C11830" s="73" t="s">
        <v>16</v>
      </c>
      <c r="D11830" s="15">
        <v>14</v>
      </c>
    </row>
    <row r="11831" spans="1:4" x14ac:dyDescent="0.25">
      <c r="A11831" s="67">
        <v>44331</v>
      </c>
      <c r="B11831" s="60" t="s">
        <v>14</v>
      </c>
      <c r="C11831" s="73" t="s">
        <v>807</v>
      </c>
      <c r="D11831" s="15">
        <v>2</v>
      </c>
    </row>
    <row r="11832" spans="1:4" x14ac:dyDescent="0.25">
      <c r="A11832" s="67">
        <v>44331</v>
      </c>
      <c r="B11832" s="60" t="s">
        <v>14</v>
      </c>
      <c r="C11832" s="73" t="s">
        <v>85</v>
      </c>
      <c r="D11832" s="15">
        <v>11</v>
      </c>
    </row>
    <row r="11833" spans="1:4" x14ac:dyDescent="0.25">
      <c r="A11833" s="67">
        <v>44331</v>
      </c>
      <c r="B11833" s="60" t="s">
        <v>20</v>
      </c>
      <c r="C11833" s="76" t="s">
        <v>1371</v>
      </c>
      <c r="D11833" s="15">
        <v>2</v>
      </c>
    </row>
    <row r="11834" spans="1:4" x14ac:dyDescent="0.25">
      <c r="A11834" s="67">
        <v>44331</v>
      </c>
      <c r="B11834" s="60" t="s">
        <v>20</v>
      </c>
      <c r="C11834" s="76" t="s">
        <v>1373</v>
      </c>
      <c r="D11834" s="15">
        <v>1</v>
      </c>
    </row>
    <row r="11835" spans="1:4" x14ac:dyDescent="0.25">
      <c r="A11835" s="67">
        <v>44331</v>
      </c>
      <c r="B11835" s="60" t="s">
        <v>20</v>
      </c>
      <c r="C11835" s="73" t="s">
        <v>20</v>
      </c>
      <c r="D11835" s="15">
        <v>132</v>
      </c>
    </row>
    <row r="11836" spans="1:4" x14ac:dyDescent="0.25">
      <c r="A11836" s="67">
        <v>44331</v>
      </c>
      <c r="B11836" s="60" t="s">
        <v>20</v>
      </c>
      <c r="C11836" s="73" t="s">
        <v>365</v>
      </c>
      <c r="D11836" s="15">
        <v>2</v>
      </c>
    </row>
    <row r="11837" spans="1:4" x14ac:dyDescent="0.25">
      <c r="A11837" s="67">
        <v>44331</v>
      </c>
      <c r="B11837" s="60" t="s">
        <v>20</v>
      </c>
      <c r="C11837" s="73" t="s">
        <v>712</v>
      </c>
      <c r="D11837" s="15">
        <v>3</v>
      </c>
    </row>
    <row r="11838" spans="1:4" x14ac:dyDescent="0.25">
      <c r="A11838" s="67">
        <v>44331</v>
      </c>
      <c r="B11838" s="60" t="s">
        <v>13</v>
      </c>
      <c r="C11838" s="76" t="s">
        <v>94</v>
      </c>
      <c r="D11838" s="15">
        <v>1</v>
      </c>
    </row>
    <row r="11839" spans="1:4" x14ac:dyDescent="0.25">
      <c r="A11839" s="67">
        <v>44331</v>
      </c>
      <c r="B11839" s="60" t="s">
        <v>13</v>
      </c>
      <c r="C11839" s="76" t="s">
        <v>1377</v>
      </c>
      <c r="D11839" s="15">
        <v>1</v>
      </c>
    </row>
    <row r="11840" spans="1:4" x14ac:dyDescent="0.25">
      <c r="A11840" s="67">
        <v>44331</v>
      </c>
      <c r="B11840" s="60" t="s">
        <v>13</v>
      </c>
      <c r="C11840" s="76" t="s">
        <v>1381</v>
      </c>
      <c r="D11840" s="15">
        <v>4</v>
      </c>
    </row>
    <row r="11841" spans="1:4" x14ac:dyDescent="0.25">
      <c r="A11841" s="67">
        <v>44331</v>
      </c>
      <c r="B11841" s="60" t="s">
        <v>13</v>
      </c>
      <c r="C11841" s="73" t="s">
        <v>13</v>
      </c>
      <c r="D11841" s="15">
        <v>16</v>
      </c>
    </row>
    <row r="11842" spans="1:4" x14ac:dyDescent="0.25">
      <c r="A11842" s="67">
        <v>44331</v>
      </c>
      <c r="B11842" s="60" t="s">
        <v>13</v>
      </c>
      <c r="C11842" s="76" t="s">
        <v>1385</v>
      </c>
      <c r="D11842" s="15">
        <v>11</v>
      </c>
    </row>
    <row r="11843" spans="1:4" x14ac:dyDescent="0.25">
      <c r="A11843" s="67">
        <v>44331</v>
      </c>
      <c r="B11843" s="60" t="s">
        <v>13</v>
      </c>
      <c r="C11843" s="76" t="s">
        <v>1387</v>
      </c>
      <c r="D11843" s="15">
        <v>4</v>
      </c>
    </row>
    <row r="11844" spans="1:4" x14ac:dyDescent="0.25">
      <c r="A11844" s="67">
        <v>44331</v>
      </c>
      <c r="B11844" s="60" t="s">
        <v>24</v>
      </c>
      <c r="C11844" s="73" t="s">
        <v>23</v>
      </c>
      <c r="D11844" s="15">
        <v>23</v>
      </c>
    </row>
    <row r="11845" spans="1:4" x14ac:dyDescent="0.25">
      <c r="A11845" s="67">
        <v>44331</v>
      </c>
      <c r="B11845" s="60" t="s">
        <v>24</v>
      </c>
      <c r="C11845" s="73" t="s">
        <v>24</v>
      </c>
      <c r="D11845" s="15">
        <v>20</v>
      </c>
    </row>
    <row r="11846" spans="1:4" x14ac:dyDescent="0.25">
      <c r="A11846" s="67">
        <v>44331</v>
      </c>
      <c r="B11846" s="60" t="s">
        <v>24</v>
      </c>
      <c r="C11846" s="76" t="s">
        <v>706</v>
      </c>
      <c r="D11846" s="15">
        <v>2</v>
      </c>
    </row>
    <row r="11847" spans="1:4" x14ac:dyDescent="0.25">
      <c r="A11847" s="67">
        <v>44331</v>
      </c>
      <c r="B11847" s="60" t="s">
        <v>24</v>
      </c>
      <c r="C11847" s="73" t="s">
        <v>36</v>
      </c>
      <c r="D11847" s="15">
        <v>5</v>
      </c>
    </row>
    <row r="11848" spans="1:4" x14ac:dyDescent="0.25">
      <c r="A11848" s="67">
        <v>44331</v>
      </c>
      <c r="B11848" s="60" t="s">
        <v>47</v>
      </c>
      <c r="C11848" s="73" t="s">
        <v>1066</v>
      </c>
      <c r="D11848" s="15">
        <v>4</v>
      </c>
    </row>
    <row r="11849" spans="1:4" x14ac:dyDescent="0.25">
      <c r="A11849" s="67">
        <v>44331</v>
      </c>
      <c r="B11849" s="60" t="s">
        <v>47</v>
      </c>
      <c r="C11849" s="73" t="s">
        <v>47</v>
      </c>
      <c r="D11849" s="15">
        <v>3</v>
      </c>
    </row>
    <row r="11850" spans="1:4" x14ac:dyDescent="0.25">
      <c r="A11850" s="67">
        <v>44331</v>
      </c>
      <c r="B11850" s="60" t="s">
        <v>48</v>
      </c>
      <c r="C11850" s="58" t="s">
        <v>1600</v>
      </c>
      <c r="D11850" s="15">
        <v>9</v>
      </c>
    </row>
    <row r="11851" spans="1:4" x14ac:dyDescent="0.25">
      <c r="A11851" s="67">
        <v>44331</v>
      </c>
      <c r="B11851" s="60" t="s">
        <v>7</v>
      </c>
      <c r="C11851" s="76" t="s">
        <v>1411</v>
      </c>
      <c r="D11851" s="15">
        <v>5</v>
      </c>
    </row>
    <row r="11852" spans="1:4" x14ac:dyDescent="0.25">
      <c r="A11852" s="67">
        <v>44331</v>
      </c>
      <c r="B11852" s="60" t="s">
        <v>7</v>
      </c>
      <c r="C11852" s="73" t="s">
        <v>7</v>
      </c>
      <c r="D11852" s="15">
        <v>46</v>
      </c>
    </row>
    <row r="11853" spans="1:4" x14ac:dyDescent="0.25">
      <c r="A11853" s="67">
        <v>44331</v>
      </c>
      <c r="B11853" s="60" t="s">
        <v>9</v>
      </c>
      <c r="C11853" s="60" t="s">
        <v>9</v>
      </c>
      <c r="D11853" s="15">
        <v>66</v>
      </c>
    </row>
    <row r="11854" spans="1:4" x14ac:dyDescent="0.25">
      <c r="A11854" s="67">
        <v>44331</v>
      </c>
      <c r="B11854" s="60" t="s">
        <v>9</v>
      </c>
      <c r="C11854" s="73" t="s">
        <v>17</v>
      </c>
      <c r="D11854" s="15">
        <v>1</v>
      </c>
    </row>
    <row r="11855" spans="1:4" x14ac:dyDescent="0.25">
      <c r="A11855" s="67">
        <v>44331</v>
      </c>
      <c r="B11855" s="60" t="s">
        <v>9</v>
      </c>
      <c r="C11855" s="76" t="s">
        <v>1422</v>
      </c>
      <c r="D11855" s="15">
        <v>6</v>
      </c>
    </row>
    <row r="11856" spans="1:4" x14ac:dyDescent="0.25">
      <c r="A11856" s="67">
        <v>44331</v>
      </c>
      <c r="B11856" s="60" t="s">
        <v>9</v>
      </c>
      <c r="C11856" s="73" t="s">
        <v>144</v>
      </c>
      <c r="D11856" s="15">
        <v>4</v>
      </c>
    </row>
    <row r="11857" spans="1:4" x14ac:dyDescent="0.25">
      <c r="A11857" s="67">
        <v>44331</v>
      </c>
      <c r="B11857" s="60" t="s">
        <v>15</v>
      </c>
      <c r="C11857" s="76" t="s">
        <v>959</v>
      </c>
      <c r="D11857" s="15">
        <v>1</v>
      </c>
    </row>
    <row r="11858" spans="1:4" x14ac:dyDescent="0.25">
      <c r="A11858" s="67">
        <v>44331</v>
      </c>
      <c r="B11858" s="60" t="s">
        <v>15</v>
      </c>
      <c r="C11858" s="73" t="s">
        <v>108</v>
      </c>
      <c r="D11858" s="15">
        <v>3</v>
      </c>
    </row>
    <row r="11859" spans="1:4" x14ac:dyDescent="0.25">
      <c r="A11859" s="67">
        <v>44331</v>
      </c>
      <c r="B11859" s="60" t="s">
        <v>15</v>
      </c>
      <c r="C11859" s="60" t="s">
        <v>1355</v>
      </c>
      <c r="D11859" s="15">
        <v>7</v>
      </c>
    </row>
    <row r="11860" spans="1:4" x14ac:dyDescent="0.25">
      <c r="A11860" s="67">
        <v>44331</v>
      </c>
      <c r="B11860" s="60" t="s">
        <v>15</v>
      </c>
      <c r="C11860" s="73" t="s">
        <v>284</v>
      </c>
      <c r="D11860" s="15">
        <v>2</v>
      </c>
    </row>
    <row r="11861" spans="1:4" x14ac:dyDescent="0.25">
      <c r="A11861" s="67">
        <v>44331</v>
      </c>
      <c r="B11861" s="60" t="s">
        <v>11</v>
      </c>
      <c r="C11861" s="73" t="s">
        <v>64</v>
      </c>
      <c r="D11861" s="15">
        <v>3</v>
      </c>
    </row>
    <row r="11862" spans="1:4" x14ac:dyDescent="0.25">
      <c r="A11862" s="67">
        <v>44331</v>
      </c>
      <c r="B11862" s="60" t="s">
        <v>11</v>
      </c>
      <c r="C11862" s="73" t="s">
        <v>335</v>
      </c>
      <c r="D11862" s="15">
        <v>6</v>
      </c>
    </row>
    <row r="11863" spans="1:4" x14ac:dyDescent="0.25">
      <c r="A11863" s="67">
        <v>44331</v>
      </c>
      <c r="B11863" s="60" t="s">
        <v>11</v>
      </c>
      <c r="C11863" s="73" t="s">
        <v>11</v>
      </c>
      <c r="D11863" s="15">
        <v>21</v>
      </c>
    </row>
    <row r="11864" spans="1:4" x14ac:dyDescent="0.25">
      <c r="A11864" s="67">
        <v>44331</v>
      </c>
      <c r="B11864" s="60" t="s">
        <v>11</v>
      </c>
      <c r="C11864" s="73" t="s">
        <v>854</v>
      </c>
      <c r="D11864" s="15">
        <v>1</v>
      </c>
    </row>
    <row r="11865" spans="1:4" x14ac:dyDescent="0.25">
      <c r="A11865" s="67">
        <v>44331</v>
      </c>
      <c r="B11865" s="60" t="s">
        <v>11</v>
      </c>
      <c r="C11865" s="73" t="s">
        <v>134</v>
      </c>
      <c r="D11865" s="15">
        <v>1</v>
      </c>
    </row>
    <row r="11866" spans="1:4" x14ac:dyDescent="0.25">
      <c r="A11866" s="67">
        <v>44331</v>
      </c>
      <c r="B11866" s="60" t="s">
        <v>12</v>
      </c>
      <c r="C11866" s="73" t="s">
        <v>74</v>
      </c>
      <c r="D11866" s="15">
        <v>1</v>
      </c>
    </row>
    <row r="11867" spans="1:4" x14ac:dyDescent="0.25">
      <c r="A11867" s="67">
        <v>44331</v>
      </c>
      <c r="B11867" s="60" t="s">
        <v>12</v>
      </c>
      <c r="C11867" s="76" t="s">
        <v>1439</v>
      </c>
      <c r="D11867" s="15">
        <v>1</v>
      </c>
    </row>
    <row r="11868" spans="1:4" x14ac:dyDescent="0.25">
      <c r="A11868" s="67">
        <v>44331</v>
      </c>
      <c r="B11868" s="60" t="s">
        <v>12</v>
      </c>
      <c r="C11868" s="76" t="s">
        <v>1443</v>
      </c>
      <c r="D11868" s="15">
        <v>1</v>
      </c>
    </row>
    <row r="11869" spans="1:4" x14ac:dyDescent="0.25">
      <c r="A11869" s="67">
        <v>44331</v>
      </c>
      <c r="B11869" s="60" t="s">
        <v>12</v>
      </c>
      <c r="C11869" s="76" t="s">
        <v>1444</v>
      </c>
      <c r="D11869" s="15">
        <v>1</v>
      </c>
    </row>
    <row r="11870" spans="1:4" x14ac:dyDescent="0.25">
      <c r="A11870" s="67">
        <v>44331</v>
      </c>
      <c r="B11870" s="60" t="s">
        <v>12</v>
      </c>
      <c r="C11870" s="73" t="s">
        <v>12</v>
      </c>
      <c r="D11870" s="15">
        <v>20</v>
      </c>
    </row>
    <row r="11871" spans="1:4" x14ac:dyDescent="0.25">
      <c r="A11871" s="67">
        <v>44331</v>
      </c>
      <c r="B11871" s="60" t="s">
        <v>12</v>
      </c>
      <c r="C11871" s="76" t="s">
        <v>691</v>
      </c>
      <c r="D11871" s="15">
        <v>1</v>
      </c>
    </row>
    <row r="11872" spans="1:4" x14ac:dyDescent="0.25">
      <c r="A11872" s="67">
        <v>44331</v>
      </c>
      <c r="B11872" s="60" t="s">
        <v>8</v>
      </c>
      <c r="C11872" s="73" t="s">
        <v>73</v>
      </c>
      <c r="D11872" s="15">
        <v>1</v>
      </c>
    </row>
    <row r="11873" spans="1:4" x14ac:dyDescent="0.25">
      <c r="A11873" s="67">
        <v>44331</v>
      </c>
      <c r="B11873" s="60" t="s">
        <v>8</v>
      </c>
      <c r="C11873" s="564" t="s">
        <v>3201</v>
      </c>
      <c r="D11873" s="15">
        <v>1</v>
      </c>
    </row>
    <row r="11874" spans="1:4" x14ac:dyDescent="0.25">
      <c r="A11874" s="67">
        <v>44331</v>
      </c>
      <c r="B11874" s="60" t="s">
        <v>8</v>
      </c>
      <c r="C11874" s="76" t="s">
        <v>1452</v>
      </c>
      <c r="D11874" s="15">
        <v>9</v>
      </c>
    </row>
    <row r="11875" spans="1:4" x14ac:dyDescent="0.25">
      <c r="A11875" s="67">
        <v>44331</v>
      </c>
      <c r="B11875" s="60" t="s">
        <v>8</v>
      </c>
      <c r="C11875" s="73" t="s">
        <v>58</v>
      </c>
      <c r="D11875" s="15">
        <v>18</v>
      </c>
    </row>
    <row r="11876" spans="1:4" x14ac:dyDescent="0.25">
      <c r="A11876" s="67">
        <v>44331</v>
      </c>
      <c r="B11876" s="60" t="s">
        <v>8</v>
      </c>
      <c r="C11876" s="73" t="s">
        <v>114</v>
      </c>
      <c r="D11876" s="15">
        <v>1</v>
      </c>
    </row>
    <row r="11877" spans="1:4" x14ac:dyDescent="0.25">
      <c r="A11877" s="67">
        <v>44331</v>
      </c>
      <c r="B11877" s="60" t="s">
        <v>8</v>
      </c>
      <c r="C11877" s="73" t="s">
        <v>141</v>
      </c>
      <c r="D11877" s="15">
        <v>6</v>
      </c>
    </row>
    <row r="11878" spans="1:4" x14ac:dyDescent="0.25">
      <c r="A11878" s="67">
        <v>44331</v>
      </c>
      <c r="B11878" s="60" t="s">
        <v>8</v>
      </c>
      <c r="C11878" s="73" t="s">
        <v>133</v>
      </c>
      <c r="D11878" s="15">
        <v>1</v>
      </c>
    </row>
    <row r="11879" spans="1:4" x14ac:dyDescent="0.25">
      <c r="A11879" s="67">
        <v>44331</v>
      </c>
      <c r="B11879" s="60" t="s">
        <v>8</v>
      </c>
      <c r="C11879" s="73" t="s">
        <v>204</v>
      </c>
      <c r="D11879" s="15">
        <v>3</v>
      </c>
    </row>
    <row r="11880" spans="1:4" x14ac:dyDescent="0.25">
      <c r="A11880" s="67">
        <v>44331</v>
      </c>
      <c r="B11880" s="60" t="s">
        <v>8</v>
      </c>
      <c r="C11880" s="73" t="s">
        <v>40</v>
      </c>
      <c r="D11880" s="15">
        <v>3</v>
      </c>
    </row>
    <row r="11881" spans="1:4" x14ac:dyDescent="0.25">
      <c r="A11881" s="67">
        <v>44331</v>
      </c>
      <c r="B11881" s="60" t="s">
        <v>8</v>
      </c>
      <c r="C11881" s="73" t="s">
        <v>8</v>
      </c>
      <c r="D11881" s="15">
        <v>172</v>
      </c>
    </row>
    <row r="11882" spans="1:4" x14ac:dyDescent="0.25">
      <c r="A11882" s="67">
        <v>44331</v>
      </c>
      <c r="B11882" s="60" t="s">
        <v>8</v>
      </c>
      <c r="C11882" s="73" t="s">
        <v>31</v>
      </c>
      <c r="D11882" s="15">
        <v>4</v>
      </c>
    </row>
    <row r="11883" spans="1:4" x14ac:dyDescent="0.25">
      <c r="A11883" s="67">
        <v>44331</v>
      </c>
      <c r="B11883" s="60" t="s">
        <v>8</v>
      </c>
      <c r="C11883" s="73" t="s">
        <v>130</v>
      </c>
      <c r="D11883" s="15">
        <v>1</v>
      </c>
    </row>
    <row r="11884" spans="1:4" x14ac:dyDescent="0.25">
      <c r="A11884" s="67">
        <v>44331</v>
      </c>
      <c r="B11884" s="60" t="s">
        <v>8</v>
      </c>
      <c r="C11884" s="76" t="s">
        <v>1247</v>
      </c>
      <c r="D11884" s="15">
        <v>1</v>
      </c>
    </row>
    <row r="11885" spans="1:4" x14ac:dyDescent="0.25">
      <c r="A11885" s="67">
        <v>44331</v>
      </c>
      <c r="B11885" s="60" t="s">
        <v>8</v>
      </c>
      <c r="C11885" s="73" t="s">
        <v>594</v>
      </c>
      <c r="D11885" s="15">
        <v>3</v>
      </c>
    </row>
    <row r="11886" spans="1:4" x14ac:dyDescent="0.25">
      <c r="A11886" s="67">
        <v>44331</v>
      </c>
      <c r="B11886" s="60" t="s">
        <v>8</v>
      </c>
      <c r="C11886" s="73" t="s">
        <v>111</v>
      </c>
      <c r="D11886" s="15">
        <v>8</v>
      </c>
    </row>
    <row r="11887" spans="1:4" x14ac:dyDescent="0.25">
      <c r="A11887" s="67">
        <v>44331</v>
      </c>
      <c r="B11887" s="60" t="s">
        <v>8</v>
      </c>
      <c r="C11887" s="73" t="s">
        <v>610</v>
      </c>
      <c r="D11887" s="15">
        <v>1</v>
      </c>
    </row>
    <row r="11888" spans="1:4" x14ac:dyDescent="0.25">
      <c r="A11888" s="67">
        <v>44331</v>
      </c>
      <c r="B11888" s="60" t="s">
        <v>49</v>
      </c>
      <c r="C11888" s="76" t="s">
        <v>1466</v>
      </c>
      <c r="D11888" s="15">
        <v>1</v>
      </c>
    </row>
    <row r="11889" spans="1:4" x14ac:dyDescent="0.25">
      <c r="A11889" s="67">
        <v>44331</v>
      </c>
      <c r="B11889" s="60" t="s">
        <v>49</v>
      </c>
      <c r="C11889" s="73" t="s">
        <v>49</v>
      </c>
      <c r="D11889" s="15">
        <v>5</v>
      </c>
    </row>
    <row r="11890" spans="1:4" x14ac:dyDescent="0.25">
      <c r="A11890" s="67">
        <v>44331</v>
      </c>
      <c r="B11890" s="60" t="s">
        <v>50</v>
      </c>
      <c r="C11890" s="76" t="s">
        <v>1468</v>
      </c>
      <c r="D11890" s="15">
        <v>1</v>
      </c>
    </row>
    <row r="11891" spans="1:4" x14ac:dyDescent="0.25">
      <c r="A11891" s="67">
        <v>44331</v>
      </c>
      <c r="B11891" s="60" t="s">
        <v>50</v>
      </c>
      <c r="C11891" s="76" t="s">
        <v>1470</v>
      </c>
      <c r="D11891" s="15">
        <v>6</v>
      </c>
    </row>
    <row r="11892" spans="1:4" x14ac:dyDescent="0.25">
      <c r="A11892" s="67">
        <v>44331</v>
      </c>
      <c r="B11892" s="60" t="s">
        <v>50</v>
      </c>
      <c r="C11892" s="60" t="s">
        <v>1356</v>
      </c>
      <c r="D11892" s="15">
        <v>9</v>
      </c>
    </row>
    <row r="11893" spans="1:4" x14ac:dyDescent="0.25">
      <c r="A11893" s="67">
        <v>44331</v>
      </c>
      <c r="B11893" s="60" t="s">
        <v>50</v>
      </c>
      <c r="C11893" s="60" t="s">
        <v>367</v>
      </c>
      <c r="D11893" s="15">
        <v>11</v>
      </c>
    </row>
    <row r="11894" spans="1:4" x14ac:dyDescent="0.25">
      <c r="A11894" s="67">
        <v>44331</v>
      </c>
      <c r="B11894" s="60" t="s">
        <v>27</v>
      </c>
      <c r="C11894" s="60" t="s">
        <v>140</v>
      </c>
      <c r="D11894" s="15">
        <v>25</v>
      </c>
    </row>
    <row r="11895" spans="1:4" x14ac:dyDescent="0.25">
      <c r="A11895" s="67">
        <v>44331</v>
      </c>
      <c r="B11895" s="60" t="s">
        <v>27</v>
      </c>
      <c r="C11895" s="60" t="s">
        <v>234</v>
      </c>
      <c r="D11895" s="15">
        <v>1</v>
      </c>
    </row>
    <row r="11896" spans="1:4" x14ac:dyDescent="0.25">
      <c r="A11896" s="67">
        <v>44331</v>
      </c>
      <c r="B11896" s="60" t="s">
        <v>27</v>
      </c>
      <c r="C11896" s="76" t="s">
        <v>1474</v>
      </c>
      <c r="D11896" s="15">
        <v>1</v>
      </c>
    </row>
    <row r="11897" spans="1:4" x14ac:dyDescent="0.25">
      <c r="A11897" s="67">
        <v>44331</v>
      </c>
      <c r="B11897" s="60" t="s">
        <v>27</v>
      </c>
      <c r="C11897" s="60" t="s">
        <v>43</v>
      </c>
      <c r="D11897" s="15">
        <v>27</v>
      </c>
    </row>
    <row r="11898" spans="1:4" x14ac:dyDescent="0.25">
      <c r="A11898" s="67">
        <v>44331</v>
      </c>
      <c r="B11898" s="60" t="s">
        <v>27</v>
      </c>
      <c r="C11898" s="60" t="s">
        <v>939</v>
      </c>
      <c r="D11898" s="15">
        <v>1</v>
      </c>
    </row>
    <row r="11899" spans="1:4" x14ac:dyDescent="0.25">
      <c r="A11899" s="67">
        <v>44331</v>
      </c>
      <c r="B11899" s="60" t="s">
        <v>27</v>
      </c>
      <c r="C11899" s="60" t="s">
        <v>866</v>
      </c>
      <c r="D11899" s="15">
        <v>2</v>
      </c>
    </row>
    <row r="11900" spans="1:4" x14ac:dyDescent="0.25">
      <c r="A11900" s="67">
        <v>44331</v>
      </c>
      <c r="B11900" s="60" t="s">
        <v>27</v>
      </c>
      <c r="C11900" s="60" t="s">
        <v>621</v>
      </c>
      <c r="D11900" s="15">
        <v>4</v>
      </c>
    </row>
    <row r="11901" spans="1:4" x14ac:dyDescent="0.25">
      <c r="A11901" s="67">
        <v>44331</v>
      </c>
      <c r="B11901" s="60" t="s">
        <v>27</v>
      </c>
      <c r="C11901" s="76" t="s">
        <v>1477</v>
      </c>
      <c r="D11901" s="15">
        <v>1</v>
      </c>
    </row>
    <row r="11902" spans="1:4" x14ac:dyDescent="0.25">
      <c r="A11902" s="67">
        <v>44331</v>
      </c>
      <c r="B11902" s="60" t="s">
        <v>27</v>
      </c>
      <c r="C11902" s="76" t="s">
        <v>1478</v>
      </c>
      <c r="D11902" s="15">
        <v>3</v>
      </c>
    </row>
    <row r="11903" spans="1:4" x14ac:dyDescent="0.25">
      <c r="A11903" s="67">
        <v>44331</v>
      </c>
      <c r="B11903" s="60" t="s">
        <v>51</v>
      </c>
      <c r="C11903" s="60" t="s">
        <v>51</v>
      </c>
      <c r="D11903" s="15">
        <v>12</v>
      </c>
    </row>
    <row r="11904" spans="1:4" x14ac:dyDescent="0.25">
      <c r="A11904" s="67">
        <v>44331</v>
      </c>
      <c r="B11904" s="60" t="s">
        <v>10</v>
      </c>
      <c r="C11904" s="60" t="s">
        <v>1053</v>
      </c>
      <c r="D11904" s="15">
        <v>2</v>
      </c>
    </row>
    <row r="11905" spans="1:4" x14ac:dyDescent="0.25">
      <c r="A11905" s="67">
        <v>44331</v>
      </c>
      <c r="B11905" s="60" t="s">
        <v>10</v>
      </c>
      <c r="C11905" s="76" t="s">
        <v>1479</v>
      </c>
      <c r="D11905" s="15">
        <v>1</v>
      </c>
    </row>
    <row r="11906" spans="1:4" x14ac:dyDescent="0.25">
      <c r="A11906" s="67">
        <v>44331</v>
      </c>
      <c r="B11906" s="60" t="s">
        <v>10</v>
      </c>
      <c r="C11906" s="60" t="s">
        <v>10</v>
      </c>
      <c r="D11906" s="15">
        <v>64</v>
      </c>
    </row>
    <row r="11907" spans="1:4" x14ac:dyDescent="0.25">
      <c r="A11907" s="67">
        <v>44332</v>
      </c>
      <c r="B11907" s="60" t="s">
        <v>14</v>
      </c>
      <c r="C11907" s="60" t="s">
        <v>14</v>
      </c>
      <c r="D11907" s="15">
        <v>0</v>
      </c>
    </row>
    <row r="11908" spans="1:4" x14ac:dyDescent="0.25">
      <c r="A11908" s="67">
        <v>44332</v>
      </c>
      <c r="B11908" s="60" t="s">
        <v>20</v>
      </c>
      <c r="C11908" s="60" t="s">
        <v>20</v>
      </c>
      <c r="D11908" s="15">
        <v>0</v>
      </c>
    </row>
    <row r="11909" spans="1:4" x14ac:dyDescent="0.25">
      <c r="A11909" s="67">
        <v>44332</v>
      </c>
      <c r="B11909" s="60" t="s">
        <v>13</v>
      </c>
      <c r="C11909" s="60" t="s">
        <v>13</v>
      </c>
      <c r="D11909" s="15">
        <v>0</v>
      </c>
    </row>
    <row r="11910" spans="1:4" x14ac:dyDescent="0.25">
      <c r="A11910" s="67">
        <v>44332</v>
      </c>
      <c r="B11910" s="60" t="s">
        <v>24</v>
      </c>
      <c r="C11910" s="60" t="s">
        <v>24</v>
      </c>
      <c r="D11910" s="15">
        <v>0</v>
      </c>
    </row>
    <row r="11911" spans="1:4" x14ac:dyDescent="0.25">
      <c r="A11911" s="67">
        <v>44332</v>
      </c>
      <c r="B11911" s="60" t="s">
        <v>47</v>
      </c>
      <c r="C11911" s="60" t="s">
        <v>47</v>
      </c>
      <c r="D11911" s="15">
        <v>0</v>
      </c>
    </row>
    <row r="11912" spans="1:4" x14ac:dyDescent="0.25">
      <c r="A11912" s="67">
        <v>44332</v>
      </c>
      <c r="B11912" s="60" t="s">
        <v>48</v>
      </c>
      <c r="C11912" s="58" t="s">
        <v>1600</v>
      </c>
      <c r="D11912" s="15">
        <v>0</v>
      </c>
    </row>
    <row r="11913" spans="1:4" x14ac:dyDescent="0.25">
      <c r="A11913" s="67">
        <v>44332</v>
      </c>
      <c r="B11913" s="60" t="s">
        <v>7</v>
      </c>
      <c r="C11913" s="60" t="s">
        <v>7</v>
      </c>
      <c r="D11913" s="15">
        <v>0</v>
      </c>
    </row>
    <row r="11914" spans="1:4" x14ac:dyDescent="0.25">
      <c r="A11914" s="67">
        <v>44332</v>
      </c>
      <c r="B11914" s="60" t="s">
        <v>9</v>
      </c>
      <c r="C11914" s="60" t="s">
        <v>9</v>
      </c>
      <c r="D11914" s="15">
        <v>0</v>
      </c>
    </row>
    <row r="11915" spans="1:4" x14ac:dyDescent="0.25">
      <c r="A11915" s="67">
        <v>44332</v>
      </c>
      <c r="B11915" s="60" t="s">
        <v>15</v>
      </c>
      <c r="C11915" s="60" t="s">
        <v>1355</v>
      </c>
      <c r="D11915" s="15">
        <v>0</v>
      </c>
    </row>
    <row r="11916" spans="1:4" x14ac:dyDescent="0.25">
      <c r="A11916" s="67">
        <v>44332</v>
      </c>
      <c r="B11916" s="60" t="s">
        <v>11</v>
      </c>
      <c r="C11916" s="60" t="s">
        <v>11</v>
      </c>
      <c r="D11916" s="15">
        <v>0</v>
      </c>
    </row>
    <row r="11917" spans="1:4" x14ac:dyDescent="0.25">
      <c r="A11917" s="67">
        <v>44332</v>
      </c>
      <c r="B11917" s="60" t="s">
        <v>12</v>
      </c>
      <c r="C11917" s="60" t="s">
        <v>12</v>
      </c>
      <c r="D11917" s="15">
        <v>0</v>
      </c>
    </row>
    <row r="11918" spans="1:4" x14ac:dyDescent="0.25">
      <c r="A11918" s="67">
        <v>44332</v>
      </c>
      <c r="B11918" s="60" t="s">
        <v>8</v>
      </c>
      <c r="C11918" s="60" t="s">
        <v>8</v>
      </c>
      <c r="D11918" s="15">
        <v>0</v>
      </c>
    </row>
    <row r="11919" spans="1:4" x14ac:dyDescent="0.25">
      <c r="A11919" s="67">
        <v>44332</v>
      </c>
      <c r="B11919" s="60" t="s">
        <v>49</v>
      </c>
      <c r="C11919" s="60" t="s">
        <v>49</v>
      </c>
      <c r="D11919" s="15">
        <v>0</v>
      </c>
    </row>
    <row r="11920" spans="1:4" x14ac:dyDescent="0.25">
      <c r="A11920" s="67">
        <v>44332</v>
      </c>
      <c r="B11920" s="60" t="s">
        <v>50</v>
      </c>
      <c r="C11920" s="60" t="s">
        <v>367</v>
      </c>
      <c r="D11920" s="15">
        <v>0</v>
      </c>
    </row>
    <row r="11921" spans="1:4" x14ac:dyDescent="0.25">
      <c r="A11921" s="67">
        <v>44332</v>
      </c>
      <c r="B11921" s="60" t="s">
        <v>27</v>
      </c>
      <c r="C11921" s="76" t="s">
        <v>43</v>
      </c>
      <c r="D11921" s="15">
        <v>0</v>
      </c>
    </row>
    <row r="11922" spans="1:4" x14ac:dyDescent="0.25">
      <c r="A11922" s="67">
        <v>44332</v>
      </c>
      <c r="B11922" s="60" t="s">
        <v>51</v>
      </c>
      <c r="C11922" s="60" t="s">
        <v>51</v>
      </c>
      <c r="D11922" s="15">
        <v>0</v>
      </c>
    </row>
    <row r="11923" spans="1:4" x14ac:dyDescent="0.25">
      <c r="A11923" s="67">
        <v>44332</v>
      </c>
      <c r="B11923" s="60" t="s">
        <v>10</v>
      </c>
      <c r="C11923" s="60" t="s">
        <v>10</v>
      </c>
      <c r="D11923" s="15">
        <v>0</v>
      </c>
    </row>
    <row r="11924" spans="1:4" x14ac:dyDescent="0.25">
      <c r="A11924" s="67">
        <v>44333</v>
      </c>
      <c r="B11924" s="60" t="s">
        <v>14</v>
      </c>
      <c r="C11924" s="73" t="s">
        <v>14</v>
      </c>
      <c r="D11924" s="15">
        <v>87</v>
      </c>
    </row>
    <row r="11925" spans="1:4" x14ac:dyDescent="0.25">
      <c r="A11925" s="67">
        <v>44333</v>
      </c>
      <c r="B11925" s="60" t="s">
        <v>14</v>
      </c>
      <c r="C11925" s="73" t="s">
        <v>1041</v>
      </c>
      <c r="D11925" s="15">
        <v>1</v>
      </c>
    </row>
    <row r="11926" spans="1:4" x14ac:dyDescent="0.25">
      <c r="A11926" s="67">
        <v>44333</v>
      </c>
      <c r="B11926" s="60" t="s">
        <v>14</v>
      </c>
      <c r="C11926" s="73" t="s">
        <v>16</v>
      </c>
      <c r="D11926" s="15">
        <v>38</v>
      </c>
    </row>
    <row r="11927" spans="1:4" x14ac:dyDescent="0.25">
      <c r="A11927" s="67">
        <v>44333</v>
      </c>
      <c r="B11927" s="60" t="s">
        <v>14</v>
      </c>
      <c r="C11927" s="73" t="s">
        <v>807</v>
      </c>
      <c r="D11927" s="15">
        <v>8</v>
      </c>
    </row>
    <row r="11928" spans="1:4" x14ac:dyDescent="0.25">
      <c r="A11928" s="67">
        <v>44333</v>
      </c>
      <c r="B11928" s="60" t="s">
        <v>14</v>
      </c>
      <c r="C11928" s="73" t="s">
        <v>85</v>
      </c>
      <c r="D11928" s="15">
        <v>17</v>
      </c>
    </row>
    <row r="11929" spans="1:4" x14ac:dyDescent="0.25">
      <c r="A11929" s="67">
        <v>44333</v>
      </c>
      <c r="B11929" s="60" t="s">
        <v>20</v>
      </c>
      <c r="C11929" s="76" t="s">
        <v>1371</v>
      </c>
      <c r="D11929" s="15">
        <v>6</v>
      </c>
    </row>
    <row r="11930" spans="1:4" x14ac:dyDescent="0.25">
      <c r="A11930" s="67">
        <v>44333</v>
      </c>
      <c r="B11930" s="60" t="s">
        <v>20</v>
      </c>
      <c r="C11930" s="73" t="s">
        <v>20</v>
      </c>
      <c r="D11930" s="15">
        <v>144</v>
      </c>
    </row>
    <row r="11931" spans="1:4" x14ac:dyDescent="0.25">
      <c r="A11931" s="67">
        <v>44333</v>
      </c>
      <c r="B11931" s="60" t="s">
        <v>20</v>
      </c>
      <c r="C11931" s="73" t="s">
        <v>365</v>
      </c>
      <c r="D11931" s="15">
        <v>2</v>
      </c>
    </row>
    <row r="11932" spans="1:4" x14ac:dyDescent="0.25">
      <c r="A11932" s="67">
        <v>44333</v>
      </c>
      <c r="B11932" s="60" t="s">
        <v>20</v>
      </c>
      <c r="C11932" s="73" t="s">
        <v>876</v>
      </c>
      <c r="D11932" s="15">
        <v>2</v>
      </c>
    </row>
    <row r="11933" spans="1:4" x14ac:dyDescent="0.25">
      <c r="A11933" s="67">
        <v>44333</v>
      </c>
      <c r="B11933" s="60" t="s">
        <v>13</v>
      </c>
      <c r="C11933" s="76" t="s">
        <v>94</v>
      </c>
      <c r="D11933" s="15">
        <v>6</v>
      </c>
    </row>
    <row r="11934" spans="1:4" x14ac:dyDescent="0.25">
      <c r="A11934" s="67">
        <v>44333</v>
      </c>
      <c r="B11934" s="60" t="s">
        <v>13</v>
      </c>
      <c r="C11934" s="73" t="s">
        <v>13</v>
      </c>
      <c r="D11934" s="15">
        <v>21</v>
      </c>
    </row>
    <row r="11935" spans="1:4" x14ac:dyDescent="0.25">
      <c r="A11935" s="67">
        <v>44333</v>
      </c>
      <c r="B11935" s="60" t="s">
        <v>13</v>
      </c>
      <c r="C11935" s="76" t="s">
        <v>1384</v>
      </c>
      <c r="D11935" s="15">
        <v>1</v>
      </c>
    </row>
    <row r="11936" spans="1:4" x14ac:dyDescent="0.25">
      <c r="A11936" s="67">
        <v>44333</v>
      </c>
      <c r="B11936" s="60" t="s">
        <v>13</v>
      </c>
      <c r="C11936" s="76" t="s">
        <v>1385</v>
      </c>
      <c r="D11936" s="15">
        <v>17</v>
      </c>
    </row>
    <row r="11937" spans="1:4" x14ac:dyDescent="0.25">
      <c r="A11937" s="67">
        <v>44333</v>
      </c>
      <c r="B11937" s="60" t="s">
        <v>13</v>
      </c>
      <c r="C11937" s="73" t="s">
        <v>711</v>
      </c>
      <c r="D11937" s="15">
        <v>1</v>
      </c>
    </row>
    <row r="11938" spans="1:4" x14ac:dyDescent="0.25">
      <c r="A11938" s="67">
        <v>44333</v>
      </c>
      <c r="B11938" s="60" t="s">
        <v>13</v>
      </c>
      <c r="C11938" s="76" t="s">
        <v>1387</v>
      </c>
      <c r="D11938" s="15">
        <v>5</v>
      </c>
    </row>
    <row r="11939" spans="1:4" x14ac:dyDescent="0.25">
      <c r="A11939" s="67">
        <v>44333</v>
      </c>
      <c r="B11939" s="60" t="s">
        <v>24</v>
      </c>
      <c r="C11939" s="73" t="s">
        <v>23</v>
      </c>
      <c r="D11939" s="15">
        <v>16</v>
      </c>
    </row>
    <row r="11940" spans="1:4" x14ac:dyDescent="0.25">
      <c r="A11940" s="67">
        <v>44333</v>
      </c>
      <c r="B11940" s="60" t="s">
        <v>24</v>
      </c>
      <c r="C11940" s="564" t="s">
        <v>3200</v>
      </c>
      <c r="D11940" s="15">
        <v>1</v>
      </c>
    </row>
    <row r="11941" spans="1:4" x14ac:dyDescent="0.25">
      <c r="A11941" s="67">
        <v>44333</v>
      </c>
      <c r="B11941" s="60" t="s">
        <v>24</v>
      </c>
      <c r="C11941" s="76" t="s">
        <v>1391</v>
      </c>
      <c r="D11941" s="15">
        <v>1</v>
      </c>
    </row>
    <row r="11942" spans="1:4" x14ac:dyDescent="0.25">
      <c r="A11942" s="67">
        <v>44333</v>
      </c>
      <c r="B11942" s="60" t="s">
        <v>24</v>
      </c>
      <c r="C11942" s="76" t="s">
        <v>1400</v>
      </c>
      <c r="D11942" s="15">
        <v>1</v>
      </c>
    </row>
    <row r="11943" spans="1:4" x14ac:dyDescent="0.25">
      <c r="A11943" s="67">
        <v>44333</v>
      </c>
      <c r="B11943" s="60" t="s">
        <v>24</v>
      </c>
      <c r="C11943" s="73" t="s">
        <v>24</v>
      </c>
      <c r="D11943" s="15">
        <v>10</v>
      </c>
    </row>
    <row r="11944" spans="1:4" x14ac:dyDescent="0.25">
      <c r="A11944" s="67">
        <v>44333</v>
      </c>
      <c r="B11944" s="60" t="s">
        <v>24</v>
      </c>
      <c r="C11944" s="73" t="s">
        <v>942</v>
      </c>
      <c r="D11944" s="15">
        <v>1</v>
      </c>
    </row>
    <row r="11945" spans="1:4" x14ac:dyDescent="0.25">
      <c r="A11945" s="67">
        <v>44333</v>
      </c>
      <c r="B11945" s="60" t="s">
        <v>24</v>
      </c>
      <c r="C11945" s="73" t="s">
        <v>37</v>
      </c>
      <c r="D11945" s="15">
        <v>2</v>
      </c>
    </row>
    <row r="11946" spans="1:4" x14ac:dyDescent="0.25">
      <c r="A11946" s="67">
        <v>44333</v>
      </c>
      <c r="B11946" s="60" t="s">
        <v>24</v>
      </c>
      <c r="C11946" s="73" t="s">
        <v>36</v>
      </c>
      <c r="D11946" s="15">
        <v>1</v>
      </c>
    </row>
    <row r="11947" spans="1:4" x14ac:dyDescent="0.25">
      <c r="A11947" s="67">
        <v>44333</v>
      </c>
      <c r="B11947" s="60" t="s">
        <v>47</v>
      </c>
      <c r="C11947" s="73" t="s">
        <v>1066</v>
      </c>
      <c r="D11947" s="15">
        <v>1</v>
      </c>
    </row>
    <row r="11948" spans="1:4" x14ac:dyDescent="0.25">
      <c r="A11948" s="67">
        <v>44333</v>
      </c>
      <c r="B11948" s="60" t="s">
        <v>47</v>
      </c>
      <c r="C11948" s="60" t="s">
        <v>47</v>
      </c>
      <c r="D11948" s="15">
        <v>8</v>
      </c>
    </row>
    <row r="11949" spans="1:4" x14ac:dyDescent="0.25">
      <c r="A11949" s="67">
        <v>44333</v>
      </c>
      <c r="B11949" s="60" t="s">
        <v>47</v>
      </c>
      <c r="C11949" s="73" t="s">
        <v>924</v>
      </c>
      <c r="D11949" s="15">
        <v>4</v>
      </c>
    </row>
    <row r="11950" spans="1:4" x14ac:dyDescent="0.25">
      <c r="A11950" s="67">
        <v>44333</v>
      </c>
      <c r="B11950" s="60" t="s">
        <v>48</v>
      </c>
      <c r="C11950" s="58" t="s">
        <v>1600</v>
      </c>
      <c r="D11950" s="15">
        <v>1</v>
      </c>
    </row>
    <row r="11951" spans="1:4" x14ac:dyDescent="0.25">
      <c r="A11951" s="67">
        <v>44333</v>
      </c>
      <c r="B11951" s="60" t="s">
        <v>7</v>
      </c>
      <c r="C11951" s="60" t="s">
        <v>7</v>
      </c>
      <c r="D11951" s="15">
        <v>56</v>
      </c>
    </row>
    <row r="11952" spans="1:4" x14ac:dyDescent="0.25">
      <c r="A11952" s="67">
        <v>44333</v>
      </c>
      <c r="B11952" s="60" t="s">
        <v>9</v>
      </c>
      <c r="C11952" s="76" t="s">
        <v>1412</v>
      </c>
      <c r="D11952" s="15">
        <v>2</v>
      </c>
    </row>
    <row r="11953" spans="1:4" x14ac:dyDescent="0.25">
      <c r="A11953" s="67">
        <v>44333</v>
      </c>
      <c r="B11953" s="60" t="s">
        <v>9</v>
      </c>
      <c r="C11953" s="73" t="s">
        <v>364</v>
      </c>
      <c r="D11953" s="15">
        <v>1</v>
      </c>
    </row>
    <row r="11954" spans="1:4" x14ac:dyDescent="0.25">
      <c r="A11954" s="67">
        <v>44333</v>
      </c>
      <c r="B11954" s="60" t="s">
        <v>9</v>
      </c>
      <c r="C11954" s="73" t="s">
        <v>9</v>
      </c>
      <c r="D11954" s="15">
        <v>70</v>
      </c>
    </row>
    <row r="11955" spans="1:4" x14ac:dyDescent="0.25">
      <c r="A11955" s="67">
        <v>44333</v>
      </c>
      <c r="B11955" s="60" t="s">
        <v>9</v>
      </c>
      <c r="C11955" s="73" t="s">
        <v>17</v>
      </c>
      <c r="D11955" s="15">
        <v>14</v>
      </c>
    </row>
    <row r="11956" spans="1:4" x14ac:dyDescent="0.25">
      <c r="A11956" s="67">
        <v>44333</v>
      </c>
      <c r="B11956" s="60" t="s">
        <v>9</v>
      </c>
      <c r="C11956" s="76" t="s">
        <v>1422</v>
      </c>
      <c r="D11956" s="15">
        <v>6</v>
      </c>
    </row>
    <row r="11957" spans="1:4" x14ac:dyDescent="0.25">
      <c r="A11957" s="67">
        <v>44333</v>
      </c>
      <c r="B11957" s="60" t="s">
        <v>9</v>
      </c>
      <c r="C11957" s="73" t="s">
        <v>144</v>
      </c>
      <c r="D11957" s="15">
        <v>12</v>
      </c>
    </row>
    <row r="11958" spans="1:4" x14ac:dyDescent="0.25">
      <c r="A11958" s="67">
        <v>44333</v>
      </c>
      <c r="B11958" s="60" t="s">
        <v>15</v>
      </c>
      <c r="C11958" s="73" t="s">
        <v>108</v>
      </c>
      <c r="D11958" s="15">
        <v>4</v>
      </c>
    </row>
    <row r="11959" spans="1:4" x14ac:dyDescent="0.25">
      <c r="A11959" s="67">
        <v>44333</v>
      </c>
      <c r="B11959" s="60" t="s">
        <v>15</v>
      </c>
      <c r="C11959" s="60" t="s">
        <v>1355</v>
      </c>
      <c r="D11959" s="15">
        <v>2</v>
      </c>
    </row>
    <row r="11960" spans="1:4" x14ac:dyDescent="0.25">
      <c r="A11960" s="67">
        <v>44333</v>
      </c>
      <c r="B11960" s="60" t="s">
        <v>15</v>
      </c>
      <c r="C11960" s="73" t="s">
        <v>284</v>
      </c>
      <c r="D11960" s="15">
        <v>2</v>
      </c>
    </row>
    <row r="11961" spans="1:4" x14ac:dyDescent="0.25">
      <c r="A11961" s="67">
        <v>44333</v>
      </c>
      <c r="B11961" s="60" t="s">
        <v>11</v>
      </c>
      <c r="C11961" s="73" t="s">
        <v>64</v>
      </c>
      <c r="D11961" s="15">
        <v>2</v>
      </c>
    </row>
    <row r="11962" spans="1:4" x14ac:dyDescent="0.25">
      <c r="A11962" s="67">
        <v>44333</v>
      </c>
      <c r="B11962" s="60" t="s">
        <v>11</v>
      </c>
      <c r="C11962" s="73" t="s">
        <v>335</v>
      </c>
      <c r="D11962" s="15">
        <v>1</v>
      </c>
    </row>
    <row r="11963" spans="1:4" x14ac:dyDescent="0.25">
      <c r="A11963" s="67">
        <v>44333</v>
      </c>
      <c r="B11963" s="60" t="s">
        <v>11</v>
      </c>
      <c r="C11963" s="73" t="s">
        <v>11</v>
      </c>
      <c r="D11963" s="15">
        <v>39</v>
      </c>
    </row>
    <row r="11964" spans="1:4" x14ac:dyDescent="0.25">
      <c r="A11964" s="67">
        <v>44333</v>
      </c>
      <c r="B11964" s="60" t="s">
        <v>11</v>
      </c>
      <c r="C11964" s="73" t="s">
        <v>854</v>
      </c>
      <c r="D11964" s="15">
        <v>3</v>
      </c>
    </row>
    <row r="11965" spans="1:4" x14ac:dyDescent="0.25">
      <c r="A11965" s="67">
        <v>44333</v>
      </c>
      <c r="B11965" s="60" t="s">
        <v>11</v>
      </c>
      <c r="C11965" s="73" t="s">
        <v>763</v>
      </c>
      <c r="D11965" s="15">
        <v>1</v>
      </c>
    </row>
    <row r="11966" spans="1:4" x14ac:dyDescent="0.25">
      <c r="A11966" s="67">
        <v>44333</v>
      </c>
      <c r="B11966" s="60" t="s">
        <v>11</v>
      </c>
      <c r="C11966" s="73" t="s">
        <v>134</v>
      </c>
      <c r="D11966" s="15">
        <v>7</v>
      </c>
    </row>
    <row r="11967" spans="1:4" x14ac:dyDescent="0.25">
      <c r="A11967" s="67">
        <v>44333</v>
      </c>
      <c r="B11967" s="60" t="s">
        <v>12</v>
      </c>
      <c r="C11967" s="73" t="s">
        <v>74</v>
      </c>
      <c r="D11967" s="15">
        <v>4</v>
      </c>
    </row>
    <row r="11968" spans="1:4" x14ac:dyDescent="0.25">
      <c r="A11968" s="67">
        <v>44333</v>
      </c>
      <c r="B11968" s="60" t="s">
        <v>12</v>
      </c>
      <c r="C11968" s="76" t="s">
        <v>1442</v>
      </c>
      <c r="D11968" s="15">
        <v>1</v>
      </c>
    </row>
    <row r="11969" spans="1:4" x14ac:dyDescent="0.25">
      <c r="A11969" s="67">
        <v>44333</v>
      </c>
      <c r="B11969" s="60" t="s">
        <v>12</v>
      </c>
      <c r="C11969" s="76" t="s">
        <v>1443</v>
      </c>
      <c r="D11969" s="15">
        <v>3</v>
      </c>
    </row>
    <row r="11970" spans="1:4" x14ac:dyDescent="0.25">
      <c r="A11970" s="67">
        <v>44333</v>
      </c>
      <c r="B11970" s="60" t="s">
        <v>12</v>
      </c>
      <c r="C11970" s="76" t="s">
        <v>1444</v>
      </c>
      <c r="D11970" s="15">
        <v>5</v>
      </c>
    </row>
    <row r="11971" spans="1:4" x14ac:dyDescent="0.25">
      <c r="A11971" s="67">
        <v>44333</v>
      </c>
      <c r="B11971" s="60" t="s">
        <v>12</v>
      </c>
      <c r="C11971" s="73" t="s">
        <v>12</v>
      </c>
      <c r="D11971" s="15">
        <v>27</v>
      </c>
    </row>
    <row r="11972" spans="1:4" x14ac:dyDescent="0.25">
      <c r="A11972" s="67">
        <v>44333</v>
      </c>
      <c r="B11972" s="60" t="s">
        <v>8</v>
      </c>
      <c r="C11972" s="76" t="s">
        <v>1448</v>
      </c>
      <c r="D11972" s="15">
        <v>1</v>
      </c>
    </row>
    <row r="11973" spans="1:4" x14ac:dyDescent="0.25">
      <c r="A11973" s="67">
        <v>44333</v>
      </c>
      <c r="B11973" s="60" t="s">
        <v>8</v>
      </c>
      <c r="C11973" s="76" t="s">
        <v>1450</v>
      </c>
      <c r="D11973" s="15">
        <v>1</v>
      </c>
    </row>
    <row r="11974" spans="1:4" x14ac:dyDescent="0.25">
      <c r="A11974" s="67">
        <v>44333</v>
      </c>
      <c r="B11974" s="60" t="s">
        <v>8</v>
      </c>
      <c r="C11974" s="73" t="s">
        <v>73</v>
      </c>
      <c r="D11974" s="15">
        <v>8</v>
      </c>
    </row>
    <row r="11975" spans="1:4" x14ac:dyDescent="0.25">
      <c r="A11975" s="67">
        <v>44333</v>
      </c>
      <c r="B11975" s="60" t="s">
        <v>8</v>
      </c>
      <c r="C11975" s="76" t="s">
        <v>1452</v>
      </c>
      <c r="D11975" s="15">
        <v>2</v>
      </c>
    </row>
    <row r="11976" spans="1:4" x14ac:dyDescent="0.25">
      <c r="A11976" s="67">
        <v>44333</v>
      </c>
      <c r="B11976" s="60" t="s">
        <v>8</v>
      </c>
      <c r="C11976" s="76" t="s">
        <v>1454</v>
      </c>
      <c r="D11976" s="15">
        <v>1</v>
      </c>
    </row>
    <row r="11977" spans="1:4" x14ac:dyDescent="0.25">
      <c r="A11977" s="67">
        <v>44333</v>
      </c>
      <c r="B11977" s="60" t="s">
        <v>8</v>
      </c>
      <c r="C11977" s="73" t="s">
        <v>58</v>
      </c>
      <c r="D11977" s="15">
        <v>7</v>
      </c>
    </row>
    <row r="11978" spans="1:4" x14ac:dyDescent="0.25">
      <c r="A11978" s="67">
        <v>44333</v>
      </c>
      <c r="B11978" s="60" t="s">
        <v>8</v>
      </c>
      <c r="C11978" s="73" t="s">
        <v>721</v>
      </c>
      <c r="D11978" s="15">
        <v>1</v>
      </c>
    </row>
    <row r="11979" spans="1:4" x14ac:dyDescent="0.25">
      <c r="A11979" s="67">
        <v>44333</v>
      </c>
      <c r="B11979" s="60" t="s">
        <v>8</v>
      </c>
      <c r="C11979" s="73" t="s">
        <v>114</v>
      </c>
      <c r="D11979" s="15">
        <v>1</v>
      </c>
    </row>
    <row r="11980" spans="1:4" x14ac:dyDescent="0.25">
      <c r="A11980" s="67">
        <v>44333</v>
      </c>
      <c r="B11980" s="60" t="s">
        <v>8</v>
      </c>
      <c r="C11980" s="73" t="s">
        <v>141</v>
      </c>
      <c r="D11980" s="15">
        <v>3</v>
      </c>
    </row>
    <row r="11981" spans="1:4" x14ac:dyDescent="0.25">
      <c r="A11981" s="67">
        <v>44333</v>
      </c>
      <c r="B11981" s="60" t="s">
        <v>8</v>
      </c>
      <c r="C11981" s="73" t="s">
        <v>133</v>
      </c>
      <c r="D11981" s="15">
        <v>9</v>
      </c>
    </row>
    <row r="11982" spans="1:4" x14ac:dyDescent="0.25">
      <c r="A11982" s="67">
        <v>44333</v>
      </c>
      <c r="B11982" s="60" t="s">
        <v>8</v>
      </c>
      <c r="C11982" s="73" t="s">
        <v>204</v>
      </c>
      <c r="D11982" s="15">
        <v>5</v>
      </c>
    </row>
    <row r="11983" spans="1:4" x14ac:dyDescent="0.25">
      <c r="A11983" s="67">
        <v>44333</v>
      </c>
      <c r="B11983" s="60" t="s">
        <v>8</v>
      </c>
      <c r="C11983" s="73" t="s">
        <v>40</v>
      </c>
      <c r="D11983" s="15">
        <v>4</v>
      </c>
    </row>
    <row r="11984" spans="1:4" x14ac:dyDescent="0.25">
      <c r="A11984" s="67">
        <v>44333</v>
      </c>
      <c r="B11984" s="60" t="s">
        <v>8</v>
      </c>
      <c r="C11984" s="73" t="s">
        <v>8</v>
      </c>
      <c r="D11984" s="15">
        <v>192</v>
      </c>
    </row>
    <row r="11985" spans="1:4" x14ac:dyDescent="0.25">
      <c r="A11985" s="67">
        <v>44333</v>
      </c>
      <c r="B11985" s="60" t="s">
        <v>8</v>
      </c>
      <c r="C11985" s="73" t="s">
        <v>31</v>
      </c>
      <c r="D11985" s="15">
        <v>12</v>
      </c>
    </row>
    <row r="11986" spans="1:4" x14ac:dyDescent="0.25">
      <c r="A11986" s="67">
        <v>44333</v>
      </c>
      <c r="B11986" s="60" t="s">
        <v>8</v>
      </c>
      <c r="C11986" s="73" t="s">
        <v>80</v>
      </c>
      <c r="D11986" s="15">
        <v>2</v>
      </c>
    </row>
    <row r="11987" spans="1:4" x14ac:dyDescent="0.25">
      <c r="A11987" s="67">
        <v>44333</v>
      </c>
      <c r="B11987" s="60" t="s">
        <v>8</v>
      </c>
      <c r="C11987" s="73" t="s">
        <v>594</v>
      </c>
      <c r="D11987" s="15">
        <v>1</v>
      </c>
    </row>
    <row r="11988" spans="1:4" x14ac:dyDescent="0.25">
      <c r="A11988" s="67">
        <v>44333</v>
      </c>
      <c r="B11988" s="60" t="s">
        <v>8</v>
      </c>
      <c r="C11988" s="73" t="s">
        <v>111</v>
      </c>
      <c r="D11988" s="15">
        <v>12</v>
      </c>
    </row>
    <row r="11989" spans="1:4" x14ac:dyDescent="0.25">
      <c r="A11989" s="67">
        <v>44333</v>
      </c>
      <c r="B11989" s="60" t="s">
        <v>49</v>
      </c>
      <c r="C11989" s="76" t="s">
        <v>1466</v>
      </c>
      <c r="D11989" s="15">
        <v>2</v>
      </c>
    </row>
    <row r="11990" spans="1:4" x14ac:dyDescent="0.25">
      <c r="A11990" s="67">
        <v>44333</v>
      </c>
      <c r="B11990" s="60" t="s">
        <v>49</v>
      </c>
      <c r="C11990" s="73" t="s">
        <v>49</v>
      </c>
      <c r="D11990" s="15">
        <v>14</v>
      </c>
    </row>
    <row r="11991" spans="1:4" x14ac:dyDescent="0.25">
      <c r="A11991" s="67">
        <v>44333</v>
      </c>
      <c r="B11991" s="60" t="s">
        <v>50</v>
      </c>
      <c r="C11991" s="73" t="s">
        <v>817</v>
      </c>
      <c r="D11991" s="15">
        <v>1</v>
      </c>
    </row>
    <row r="11992" spans="1:4" x14ac:dyDescent="0.25">
      <c r="A11992" s="67">
        <v>44333</v>
      </c>
      <c r="B11992" s="60" t="s">
        <v>50</v>
      </c>
      <c r="C11992" s="60" t="s">
        <v>1356</v>
      </c>
      <c r="D11992" s="15">
        <v>8</v>
      </c>
    </row>
    <row r="11993" spans="1:4" x14ac:dyDescent="0.25">
      <c r="A11993" s="67">
        <v>44333</v>
      </c>
      <c r="B11993" s="60" t="s">
        <v>50</v>
      </c>
      <c r="C11993" s="73" t="s">
        <v>367</v>
      </c>
      <c r="D11993" s="15">
        <v>13</v>
      </c>
    </row>
    <row r="11994" spans="1:4" x14ac:dyDescent="0.25">
      <c r="A11994" s="67">
        <v>44333</v>
      </c>
      <c r="B11994" s="60" t="s">
        <v>27</v>
      </c>
      <c r="C11994" s="73" t="s">
        <v>140</v>
      </c>
      <c r="D11994" s="15">
        <v>21</v>
      </c>
    </row>
    <row r="11995" spans="1:4" x14ac:dyDescent="0.25">
      <c r="A11995" s="67">
        <v>44333</v>
      </c>
      <c r="B11995" s="60" t="s">
        <v>27</v>
      </c>
      <c r="C11995" s="73" t="s">
        <v>234</v>
      </c>
      <c r="D11995" s="15">
        <v>3</v>
      </c>
    </row>
    <row r="11996" spans="1:4" x14ac:dyDescent="0.25">
      <c r="A11996" s="67">
        <v>44333</v>
      </c>
      <c r="B11996" s="60" t="s">
        <v>27</v>
      </c>
      <c r="C11996" s="76" t="s">
        <v>1474</v>
      </c>
      <c r="D11996" s="15">
        <v>1</v>
      </c>
    </row>
    <row r="11997" spans="1:4" x14ac:dyDescent="0.25">
      <c r="A11997" s="67">
        <v>44333</v>
      </c>
      <c r="B11997" s="60" t="s">
        <v>27</v>
      </c>
      <c r="C11997" s="73" t="s">
        <v>43</v>
      </c>
      <c r="D11997" s="15">
        <v>62</v>
      </c>
    </row>
    <row r="11998" spans="1:4" x14ac:dyDescent="0.25">
      <c r="A11998" s="67">
        <v>44333</v>
      </c>
      <c r="B11998" s="60" t="s">
        <v>27</v>
      </c>
      <c r="C11998" s="73" t="s">
        <v>939</v>
      </c>
      <c r="D11998" s="15">
        <v>2</v>
      </c>
    </row>
    <row r="11999" spans="1:4" x14ac:dyDescent="0.25">
      <c r="A11999" s="67">
        <v>44333</v>
      </c>
      <c r="B11999" s="60" t="s">
        <v>27</v>
      </c>
      <c r="C11999" s="73" t="s">
        <v>352</v>
      </c>
      <c r="D11999" s="15">
        <v>1</v>
      </c>
    </row>
    <row r="12000" spans="1:4" x14ac:dyDescent="0.25">
      <c r="A12000" s="67">
        <v>44333</v>
      </c>
      <c r="B12000" s="60" t="s">
        <v>27</v>
      </c>
      <c r="C12000" s="73" t="s">
        <v>621</v>
      </c>
      <c r="D12000" s="15">
        <v>7</v>
      </c>
    </row>
    <row r="12001" spans="1:4" x14ac:dyDescent="0.25">
      <c r="A12001" s="67">
        <v>44333</v>
      </c>
      <c r="B12001" s="60" t="s">
        <v>27</v>
      </c>
      <c r="C12001" s="73" t="s">
        <v>710</v>
      </c>
      <c r="D12001" s="15">
        <v>1</v>
      </c>
    </row>
    <row r="12002" spans="1:4" x14ac:dyDescent="0.25">
      <c r="A12002" s="67">
        <v>44333</v>
      </c>
      <c r="B12002" s="60" t="s">
        <v>27</v>
      </c>
      <c r="C12002" s="76" t="s">
        <v>1477</v>
      </c>
      <c r="D12002" s="15">
        <v>1</v>
      </c>
    </row>
    <row r="12003" spans="1:4" x14ac:dyDescent="0.25">
      <c r="A12003" s="67">
        <v>44333</v>
      </c>
      <c r="B12003" s="60" t="s">
        <v>27</v>
      </c>
      <c r="C12003" s="76" t="s">
        <v>1478</v>
      </c>
      <c r="D12003" s="15">
        <v>1</v>
      </c>
    </row>
    <row r="12004" spans="1:4" x14ac:dyDescent="0.25">
      <c r="A12004" s="67">
        <v>44333</v>
      </c>
      <c r="B12004" s="60" t="s">
        <v>51</v>
      </c>
      <c r="C12004" s="73" t="s">
        <v>51</v>
      </c>
      <c r="D12004" s="15">
        <v>4</v>
      </c>
    </row>
    <row r="12005" spans="1:4" x14ac:dyDescent="0.25">
      <c r="A12005" s="67">
        <v>44333</v>
      </c>
      <c r="B12005" s="60" t="s">
        <v>10</v>
      </c>
      <c r="C12005" s="76" t="s">
        <v>1044</v>
      </c>
      <c r="D12005" s="15">
        <v>6</v>
      </c>
    </row>
    <row r="12006" spans="1:4" x14ac:dyDescent="0.25">
      <c r="A12006" s="67">
        <v>44333</v>
      </c>
      <c r="B12006" s="60" t="s">
        <v>10</v>
      </c>
      <c r="C12006" s="76" t="s">
        <v>1479</v>
      </c>
      <c r="D12006" s="15">
        <v>1</v>
      </c>
    </row>
    <row r="12007" spans="1:4" x14ac:dyDescent="0.25">
      <c r="A12007" s="67">
        <v>44333</v>
      </c>
      <c r="B12007" s="60" t="s">
        <v>10</v>
      </c>
      <c r="C12007" s="73" t="s">
        <v>10</v>
      </c>
      <c r="D12007" s="15">
        <v>16</v>
      </c>
    </row>
    <row r="12008" spans="1:4" x14ac:dyDescent="0.25">
      <c r="A12008" s="67">
        <v>44334</v>
      </c>
      <c r="B12008" s="60" t="s">
        <v>14</v>
      </c>
      <c r="C12008" s="73" t="s">
        <v>14</v>
      </c>
      <c r="D12008" s="15">
        <v>41</v>
      </c>
    </row>
    <row r="12009" spans="1:4" x14ac:dyDescent="0.25">
      <c r="A12009" s="67">
        <v>44334</v>
      </c>
      <c r="B12009" s="60" t="s">
        <v>14</v>
      </c>
      <c r="C12009" s="73" t="s">
        <v>16</v>
      </c>
      <c r="D12009" s="15">
        <v>14</v>
      </c>
    </row>
    <row r="12010" spans="1:4" x14ac:dyDescent="0.25">
      <c r="A12010" s="67">
        <v>44334</v>
      </c>
      <c r="B12010" s="60" t="s">
        <v>14</v>
      </c>
      <c r="C12010" s="73" t="s">
        <v>85</v>
      </c>
      <c r="D12010" s="15">
        <v>17</v>
      </c>
    </row>
    <row r="12011" spans="1:4" x14ac:dyDescent="0.25">
      <c r="A12011" s="67">
        <v>44334</v>
      </c>
      <c r="B12011" s="60" t="s">
        <v>20</v>
      </c>
      <c r="C12011" s="76" t="s">
        <v>1371</v>
      </c>
      <c r="D12011" s="15">
        <v>1</v>
      </c>
    </row>
    <row r="12012" spans="1:4" x14ac:dyDescent="0.25">
      <c r="A12012" s="67">
        <v>44334</v>
      </c>
      <c r="B12012" s="60" t="s">
        <v>20</v>
      </c>
      <c r="C12012" s="73" t="s">
        <v>20</v>
      </c>
      <c r="D12012" s="15">
        <v>46</v>
      </c>
    </row>
    <row r="12013" spans="1:4" x14ac:dyDescent="0.25">
      <c r="A12013" s="67">
        <v>44334</v>
      </c>
      <c r="B12013" s="60" t="s">
        <v>20</v>
      </c>
      <c r="C12013" s="73" t="s">
        <v>365</v>
      </c>
      <c r="D12013" s="15">
        <v>2</v>
      </c>
    </row>
    <row r="12014" spans="1:4" x14ac:dyDescent="0.25">
      <c r="A12014" s="67">
        <v>44334</v>
      </c>
      <c r="B12014" s="60" t="s">
        <v>20</v>
      </c>
      <c r="C12014" s="73" t="s">
        <v>876</v>
      </c>
      <c r="D12014" s="15">
        <v>3</v>
      </c>
    </row>
    <row r="12015" spans="1:4" x14ac:dyDescent="0.25">
      <c r="A12015" s="67">
        <v>44334</v>
      </c>
      <c r="B12015" s="60" t="s">
        <v>20</v>
      </c>
      <c r="C12015" s="73" t="s">
        <v>712</v>
      </c>
      <c r="D12015" s="15">
        <v>1</v>
      </c>
    </row>
    <row r="12016" spans="1:4" x14ac:dyDescent="0.25">
      <c r="A12016" s="67">
        <v>44334</v>
      </c>
      <c r="B12016" s="60" t="s">
        <v>13</v>
      </c>
      <c r="C12016" s="76" t="s">
        <v>94</v>
      </c>
      <c r="D12016" s="15">
        <v>1</v>
      </c>
    </row>
    <row r="12017" spans="1:4" x14ac:dyDescent="0.25">
      <c r="A12017" s="67">
        <v>44334</v>
      </c>
      <c r="B12017" s="60" t="s">
        <v>13</v>
      </c>
      <c r="C12017" s="76" t="s">
        <v>1381</v>
      </c>
      <c r="D12017" s="15">
        <v>1</v>
      </c>
    </row>
    <row r="12018" spans="1:4" x14ac:dyDescent="0.25">
      <c r="A12018" s="67">
        <v>44334</v>
      </c>
      <c r="B12018" s="60" t="s">
        <v>13</v>
      </c>
      <c r="C12018" s="73" t="s">
        <v>13</v>
      </c>
      <c r="D12018" s="15">
        <v>7</v>
      </c>
    </row>
    <row r="12019" spans="1:4" x14ac:dyDescent="0.25">
      <c r="A12019" s="67">
        <v>44334</v>
      </c>
      <c r="B12019" s="60" t="s">
        <v>13</v>
      </c>
      <c r="C12019" s="76" t="s">
        <v>1387</v>
      </c>
      <c r="D12019" s="15">
        <v>2</v>
      </c>
    </row>
    <row r="12020" spans="1:4" x14ac:dyDescent="0.25">
      <c r="A12020" s="67">
        <v>44334</v>
      </c>
      <c r="B12020" s="60" t="s">
        <v>24</v>
      </c>
      <c r="C12020" s="73" t="s">
        <v>23</v>
      </c>
      <c r="D12020" s="15">
        <v>11</v>
      </c>
    </row>
    <row r="12021" spans="1:4" x14ac:dyDescent="0.25">
      <c r="A12021" s="67">
        <v>44334</v>
      </c>
      <c r="B12021" s="60" t="s">
        <v>24</v>
      </c>
      <c r="C12021" s="73" t="s">
        <v>24</v>
      </c>
      <c r="D12021" s="15">
        <v>11</v>
      </c>
    </row>
    <row r="12022" spans="1:4" x14ac:dyDescent="0.25">
      <c r="A12022" s="67">
        <v>44334</v>
      </c>
      <c r="B12022" s="60" t="s">
        <v>47</v>
      </c>
      <c r="C12022" s="73" t="s">
        <v>47</v>
      </c>
      <c r="D12022" s="15">
        <v>1</v>
      </c>
    </row>
    <row r="12023" spans="1:4" x14ac:dyDescent="0.25">
      <c r="A12023" s="67">
        <v>44334</v>
      </c>
      <c r="B12023" s="60" t="s">
        <v>47</v>
      </c>
      <c r="C12023" s="73" t="s">
        <v>924</v>
      </c>
      <c r="D12023" s="15">
        <v>1</v>
      </c>
    </row>
    <row r="12024" spans="1:4" x14ac:dyDescent="0.25">
      <c r="A12024" s="67">
        <v>44334</v>
      </c>
      <c r="B12024" s="60" t="s">
        <v>48</v>
      </c>
      <c r="C12024" s="58" t="s">
        <v>1600</v>
      </c>
      <c r="D12024" s="15">
        <v>4</v>
      </c>
    </row>
    <row r="12025" spans="1:4" x14ac:dyDescent="0.25">
      <c r="A12025" s="67">
        <v>44334</v>
      </c>
      <c r="B12025" s="60" t="s">
        <v>7</v>
      </c>
      <c r="C12025" s="76" t="s">
        <v>1411</v>
      </c>
      <c r="D12025" s="15">
        <v>2</v>
      </c>
    </row>
    <row r="12026" spans="1:4" x14ac:dyDescent="0.25">
      <c r="A12026" s="67">
        <v>44334</v>
      </c>
      <c r="B12026" s="60" t="s">
        <v>7</v>
      </c>
      <c r="C12026" s="73" t="s">
        <v>7</v>
      </c>
      <c r="D12026" s="15">
        <v>14</v>
      </c>
    </row>
    <row r="12027" spans="1:4" x14ac:dyDescent="0.25">
      <c r="A12027" s="67">
        <v>44334</v>
      </c>
      <c r="B12027" s="60" t="s">
        <v>9</v>
      </c>
      <c r="C12027" s="60" t="s">
        <v>9</v>
      </c>
      <c r="D12027" s="15">
        <v>33</v>
      </c>
    </row>
    <row r="12028" spans="1:4" x14ac:dyDescent="0.25">
      <c r="A12028" s="67">
        <v>44334</v>
      </c>
      <c r="B12028" s="60" t="s">
        <v>9</v>
      </c>
      <c r="C12028" s="60" t="s">
        <v>17</v>
      </c>
      <c r="D12028" s="15">
        <v>1</v>
      </c>
    </row>
    <row r="12029" spans="1:4" x14ac:dyDescent="0.25">
      <c r="A12029" s="67">
        <v>44334</v>
      </c>
      <c r="B12029" s="60" t="s">
        <v>9</v>
      </c>
      <c r="C12029" s="76" t="s">
        <v>1422</v>
      </c>
      <c r="D12029" s="15">
        <v>1</v>
      </c>
    </row>
    <row r="12030" spans="1:4" x14ac:dyDescent="0.25">
      <c r="A12030" s="67">
        <v>44334</v>
      </c>
      <c r="B12030" s="60" t="s">
        <v>9</v>
      </c>
      <c r="C12030" s="60" t="s">
        <v>144</v>
      </c>
      <c r="D12030" s="15">
        <v>9</v>
      </c>
    </row>
    <row r="12031" spans="1:4" x14ac:dyDescent="0.25">
      <c r="A12031" s="67">
        <v>44334</v>
      </c>
      <c r="B12031" s="60" t="s">
        <v>15</v>
      </c>
      <c r="C12031" s="60" t="s">
        <v>108</v>
      </c>
      <c r="D12031" s="15">
        <v>1</v>
      </c>
    </row>
    <row r="12032" spans="1:4" x14ac:dyDescent="0.25">
      <c r="A12032" s="67">
        <v>44334</v>
      </c>
      <c r="B12032" s="60" t="s">
        <v>11</v>
      </c>
      <c r="C12032" s="76" t="s">
        <v>944</v>
      </c>
      <c r="D12032" s="15">
        <v>1</v>
      </c>
    </row>
    <row r="12033" spans="1:4" x14ac:dyDescent="0.25">
      <c r="A12033" s="67">
        <v>44334</v>
      </c>
      <c r="B12033" s="60" t="s">
        <v>11</v>
      </c>
      <c r="C12033" s="60" t="s">
        <v>11</v>
      </c>
      <c r="D12033" s="15">
        <v>20</v>
      </c>
    </row>
    <row r="12034" spans="1:4" x14ac:dyDescent="0.25">
      <c r="A12034" s="67">
        <v>44334</v>
      </c>
      <c r="B12034" s="60" t="s">
        <v>11</v>
      </c>
      <c r="C12034" s="60" t="s">
        <v>763</v>
      </c>
      <c r="D12034" s="15">
        <v>1</v>
      </c>
    </row>
    <row r="12035" spans="1:4" x14ac:dyDescent="0.25">
      <c r="A12035" s="67">
        <v>44334</v>
      </c>
      <c r="B12035" s="60" t="s">
        <v>11</v>
      </c>
      <c r="C12035" s="60" t="s">
        <v>134</v>
      </c>
      <c r="D12035" s="15">
        <v>11</v>
      </c>
    </row>
    <row r="12036" spans="1:4" x14ac:dyDescent="0.25">
      <c r="A12036" s="67">
        <v>44334</v>
      </c>
      <c r="B12036" s="60" t="s">
        <v>12</v>
      </c>
      <c r="C12036" s="60" t="s">
        <v>74</v>
      </c>
      <c r="D12036" s="15">
        <v>1</v>
      </c>
    </row>
    <row r="12037" spans="1:4" x14ac:dyDescent="0.25">
      <c r="A12037" s="67">
        <v>44334</v>
      </c>
      <c r="B12037" s="60" t="s">
        <v>12</v>
      </c>
      <c r="C12037" s="76" t="s">
        <v>1444</v>
      </c>
      <c r="D12037" s="15">
        <v>3</v>
      </c>
    </row>
    <row r="12038" spans="1:4" x14ac:dyDescent="0.25">
      <c r="A12038" s="67">
        <v>44334</v>
      </c>
      <c r="B12038" s="60" t="s">
        <v>12</v>
      </c>
      <c r="C12038" s="60" t="s">
        <v>12</v>
      </c>
      <c r="D12038" s="15">
        <v>5</v>
      </c>
    </row>
    <row r="12039" spans="1:4" x14ac:dyDescent="0.25">
      <c r="A12039" s="67">
        <v>44334</v>
      </c>
      <c r="B12039" s="60" t="s">
        <v>8</v>
      </c>
      <c r="C12039" s="60" t="s">
        <v>73</v>
      </c>
      <c r="D12039" s="15">
        <v>1</v>
      </c>
    </row>
    <row r="12040" spans="1:4" x14ac:dyDescent="0.25">
      <c r="A12040" s="67">
        <v>44334</v>
      </c>
      <c r="B12040" s="60" t="s">
        <v>8</v>
      </c>
      <c r="C12040" s="76" t="s">
        <v>1452</v>
      </c>
      <c r="D12040" s="15">
        <v>5</v>
      </c>
    </row>
    <row r="12041" spans="1:4" x14ac:dyDescent="0.25">
      <c r="A12041" s="67">
        <v>44334</v>
      </c>
      <c r="B12041" s="60" t="s">
        <v>8</v>
      </c>
      <c r="C12041" s="60" t="s">
        <v>58</v>
      </c>
      <c r="D12041" s="15">
        <v>5</v>
      </c>
    </row>
    <row r="12042" spans="1:4" x14ac:dyDescent="0.25">
      <c r="A12042" s="67">
        <v>44334</v>
      </c>
      <c r="B12042" s="60" t="s">
        <v>8</v>
      </c>
      <c r="C12042" s="60" t="s">
        <v>141</v>
      </c>
      <c r="D12042" s="15">
        <v>2</v>
      </c>
    </row>
    <row r="12043" spans="1:4" x14ac:dyDescent="0.25">
      <c r="A12043" s="67">
        <v>44334</v>
      </c>
      <c r="B12043" s="60" t="s">
        <v>8</v>
      </c>
      <c r="C12043" s="60" t="s">
        <v>133</v>
      </c>
      <c r="D12043" s="15">
        <v>5</v>
      </c>
    </row>
    <row r="12044" spans="1:4" x14ac:dyDescent="0.25">
      <c r="A12044" s="67">
        <v>44334</v>
      </c>
      <c r="B12044" s="60" t="s">
        <v>8</v>
      </c>
      <c r="C12044" s="60" t="s">
        <v>8</v>
      </c>
      <c r="D12044" s="15">
        <v>55</v>
      </c>
    </row>
    <row r="12045" spans="1:4" x14ac:dyDescent="0.25">
      <c r="A12045" s="67">
        <v>44334</v>
      </c>
      <c r="B12045" s="60" t="s">
        <v>8</v>
      </c>
      <c r="C12045" s="60" t="s">
        <v>31</v>
      </c>
      <c r="D12045" s="15">
        <v>1</v>
      </c>
    </row>
    <row r="12046" spans="1:4" x14ac:dyDescent="0.25">
      <c r="A12046" s="67">
        <v>44334</v>
      </c>
      <c r="B12046" s="60" t="s">
        <v>8</v>
      </c>
      <c r="C12046" s="60" t="s">
        <v>80</v>
      </c>
      <c r="D12046" s="15">
        <v>1</v>
      </c>
    </row>
    <row r="12047" spans="1:4" x14ac:dyDescent="0.25">
      <c r="A12047" s="67">
        <v>44334</v>
      </c>
      <c r="B12047" s="60" t="s">
        <v>8</v>
      </c>
      <c r="C12047" s="60" t="s">
        <v>111</v>
      </c>
      <c r="D12047" s="15">
        <v>8</v>
      </c>
    </row>
    <row r="12048" spans="1:4" x14ac:dyDescent="0.25">
      <c r="A12048" s="67">
        <v>44334</v>
      </c>
      <c r="B12048" s="60" t="s">
        <v>49</v>
      </c>
      <c r="C12048" s="76" t="s">
        <v>1466</v>
      </c>
      <c r="D12048" s="15">
        <v>1</v>
      </c>
    </row>
    <row r="12049" spans="1:4" x14ac:dyDescent="0.25">
      <c r="A12049" s="67">
        <v>44334</v>
      </c>
      <c r="B12049" s="60" t="s">
        <v>49</v>
      </c>
      <c r="C12049" s="60" t="s">
        <v>49</v>
      </c>
      <c r="D12049" s="15">
        <v>3</v>
      </c>
    </row>
    <row r="12050" spans="1:4" x14ac:dyDescent="0.25">
      <c r="A12050" s="67">
        <v>44334</v>
      </c>
      <c r="B12050" s="60" t="s">
        <v>50</v>
      </c>
      <c r="C12050" s="76" t="s">
        <v>1470</v>
      </c>
      <c r="D12050" s="15">
        <v>2</v>
      </c>
    </row>
    <row r="12051" spans="1:4" x14ac:dyDescent="0.25">
      <c r="A12051" s="67">
        <v>44334</v>
      </c>
      <c r="B12051" s="60" t="s">
        <v>50</v>
      </c>
      <c r="C12051" s="60" t="s">
        <v>1356</v>
      </c>
      <c r="D12051" s="15">
        <v>1</v>
      </c>
    </row>
    <row r="12052" spans="1:4" x14ac:dyDescent="0.25">
      <c r="A12052" s="67">
        <v>44334</v>
      </c>
      <c r="B12052" s="60" t="s">
        <v>27</v>
      </c>
      <c r="C12052" s="60" t="s">
        <v>140</v>
      </c>
      <c r="D12052" s="15">
        <v>11</v>
      </c>
    </row>
    <row r="12053" spans="1:4" x14ac:dyDescent="0.25">
      <c r="A12053" s="67">
        <v>44334</v>
      </c>
      <c r="B12053" s="60" t="s">
        <v>27</v>
      </c>
      <c r="C12053" s="60" t="s">
        <v>234</v>
      </c>
      <c r="D12053" s="15">
        <v>2</v>
      </c>
    </row>
    <row r="12054" spans="1:4" x14ac:dyDescent="0.25">
      <c r="A12054" s="67">
        <v>44334</v>
      </c>
      <c r="B12054" s="60" t="s">
        <v>27</v>
      </c>
      <c r="C12054" s="60" t="s">
        <v>43</v>
      </c>
      <c r="D12054" s="15">
        <v>35</v>
      </c>
    </row>
    <row r="12055" spans="1:4" x14ac:dyDescent="0.25">
      <c r="A12055" s="67">
        <v>44334</v>
      </c>
      <c r="B12055" s="60" t="s">
        <v>27</v>
      </c>
      <c r="C12055" s="60" t="s">
        <v>939</v>
      </c>
      <c r="D12055" s="15">
        <v>2</v>
      </c>
    </row>
    <row r="12056" spans="1:4" x14ac:dyDescent="0.25">
      <c r="A12056" s="67">
        <v>44334</v>
      </c>
      <c r="B12056" s="60" t="s">
        <v>27</v>
      </c>
      <c r="C12056" s="60" t="s">
        <v>1048</v>
      </c>
      <c r="D12056" s="15">
        <v>1</v>
      </c>
    </row>
    <row r="12057" spans="1:4" x14ac:dyDescent="0.25">
      <c r="A12057" s="67">
        <v>44334</v>
      </c>
      <c r="B12057" s="60" t="s">
        <v>27</v>
      </c>
      <c r="C12057" s="60" t="s">
        <v>946</v>
      </c>
      <c r="D12057" s="15">
        <v>1</v>
      </c>
    </row>
    <row r="12058" spans="1:4" x14ac:dyDescent="0.25">
      <c r="A12058" s="67">
        <v>44334</v>
      </c>
      <c r="B12058" s="60" t="s">
        <v>27</v>
      </c>
      <c r="C12058" s="60" t="s">
        <v>621</v>
      </c>
      <c r="D12058" s="15">
        <v>1</v>
      </c>
    </row>
    <row r="12059" spans="1:4" x14ac:dyDescent="0.25">
      <c r="A12059" s="67">
        <v>44334</v>
      </c>
      <c r="B12059" s="60" t="s">
        <v>51</v>
      </c>
      <c r="C12059" s="60" t="s">
        <v>51</v>
      </c>
      <c r="D12059" s="15">
        <v>7</v>
      </c>
    </row>
    <row r="12060" spans="1:4" x14ac:dyDescent="0.25">
      <c r="A12060" s="67">
        <v>44334</v>
      </c>
      <c r="B12060" s="60" t="s">
        <v>10</v>
      </c>
      <c r="C12060" s="76" t="s">
        <v>1480</v>
      </c>
      <c r="D12060" s="15">
        <v>1</v>
      </c>
    </row>
    <row r="12061" spans="1:4" x14ac:dyDescent="0.25">
      <c r="A12061" s="67">
        <v>44334</v>
      </c>
      <c r="B12061" s="60" t="s">
        <v>10</v>
      </c>
      <c r="C12061" s="60" t="s">
        <v>1053</v>
      </c>
      <c r="D12061" s="15">
        <v>2</v>
      </c>
    </row>
    <row r="12062" spans="1:4" x14ac:dyDescent="0.25">
      <c r="A12062" s="67">
        <v>44334</v>
      </c>
      <c r="B12062" s="60" t="s">
        <v>10</v>
      </c>
      <c r="C12062" s="60" t="s">
        <v>10</v>
      </c>
      <c r="D12062" s="15">
        <v>45</v>
      </c>
    </row>
    <row r="12063" spans="1:4" x14ac:dyDescent="0.25">
      <c r="A12063" s="67">
        <v>44335</v>
      </c>
      <c r="B12063" s="60" t="s">
        <v>14</v>
      </c>
      <c r="C12063" s="60" t="s">
        <v>14</v>
      </c>
      <c r="D12063" s="15">
        <v>23</v>
      </c>
    </row>
    <row r="12064" spans="1:4" x14ac:dyDescent="0.25">
      <c r="A12064" s="67">
        <v>44335</v>
      </c>
      <c r="B12064" s="60" t="s">
        <v>14</v>
      </c>
      <c r="C12064" s="73" t="s">
        <v>1089</v>
      </c>
      <c r="D12064" s="15">
        <v>1</v>
      </c>
    </row>
    <row r="12065" spans="1:4" x14ac:dyDescent="0.25">
      <c r="A12065" s="67">
        <v>44335</v>
      </c>
      <c r="B12065" s="60" t="s">
        <v>14</v>
      </c>
      <c r="C12065" s="73" t="s">
        <v>1041</v>
      </c>
      <c r="D12065" s="15">
        <v>2</v>
      </c>
    </row>
    <row r="12066" spans="1:4" x14ac:dyDescent="0.25">
      <c r="A12066" s="67">
        <v>44335</v>
      </c>
      <c r="B12066" s="60" t="s">
        <v>14</v>
      </c>
      <c r="C12066" s="73" t="s">
        <v>16</v>
      </c>
      <c r="D12066" s="15">
        <v>15</v>
      </c>
    </row>
    <row r="12067" spans="1:4" x14ac:dyDescent="0.25">
      <c r="A12067" s="67">
        <v>44335</v>
      </c>
      <c r="B12067" s="60" t="s">
        <v>14</v>
      </c>
      <c r="C12067" s="73" t="s">
        <v>85</v>
      </c>
      <c r="D12067" s="15">
        <v>14</v>
      </c>
    </row>
    <row r="12068" spans="1:4" x14ac:dyDescent="0.25">
      <c r="A12068" s="67">
        <v>44335</v>
      </c>
      <c r="B12068" s="60" t="s">
        <v>20</v>
      </c>
      <c r="C12068" s="76" t="s">
        <v>1371</v>
      </c>
      <c r="D12068" s="15">
        <v>8</v>
      </c>
    </row>
    <row r="12069" spans="1:4" x14ac:dyDescent="0.25">
      <c r="A12069" s="67">
        <v>44335</v>
      </c>
      <c r="B12069" s="60" t="s">
        <v>20</v>
      </c>
      <c r="C12069" s="73" t="s">
        <v>20</v>
      </c>
      <c r="D12069" s="15">
        <v>224</v>
      </c>
    </row>
    <row r="12070" spans="1:4" x14ac:dyDescent="0.25">
      <c r="A12070" s="67">
        <v>44335</v>
      </c>
      <c r="B12070" s="60" t="s">
        <v>20</v>
      </c>
      <c r="C12070" s="73" t="s">
        <v>365</v>
      </c>
      <c r="D12070" s="15">
        <v>2</v>
      </c>
    </row>
    <row r="12071" spans="1:4" x14ac:dyDescent="0.25">
      <c r="A12071" s="67">
        <v>44335</v>
      </c>
      <c r="B12071" s="60" t="s">
        <v>20</v>
      </c>
      <c r="C12071" s="73" t="s">
        <v>651</v>
      </c>
      <c r="D12071" s="15">
        <v>1</v>
      </c>
    </row>
    <row r="12072" spans="1:4" x14ac:dyDescent="0.25">
      <c r="A12072" s="67">
        <v>44335</v>
      </c>
      <c r="B12072" s="60" t="s">
        <v>20</v>
      </c>
      <c r="C12072" s="73" t="s">
        <v>876</v>
      </c>
      <c r="D12072" s="15">
        <v>1</v>
      </c>
    </row>
    <row r="12073" spans="1:4" x14ac:dyDescent="0.25">
      <c r="A12073" s="67">
        <v>44335</v>
      </c>
      <c r="B12073" s="60" t="s">
        <v>20</v>
      </c>
      <c r="C12073" s="73" t="s">
        <v>712</v>
      </c>
      <c r="D12073" s="15">
        <v>2</v>
      </c>
    </row>
    <row r="12074" spans="1:4" x14ac:dyDescent="0.25">
      <c r="A12074" s="67">
        <v>44335</v>
      </c>
      <c r="B12074" s="60" t="s">
        <v>13</v>
      </c>
      <c r="C12074" s="76" t="s">
        <v>94</v>
      </c>
      <c r="D12074" s="15">
        <v>3</v>
      </c>
    </row>
    <row r="12075" spans="1:4" x14ac:dyDescent="0.25">
      <c r="A12075" s="67">
        <v>44335</v>
      </c>
      <c r="B12075" s="60" t="s">
        <v>13</v>
      </c>
      <c r="C12075" s="76" t="s">
        <v>1381</v>
      </c>
      <c r="D12075" s="15">
        <v>1</v>
      </c>
    </row>
    <row r="12076" spans="1:4" x14ac:dyDescent="0.25">
      <c r="A12076" s="67">
        <v>44335</v>
      </c>
      <c r="B12076" s="60" t="s">
        <v>13</v>
      </c>
      <c r="C12076" s="73" t="s">
        <v>13</v>
      </c>
      <c r="D12076" s="15">
        <v>25</v>
      </c>
    </row>
    <row r="12077" spans="1:4" x14ac:dyDescent="0.25">
      <c r="A12077" s="67">
        <v>44335</v>
      </c>
      <c r="B12077" s="60" t="s">
        <v>13</v>
      </c>
      <c r="C12077" s="76" t="s">
        <v>1385</v>
      </c>
      <c r="D12077" s="15">
        <v>9</v>
      </c>
    </row>
    <row r="12078" spans="1:4" x14ac:dyDescent="0.25">
      <c r="A12078" s="67">
        <v>44335</v>
      </c>
      <c r="B12078" s="60" t="s">
        <v>13</v>
      </c>
      <c r="C12078" s="73" t="s">
        <v>636</v>
      </c>
      <c r="D12078" s="15">
        <v>1</v>
      </c>
    </row>
    <row r="12079" spans="1:4" x14ac:dyDescent="0.25">
      <c r="A12079" s="67">
        <v>44335</v>
      </c>
      <c r="B12079" s="60" t="s">
        <v>13</v>
      </c>
      <c r="C12079" s="76" t="s">
        <v>1387</v>
      </c>
      <c r="D12079" s="15">
        <v>8</v>
      </c>
    </row>
    <row r="12080" spans="1:4" x14ac:dyDescent="0.25">
      <c r="A12080" s="67">
        <v>44335</v>
      </c>
      <c r="B12080" s="60" t="s">
        <v>24</v>
      </c>
      <c r="C12080" s="73" t="s">
        <v>23</v>
      </c>
      <c r="D12080" s="15">
        <v>7</v>
      </c>
    </row>
    <row r="12081" spans="1:4" x14ac:dyDescent="0.25">
      <c r="A12081" s="67">
        <v>44335</v>
      </c>
      <c r="B12081" s="60" t="s">
        <v>24</v>
      </c>
      <c r="C12081" s="76" t="s">
        <v>1389</v>
      </c>
      <c r="D12081" s="15">
        <v>1</v>
      </c>
    </row>
    <row r="12082" spans="1:4" x14ac:dyDescent="0.25">
      <c r="A12082" s="67">
        <v>44335</v>
      </c>
      <c r="B12082" s="60" t="s">
        <v>24</v>
      </c>
      <c r="C12082" s="73" t="s">
        <v>24</v>
      </c>
      <c r="D12082" s="15">
        <v>27</v>
      </c>
    </row>
    <row r="12083" spans="1:4" x14ac:dyDescent="0.25">
      <c r="A12083" s="67">
        <v>44335</v>
      </c>
      <c r="B12083" s="60" t="s">
        <v>24</v>
      </c>
      <c r="C12083" s="76" t="s">
        <v>706</v>
      </c>
      <c r="D12083" s="15">
        <v>2</v>
      </c>
    </row>
    <row r="12084" spans="1:4" x14ac:dyDescent="0.25">
      <c r="A12084" s="67">
        <v>44335</v>
      </c>
      <c r="B12084" s="60" t="s">
        <v>24</v>
      </c>
      <c r="C12084" s="76" t="s">
        <v>1402</v>
      </c>
      <c r="D12084" s="15">
        <v>1</v>
      </c>
    </row>
    <row r="12085" spans="1:4" x14ac:dyDescent="0.25">
      <c r="A12085" s="67">
        <v>44335</v>
      </c>
      <c r="B12085" s="60" t="s">
        <v>24</v>
      </c>
      <c r="C12085" s="73" t="s">
        <v>36</v>
      </c>
      <c r="D12085" s="15">
        <v>1</v>
      </c>
    </row>
    <row r="12086" spans="1:4" x14ac:dyDescent="0.25">
      <c r="A12086" s="67">
        <v>44335</v>
      </c>
      <c r="B12086" s="60" t="s">
        <v>47</v>
      </c>
      <c r="C12086" s="73" t="s">
        <v>47</v>
      </c>
      <c r="D12086" s="15">
        <v>2</v>
      </c>
    </row>
    <row r="12087" spans="1:4" x14ac:dyDescent="0.25">
      <c r="A12087" s="67">
        <v>44335</v>
      </c>
      <c r="B12087" s="60" t="s">
        <v>47</v>
      </c>
      <c r="C12087" s="73" t="s">
        <v>924</v>
      </c>
      <c r="D12087" s="15">
        <v>1</v>
      </c>
    </row>
    <row r="12088" spans="1:4" x14ac:dyDescent="0.25">
      <c r="A12088" s="67">
        <v>44335</v>
      </c>
      <c r="B12088" s="60" t="s">
        <v>48</v>
      </c>
      <c r="C12088" s="58" t="s">
        <v>1600</v>
      </c>
      <c r="D12088" s="15">
        <v>0</v>
      </c>
    </row>
    <row r="12089" spans="1:4" x14ac:dyDescent="0.25">
      <c r="A12089" s="67">
        <v>44335</v>
      </c>
      <c r="B12089" s="60" t="s">
        <v>7</v>
      </c>
      <c r="C12089" s="76" t="s">
        <v>1411</v>
      </c>
      <c r="D12089" s="15">
        <v>2</v>
      </c>
    </row>
    <row r="12090" spans="1:4" x14ac:dyDescent="0.25">
      <c r="A12090" s="67">
        <v>44335</v>
      </c>
      <c r="B12090" s="60" t="s">
        <v>7</v>
      </c>
      <c r="C12090" s="73" t="s">
        <v>7</v>
      </c>
      <c r="D12090" s="15">
        <v>22</v>
      </c>
    </row>
    <row r="12091" spans="1:4" x14ac:dyDescent="0.25">
      <c r="A12091" s="67">
        <v>44335</v>
      </c>
      <c r="B12091" s="60" t="s">
        <v>9</v>
      </c>
      <c r="C12091" s="73" t="s">
        <v>9</v>
      </c>
      <c r="D12091" s="15">
        <v>55</v>
      </c>
    </row>
    <row r="12092" spans="1:4" x14ac:dyDescent="0.25">
      <c r="A12092" s="67">
        <v>44335</v>
      </c>
      <c r="B12092" s="60" t="s">
        <v>9</v>
      </c>
      <c r="C12092" s="73" t="s">
        <v>17</v>
      </c>
      <c r="D12092" s="15">
        <v>8</v>
      </c>
    </row>
    <row r="12093" spans="1:4" x14ac:dyDescent="0.25">
      <c r="A12093" s="67">
        <v>44335</v>
      </c>
      <c r="B12093" s="60" t="s">
        <v>9</v>
      </c>
      <c r="C12093" s="76" t="s">
        <v>1422</v>
      </c>
      <c r="D12093" s="15">
        <v>7</v>
      </c>
    </row>
    <row r="12094" spans="1:4" x14ac:dyDescent="0.25">
      <c r="A12094" s="67">
        <v>44335</v>
      </c>
      <c r="B12094" s="60" t="s">
        <v>9</v>
      </c>
      <c r="C12094" s="73" t="s">
        <v>144</v>
      </c>
      <c r="D12094" s="15">
        <v>6</v>
      </c>
    </row>
    <row r="12095" spans="1:4" x14ac:dyDescent="0.25">
      <c r="A12095" s="67">
        <v>44335</v>
      </c>
      <c r="B12095" s="60" t="s">
        <v>15</v>
      </c>
      <c r="C12095" s="73" t="s">
        <v>108</v>
      </c>
      <c r="D12095" s="15">
        <v>1</v>
      </c>
    </row>
    <row r="12096" spans="1:4" x14ac:dyDescent="0.25">
      <c r="A12096" s="67">
        <v>44335</v>
      </c>
      <c r="B12096" s="60" t="s">
        <v>15</v>
      </c>
      <c r="C12096" s="60" t="s">
        <v>1355</v>
      </c>
      <c r="D12096" s="15">
        <v>1</v>
      </c>
    </row>
    <row r="12097" spans="1:4" x14ac:dyDescent="0.25">
      <c r="A12097" s="67">
        <v>44335</v>
      </c>
      <c r="B12097" s="60" t="s">
        <v>15</v>
      </c>
      <c r="C12097" s="73" t="s">
        <v>284</v>
      </c>
      <c r="D12097" s="15">
        <v>2</v>
      </c>
    </row>
    <row r="12098" spans="1:4" x14ac:dyDescent="0.25">
      <c r="A12098" s="67">
        <v>44335</v>
      </c>
      <c r="B12098" s="60" t="s">
        <v>11</v>
      </c>
      <c r="C12098" s="73" t="s">
        <v>64</v>
      </c>
      <c r="D12098" s="15">
        <v>1</v>
      </c>
    </row>
    <row r="12099" spans="1:4" x14ac:dyDescent="0.25">
      <c r="A12099" s="67">
        <v>44335</v>
      </c>
      <c r="B12099" s="60" t="s">
        <v>11</v>
      </c>
      <c r="C12099" s="73" t="s">
        <v>335</v>
      </c>
      <c r="D12099" s="15">
        <v>4</v>
      </c>
    </row>
    <row r="12100" spans="1:4" x14ac:dyDescent="0.25">
      <c r="A12100" s="67">
        <v>44335</v>
      </c>
      <c r="B12100" s="60" t="s">
        <v>11</v>
      </c>
      <c r="C12100" s="73" t="s">
        <v>11</v>
      </c>
      <c r="D12100" s="15">
        <v>22</v>
      </c>
    </row>
    <row r="12101" spans="1:4" x14ac:dyDescent="0.25">
      <c r="A12101" s="67">
        <v>44335</v>
      </c>
      <c r="B12101" s="60" t="s">
        <v>11</v>
      </c>
      <c r="C12101" s="73" t="s">
        <v>854</v>
      </c>
      <c r="D12101" s="15">
        <v>1</v>
      </c>
    </row>
    <row r="12102" spans="1:4" x14ac:dyDescent="0.25">
      <c r="A12102" s="67">
        <v>44335</v>
      </c>
      <c r="B12102" s="60" t="s">
        <v>11</v>
      </c>
      <c r="C12102" s="73" t="s">
        <v>763</v>
      </c>
      <c r="D12102" s="15">
        <v>1</v>
      </c>
    </row>
    <row r="12103" spans="1:4" x14ac:dyDescent="0.25">
      <c r="A12103" s="67">
        <v>44335</v>
      </c>
      <c r="B12103" s="60" t="s">
        <v>11</v>
      </c>
      <c r="C12103" s="73" t="s">
        <v>134</v>
      </c>
      <c r="D12103" s="15">
        <v>3</v>
      </c>
    </row>
    <row r="12104" spans="1:4" x14ac:dyDescent="0.25">
      <c r="A12104" s="67">
        <v>44335</v>
      </c>
      <c r="B12104" s="60" t="s">
        <v>12</v>
      </c>
      <c r="C12104" s="73" t="s">
        <v>74</v>
      </c>
      <c r="D12104" s="15">
        <v>1</v>
      </c>
    </row>
    <row r="12105" spans="1:4" x14ac:dyDescent="0.25">
      <c r="A12105" s="67">
        <v>44335</v>
      </c>
      <c r="B12105" s="60" t="s">
        <v>12</v>
      </c>
      <c r="C12105" s="76" t="s">
        <v>1443</v>
      </c>
      <c r="D12105" s="15">
        <v>1</v>
      </c>
    </row>
    <row r="12106" spans="1:4" x14ac:dyDescent="0.25">
      <c r="A12106" s="67">
        <v>44335</v>
      </c>
      <c r="B12106" s="60" t="s">
        <v>12</v>
      </c>
      <c r="C12106" s="73" t="s">
        <v>12</v>
      </c>
      <c r="D12106" s="15">
        <v>10</v>
      </c>
    </row>
    <row r="12107" spans="1:4" x14ac:dyDescent="0.25">
      <c r="A12107" s="67">
        <v>44335</v>
      </c>
      <c r="B12107" s="60" t="s">
        <v>8</v>
      </c>
      <c r="C12107" s="76" t="s">
        <v>1450</v>
      </c>
      <c r="D12107" s="15">
        <v>1</v>
      </c>
    </row>
    <row r="12108" spans="1:4" x14ac:dyDescent="0.25">
      <c r="A12108" s="67">
        <v>44335</v>
      </c>
      <c r="B12108" s="60" t="s">
        <v>8</v>
      </c>
      <c r="C12108" s="73" t="s">
        <v>73</v>
      </c>
      <c r="D12108" s="15">
        <v>11</v>
      </c>
    </row>
    <row r="12109" spans="1:4" x14ac:dyDescent="0.25">
      <c r="A12109" s="67">
        <v>44335</v>
      </c>
      <c r="B12109" s="60" t="s">
        <v>8</v>
      </c>
      <c r="C12109" s="76" t="s">
        <v>1452</v>
      </c>
      <c r="D12109" s="15">
        <v>5</v>
      </c>
    </row>
    <row r="12110" spans="1:4" x14ac:dyDescent="0.25">
      <c r="A12110" s="67">
        <v>44335</v>
      </c>
      <c r="B12110" s="60" t="s">
        <v>8</v>
      </c>
      <c r="C12110" s="73" t="s">
        <v>58</v>
      </c>
      <c r="D12110" s="15">
        <v>6</v>
      </c>
    </row>
    <row r="12111" spans="1:4" x14ac:dyDescent="0.25">
      <c r="A12111" s="67">
        <v>44335</v>
      </c>
      <c r="B12111" s="60" t="s">
        <v>8</v>
      </c>
      <c r="C12111" s="73" t="s">
        <v>141</v>
      </c>
      <c r="D12111" s="15">
        <v>2</v>
      </c>
    </row>
    <row r="12112" spans="1:4" x14ac:dyDescent="0.25">
      <c r="A12112" s="67">
        <v>44335</v>
      </c>
      <c r="B12112" s="60" t="s">
        <v>8</v>
      </c>
      <c r="C12112" s="73" t="s">
        <v>133</v>
      </c>
      <c r="D12112" s="15">
        <v>10</v>
      </c>
    </row>
    <row r="12113" spans="1:4" x14ac:dyDescent="0.25">
      <c r="A12113" s="67">
        <v>44335</v>
      </c>
      <c r="B12113" s="60" t="s">
        <v>8</v>
      </c>
      <c r="C12113" s="73" t="s">
        <v>204</v>
      </c>
      <c r="D12113" s="15">
        <v>4</v>
      </c>
    </row>
    <row r="12114" spans="1:4" x14ac:dyDescent="0.25">
      <c r="A12114" s="67">
        <v>44335</v>
      </c>
      <c r="B12114" s="60" t="s">
        <v>8</v>
      </c>
      <c r="C12114" s="73" t="s">
        <v>40</v>
      </c>
      <c r="D12114" s="15">
        <v>4</v>
      </c>
    </row>
    <row r="12115" spans="1:4" x14ac:dyDescent="0.25">
      <c r="A12115" s="67">
        <v>44335</v>
      </c>
      <c r="B12115" s="60" t="s">
        <v>8</v>
      </c>
      <c r="C12115" s="73" t="s">
        <v>8</v>
      </c>
      <c r="D12115" s="15">
        <v>165</v>
      </c>
    </row>
    <row r="12116" spans="1:4" x14ac:dyDescent="0.25">
      <c r="A12116" s="67">
        <v>44335</v>
      </c>
      <c r="B12116" s="60" t="s">
        <v>8</v>
      </c>
      <c r="C12116" s="73" t="s">
        <v>31</v>
      </c>
      <c r="D12116" s="15">
        <v>8</v>
      </c>
    </row>
    <row r="12117" spans="1:4" x14ac:dyDescent="0.25">
      <c r="A12117" s="67">
        <v>44335</v>
      </c>
      <c r="B12117" s="60" t="s">
        <v>8</v>
      </c>
      <c r="C12117" s="73" t="s">
        <v>130</v>
      </c>
      <c r="D12117" s="15">
        <v>1</v>
      </c>
    </row>
    <row r="12118" spans="1:4" x14ac:dyDescent="0.25">
      <c r="A12118" s="67">
        <v>44335</v>
      </c>
      <c r="B12118" s="60" t="s">
        <v>8</v>
      </c>
      <c r="C12118" s="73" t="s">
        <v>80</v>
      </c>
      <c r="D12118" s="15">
        <v>3</v>
      </c>
    </row>
    <row r="12119" spans="1:4" x14ac:dyDescent="0.25">
      <c r="A12119" s="67">
        <v>44335</v>
      </c>
      <c r="B12119" s="60" t="s">
        <v>8</v>
      </c>
      <c r="C12119" s="73" t="s">
        <v>111</v>
      </c>
      <c r="D12119" s="15">
        <v>18</v>
      </c>
    </row>
    <row r="12120" spans="1:4" x14ac:dyDescent="0.25">
      <c r="A12120" s="67">
        <v>44335</v>
      </c>
      <c r="B12120" s="60" t="s">
        <v>49</v>
      </c>
      <c r="C12120" s="76" t="s">
        <v>1466</v>
      </c>
      <c r="D12120" s="15">
        <v>2</v>
      </c>
    </row>
    <row r="12121" spans="1:4" x14ac:dyDescent="0.25">
      <c r="A12121" s="67">
        <v>44335</v>
      </c>
      <c r="B12121" s="60" t="s">
        <v>49</v>
      </c>
      <c r="C12121" s="73" t="s">
        <v>49</v>
      </c>
      <c r="D12121" s="15">
        <v>8</v>
      </c>
    </row>
    <row r="12122" spans="1:4" x14ac:dyDescent="0.25">
      <c r="A12122" s="67">
        <v>44335</v>
      </c>
      <c r="B12122" s="60" t="s">
        <v>50</v>
      </c>
      <c r="C12122" s="76" t="s">
        <v>1470</v>
      </c>
      <c r="D12122" s="15">
        <v>2</v>
      </c>
    </row>
    <row r="12123" spans="1:4" x14ac:dyDescent="0.25">
      <c r="A12123" s="67">
        <v>44335</v>
      </c>
      <c r="B12123" s="60" t="s">
        <v>50</v>
      </c>
      <c r="C12123" s="73" t="s">
        <v>818</v>
      </c>
      <c r="D12123" s="15">
        <v>1</v>
      </c>
    </row>
    <row r="12124" spans="1:4" x14ac:dyDescent="0.25">
      <c r="A12124" s="67">
        <v>44335</v>
      </c>
      <c r="B12124" s="60" t="s">
        <v>50</v>
      </c>
      <c r="C12124" s="60" t="s">
        <v>1356</v>
      </c>
      <c r="D12124" s="15">
        <v>11</v>
      </c>
    </row>
    <row r="12125" spans="1:4" x14ac:dyDescent="0.25">
      <c r="A12125" s="67">
        <v>44335</v>
      </c>
      <c r="B12125" s="60" t="s">
        <v>50</v>
      </c>
      <c r="C12125" s="73" t="s">
        <v>367</v>
      </c>
      <c r="D12125" s="15">
        <v>18</v>
      </c>
    </row>
    <row r="12126" spans="1:4" x14ac:dyDescent="0.25">
      <c r="A12126" s="67">
        <v>44335</v>
      </c>
      <c r="B12126" s="60" t="s">
        <v>27</v>
      </c>
      <c r="C12126" s="73" t="s">
        <v>140</v>
      </c>
      <c r="D12126" s="15">
        <v>3</v>
      </c>
    </row>
    <row r="12127" spans="1:4" x14ac:dyDescent="0.25">
      <c r="A12127" s="67">
        <v>44335</v>
      </c>
      <c r="B12127" s="60" t="s">
        <v>27</v>
      </c>
      <c r="C12127" s="73" t="s">
        <v>234</v>
      </c>
      <c r="D12127" s="15">
        <v>5</v>
      </c>
    </row>
    <row r="12128" spans="1:4" x14ac:dyDescent="0.25">
      <c r="A12128" s="67">
        <v>44335</v>
      </c>
      <c r="B12128" s="60" t="s">
        <v>27</v>
      </c>
      <c r="C12128" s="76" t="s">
        <v>1474</v>
      </c>
      <c r="D12128" s="15">
        <v>1</v>
      </c>
    </row>
    <row r="12129" spans="1:5" x14ac:dyDescent="0.25">
      <c r="A12129" s="67">
        <v>44335</v>
      </c>
      <c r="B12129" s="60" t="s">
        <v>27</v>
      </c>
      <c r="C12129" s="73" t="s">
        <v>43</v>
      </c>
      <c r="D12129" s="15">
        <v>70</v>
      </c>
    </row>
    <row r="12130" spans="1:5" x14ac:dyDescent="0.25">
      <c r="A12130" s="67">
        <v>44335</v>
      </c>
      <c r="B12130" s="60" t="s">
        <v>27</v>
      </c>
      <c r="C12130" s="73" t="s">
        <v>939</v>
      </c>
      <c r="D12130" s="15">
        <v>1</v>
      </c>
    </row>
    <row r="12131" spans="1:5" x14ac:dyDescent="0.25">
      <c r="A12131" s="67">
        <v>44335</v>
      </c>
      <c r="B12131" s="60" t="s">
        <v>27</v>
      </c>
      <c r="C12131" s="73" t="s">
        <v>621</v>
      </c>
      <c r="D12131" s="15">
        <v>1</v>
      </c>
    </row>
    <row r="12132" spans="1:5" x14ac:dyDescent="0.25">
      <c r="A12132" s="67">
        <v>44335</v>
      </c>
      <c r="B12132" s="60" t="s">
        <v>51</v>
      </c>
      <c r="C12132" s="60" t="s">
        <v>51</v>
      </c>
      <c r="D12132" s="15">
        <v>10</v>
      </c>
    </row>
    <row r="12133" spans="1:5" x14ac:dyDescent="0.25">
      <c r="A12133" s="67">
        <v>44335</v>
      </c>
      <c r="B12133" s="60" t="s">
        <v>10</v>
      </c>
      <c r="C12133" s="73" t="s">
        <v>1053</v>
      </c>
      <c r="D12133" s="15">
        <v>1</v>
      </c>
    </row>
    <row r="12134" spans="1:5" x14ac:dyDescent="0.25">
      <c r="A12134" s="67">
        <v>44335</v>
      </c>
      <c r="B12134" s="60" t="s">
        <v>10</v>
      </c>
      <c r="C12134" s="73" t="s">
        <v>342</v>
      </c>
      <c r="D12134" s="15">
        <v>1</v>
      </c>
    </row>
    <row r="12135" spans="1:5" x14ac:dyDescent="0.25">
      <c r="A12135" s="67">
        <v>44335</v>
      </c>
      <c r="B12135" s="60" t="s">
        <v>10</v>
      </c>
      <c r="C12135" s="73" t="s">
        <v>10</v>
      </c>
      <c r="D12135" s="15">
        <v>18</v>
      </c>
    </row>
    <row r="12136" spans="1:5" x14ac:dyDescent="0.25">
      <c r="A12136" s="67">
        <v>44336</v>
      </c>
      <c r="B12136" s="60" t="s">
        <v>14</v>
      </c>
      <c r="C12136" s="73" t="s">
        <v>14</v>
      </c>
      <c r="D12136" s="15">
        <v>47</v>
      </c>
      <c r="E12136" s="52"/>
    </row>
    <row r="12137" spans="1:5" x14ac:dyDescent="0.25">
      <c r="A12137" s="67">
        <v>44336</v>
      </c>
      <c r="B12137" s="60" t="s">
        <v>14</v>
      </c>
      <c r="C12137" s="76" t="s">
        <v>1370</v>
      </c>
      <c r="D12137" s="15">
        <v>1</v>
      </c>
      <c r="E12137" s="1"/>
    </row>
    <row r="12138" spans="1:5" x14ac:dyDescent="0.25">
      <c r="A12138" s="67">
        <v>44336</v>
      </c>
      <c r="B12138" s="60" t="s">
        <v>14</v>
      </c>
      <c r="C12138" s="73" t="s">
        <v>16</v>
      </c>
      <c r="D12138" s="15">
        <v>14</v>
      </c>
      <c r="E12138" s="1"/>
    </row>
    <row r="12139" spans="1:5" x14ac:dyDescent="0.25">
      <c r="A12139" s="67">
        <v>44336</v>
      </c>
      <c r="B12139" s="60" t="s">
        <v>14</v>
      </c>
      <c r="C12139" s="73" t="s">
        <v>85</v>
      </c>
      <c r="D12139" s="15">
        <v>5</v>
      </c>
      <c r="E12139" s="1"/>
    </row>
    <row r="12140" spans="1:5" x14ac:dyDescent="0.25">
      <c r="A12140" s="67">
        <v>44336</v>
      </c>
      <c r="B12140" s="60" t="s">
        <v>20</v>
      </c>
      <c r="C12140" s="76" t="s">
        <v>1371</v>
      </c>
      <c r="D12140" s="15">
        <v>4</v>
      </c>
      <c r="E12140" s="1"/>
    </row>
    <row r="12141" spans="1:5" x14ac:dyDescent="0.25">
      <c r="A12141" s="67">
        <v>44336</v>
      </c>
      <c r="B12141" s="60" t="s">
        <v>20</v>
      </c>
      <c r="C12141" s="73" t="s">
        <v>20</v>
      </c>
      <c r="D12141" s="15">
        <v>194</v>
      </c>
      <c r="E12141" s="1"/>
    </row>
    <row r="12142" spans="1:5" x14ac:dyDescent="0.25">
      <c r="A12142" s="67">
        <v>44336</v>
      </c>
      <c r="B12142" s="60" t="s">
        <v>20</v>
      </c>
      <c r="C12142" s="76" t="s">
        <v>927</v>
      </c>
      <c r="D12142" s="15">
        <v>2</v>
      </c>
      <c r="E12142" s="1"/>
    </row>
    <row r="12143" spans="1:5" x14ac:dyDescent="0.25">
      <c r="A12143" s="67">
        <v>44336</v>
      </c>
      <c r="B12143" s="60" t="s">
        <v>20</v>
      </c>
      <c r="C12143" s="73" t="s">
        <v>365</v>
      </c>
      <c r="D12143" s="15">
        <v>2</v>
      </c>
      <c r="E12143" s="1"/>
    </row>
    <row r="12144" spans="1:5" x14ac:dyDescent="0.25">
      <c r="A12144" s="67">
        <v>44336</v>
      </c>
      <c r="B12144" s="60" t="s">
        <v>20</v>
      </c>
      <c r="C12144" s="73" t="s">
        <v>651</v>
      </c>
      <c r="D12144" s="15">
        <v>2</v>
      </c>
      <c r="E12144" s="1"/>
    </row>
    <row r="12145" spans="1:5" x14ac:dyDescent="0.25">
      <c r="A12145" s="67">
        <v>44336</v>
      </c>
      <c r="B12145" s="60" t="s">
        <v>20</v>
      </c>
      <c r="C12145" s="73" t="s">
        <v>876</v>
      </c>
      <c r="D12145" s="15">
        <v>2</v>
      </c>
      <c r="E12145" s="1"/>
    </row>
    <row r="12146" spans="1:5" x14ac:dyDescent="0.25">
      <c r="A12146" s="67">
        <v>44336</v>
      </c>
      <c r="B12146" s="60" t="s">
        <v>20</v>
      </c>
      <c r="C12146" s="73" t="s">
        <v>712</v>
      </c>
      <c r="D12146" s="15">
        <v>2</v>
      </c>
      <c r="E12146" s="1"/>
    </row>
    <row r="12147" spans="1:5" x14ac:dyDescent="0.25">
      <c r="A12147" s="67">
        <v>44336</v>
      </c>
      <c r="B12147" s="60" t="s">
        <v>13</v>
      </c>
      <c r="C12147" s="76" t="s">
        <v>94</v>
      </c>
      <c r="D12147" s="15">
        <v>4</v>
      </c>
      <c r="E12147" s="1"/>
    </row>
    <row r="12148" spans="1:5" x14ac:dyDescent="0.25">
      <c r="A12148" s="67">
        <v>44336</v>
      </c>
      <c r="B12148" s="60" t="s">
        <v>13</v>
      </c>
      <c r="C12148" s="76" t="s">
        <v>1381</v>
      </c>
      <c r="D12148" s="15">
        <v>1</v>
      </c>
      <c r="E12148" s="1"/>
    </row>
    <row r="12149" spans="1:5" x14ac:dyDescent="0.25">
      <c r="A12149" s="67">
        <v>44336</v>
      </c>
      <c r="B12149" s="60" t="s">
        <v>13</v>
      </c>
      <c r="C12149" s="73" t="s">
        <v>13</v>
      </c>
      <c r="D12149" s="15">
        <v>11</v>
      </c>
      <c r="E12149" s="1"/>
    </row>
    <row r="12150" spans="1:5" x14ac:dyDescent="0.25">
      <c r="A12150" s="67">
        <v>44336</v>
      </c>
      <c r="B12150" s="60" t="s">
        <v>13</v>
      </c>
      <c r="C12150" s="76" t="s">
        <v>1385</v>
      </c>
      <c r="D12150" s="15">
        <v>6</v>
      </c>
      <c r="E12150" s="1"/>
    </row>
    <row r="12151" spans="1:5" x14ac:dyDescent="0.25">
      <c r="A12151" s="67">
        <v>44336</v>
      </c>
      <c r="B12151" s="60" t="s">
        <v>13</v>
      </c>
      <c r="C12151" s="76" t="s">
        <v>1387</v>
      </c>
      <c r="D12151" s="15">
        <v>2</v>
      </c>
      <c r="E12151" s="1"/>
    </row>
    <row r="12152" spans="1:5" x14ac:dyDescent="0.25">
      <c r="A12152" s="67">
        <v>44336</v>
      </c>
      <c r="B12152" s="60" t="s">
        <v>24</v>
      </c>
      <c r="C12152" s="73" t="s">
        <v>23</v>
      </c>
      <c r="D12152" s="15">
        <v>12</v>
      </c>
      <c r="E12152" s="1"/>
    </row>
    <row r="12153" spans="1:5" x14ac:dyDescent="0.25">
      <c r="A12153" s="67">
        <v>44336</v>
      </c>
      <c r="B12153" s="60" t="s">
        <v>24</v>
      </c>
      <c r="C12153" s="73" t="s">
        <v>24</v>
      </c>
      <c r="D12153" s="15">
        <v>20</v>
      </c>
    </row>
    <row r="12154" spans="1:5" x14ac:dyDescent="0.25">
      <c r="A12154" s="67">
        <v>44336</v>
      </c>
      <c r="B12154" s="60" t="s">
        <v>24</v>
      </c>
      <c r="C12154" s="76" t="s">
        <v>706</v>
      </c>
      <c r="D12154" s="15">
        <v>1</v>
      </c>
    </row>
    <row r="12155" spans="1:5" x14ac:dyDescent="0.25">
      <c r="A12155" s="67">
        <v>44336</v>
      </c>
      <c r="B12155" s="60" t="s">
        <v>24</v>
      </c>
      <c r="C12155" s="73" t="s">
        <v>37</v>
      </c>
      <c r="D12155" s="15">
        <v>1</v>
      </c>
    </row>
    <row r="12156" spans="1:5" x14ac:dyDescent="0.25">
      <c r="A12156" s="67">
        <v>44336</v>
      </c>
      <c r="B12156" s="60" t="s">
        <v>47</v>
      </c>
      <c r="C12156" s="73" t="s">
        <v>1066</v>
      </c>
      <c r="D12156" s="15">
        <v>1</v>
      </c>
    </row>
    <row r="12157" spans="1:5" x14ac:dyDescent="0.25">
      <c r="A12157" s="67">
        <v>44336</v>
      </c>
      <c r="B12157" s="60" t="s">
        <v>47</v>
      </c>
      <c r="C12157" s="73" t="s">
        <v>47</v>
      </c>
      <c r="D12157" s="15">
        <v>10</v>
      </c>
    </row>
    <row r="12158" spans="1:5" x14ac:dyDescent="0.25">
      <c r="A12158" s="67">
        <v>44336</v>
      </c>
      <c r="B12158" s="60" t="s">
        <v>47</v>
      </c>
      <c r="C12158" s="73" t="s">
        <v>924</v>
      </c>
      <c r="D12158" s="15">
        <v>8</v>
      </c>
    </row>
    <row r="12159" spans="1:5" x14ac:dyDescent="0.25">
      <c r="A12159" s="67">
        <v>44336</v>
      </c>
      <c r="B12159" s="60" t="s">
        <v>48</v>
      </c>
      <c r="C12159" s="58" t="s">
        <v>1600</v>
      </c>
      <c r="D12159" s="15">
        <v>3</v>
      </c>
    </row>
    <row r="12160" spans="1:5" x14ac:dyDescent="0.25">
      <c r="A12160" s="67">
        <v>44336</v>
      </c>
      <c r="B12160" s="60" t="s">
        <v>7</v>
      </c>
      <c r="C12160" s="76" t="s">
        <v>1409</v>
      </c>
      <c r="D12160" s="15">
        <v>1</v>
      </c>
    </row>
    <row r="12161" spans="1:4" x14ac:dyDescent="0.25">
      <c r="A12161" s="67">
        <v>44336</v>
      </c>
      <c r="B12161" s="60" t="s">
        <v>7</v>
      </c>
      <c r="C12161" s="73" t="s">
        <v>7</v>
      </c>
      <c r="D12161" s="15">
        <v>50</v>
      </c>
    </row>
    <row r="12162" spans="1:4" x14ac:dyDescent="0.25">
      <c r="A12162" s="67">
        <v>44336</v>
      </c>
      <c r="B12162" s="60" t="s">
        <v>9</v>
      </c>
      <c r="C12162" s="76" t="s">
        <v>1412</v>
      </c>
      <c r="D12162" s="15">
        <v>1</v>
      </c>
    </row>
    <row r="12163" spans="1:4" x14ac:dyDescent="0.25">
      <c r="A12163" s="67">
        <v>44336</v>
      </c>
      <c r="B12163" s="60" t="s">
        <v>9</v>
      </c>
      <c r="C12163" s="60" t="s">
        <v>9</v>
      </c>
      <c r="D12163" s="15">
        <v>93</v>
      </c>
    </row>
    <row r="12164" spans="1:4" x14ac:dyDescent="0.25">
      <c r="A12164" s="67">
        <v>44336</v>
      </c>
      <c r="B12164" s="60" t="s">
        <v>9</v>
      </c>
      <c r="C12164" s="60" t="s">
        <v>17</v>
      </c>
      <c r="D12164" s="15">
        <v>12</v>
      </c>
    </row>
    <row r="12165" spans="1:4" x14ac:dyDescent="0.25">
      <c r="A12165" s="67">
        <v>44336</v>
      </c>
      <c r="B12165" s="60" t="s">
        <v>9</v>
      </c>
      <c r="C12165" s="76" t="s">
        <v>1422</v>
      </c>
      <c r="D12165" s="15">
        <v>2</v>
      </c>
    </row>
    <row r="12166" spans="1:4" x14ac:dyDescent="0.25">
      <c r="A12166" s="67">
        <v>44336</v>
      </c>
      <c r="B12166" s="60" t="s">
        <v>9</v>
      </c>
      <c r="C12166" s="60" t="s">
        <v>144</v>
      </c>
      <c r="D12166" s="15">
        <v>12</v>
      </c>
    </row>
    <row r="12167" spans="1:4" x14ac:dyDescent="0.25">
      <c r="A12167" s="67">
        <v>44336</v>
      </c>
      <c r="B12167" s="60" t="s">
        <v>15</v>
      </c>
      <c r="C12167" s="60" t="s">
        <v>108</v>
      </c>
      <c r="D12167" s="15">
        <v>4</v>
      </c>
    </row>
    <row r="12168" spans="1:4" x14ac:dyDescent="0.25">
      <c r="A12168" s="67">
        <v>44336</v>
      </c>
      <c r="B12168" s="60" t="s">
        <v>15</v>
      </c>
      <c r="C12168" s="60" t="s">
        <v>1355</v>
      </c>
      <c r="D12168" s="15">
        <v>2</v>
      </c>
    </row>
    <row r="12169" spans="1:4" x14ac:dyDescent="0.25">
      <c r="A12169" s="67">
        <v>44336</v>
      </c>
      <c r="B12169" s="60" t="s">
        <v>11</v>
      </c>
      <c r="C12169" s="60" t="s">
        <v>64</v>
      </c>
      <c r="D12169" s="15">
        <v>5</v>
      </c>
    </row>
    <row r="12170" spans="1:4" x14ac:dyDescent="0.25">
      <c r="A12170" s="67">
        <v>44336</v>
      </c>
      <c r="B12170" s="60" t="s">
        <v>11</v>
      </c>
      <c r="C12170" s="60" t="s">
        <v>335</v>
      </c>
      <c r="D12170" s="15">
        <v>8</v>
      </c>
    </row>
    <row r="12171" spans="1:4" x14ac:dyDescent="0.25">
      <c r="A12171" s="67">
        <v>44336</v>
      </c>
      <c r="B12171" s="60" t="s">
        <v>11</v>
      </c>
      <c r="C12171" s="76" t="s">
        <v>1423</v>
      </c>
      <c r="D12171" s="15">
        <v>2</v>
      </c>
    </row>
    <row r="12172" spans="1:4" x14ac:dyDescent="0.25">
      <c r="A12172" s="67">
        <v>44336</v>
      </c>
      <c r="B12172" s="60" t="s">
        <v>11</v>
      </c>
      <c r="C12172" s="60" t="s">
        <v>11</v>
      </c>
      <c r="D12172" s="15">
        <v>25</v>
      </c>
    </row>
    <row r="12173" spans="1:4" x14ac:dyDescent="0.25">
      <c r="A12173" s="67">
        <v>44336</v>
      </c>
      <c r="B12173" s="60" t="s">
        <v>11</v>
      </c>
      <c r="C12173" s="60" t="s">
        <v>134</v>
      </c>
      <c r="D12173" s="15">
        <v>4</v>
      </c>
    </row>
    <row r="12174" spans="1:4" x14ac:dyDescent="0.25">
      <c r="A12174" s="67">
        <v>44336</v>
      </c>
      <c r="B12174" s="60" t="s">
        <v>12</v>
      </c>
      <c r="C12174" s="60" t="s">
        <v>74</v>
      </c>
      <c r="D12174" s="15">
        <v>6</v>
      </c>
    </row>
    <row r="12175" spans="1:4" x14ac:dyDescent="0.25">
      <c r="A12175" s="67">
        <v>44336</v>
      </c>
      <c r="B12175" s="60" t="s">
        <v>12</v>
      </c>
      <c r="C12175" s="76" t="s">
        <v>1443</v>
      </c>
      <c r="D12175" s="15">
        <v>4</v>
      </c>
    </row>
    <row r="12176" spans="1:4" x14ac:dyDescent="0.25">
      <c r="A12176" s="67">
        <v>44336</v>
      </c>
      <c r="B12176" s="60" t="s">
        <v>12</v>
      </c>
      <c r="C12176" s="76" t="s">
        <v>1444</v>
      </c>
      <c r="D12176" s="15">
        <v>8</v>
      </c>
    </row>
    <row r="12177" spans="1:4" x14ac:dyDescent="0.25">
      <c r="A12177" s="67">
        <v>44336</v>
      </c>
      <c r="B12177" s="60" t="s">
        <v>12</v>
      </c>
      <c r="C12177" s="60" t="s">
        <v>12</v>
      </c>
      <c r="D12177" s="15">
        <v>27</v>
      </c>
    </row>
    <row r="12178" spans="1:4" x14ac:dyDescent="0.25">
      <c r="A12178" s="67">
        <v>44336</v>
      </c>
      <c r="B12178" s="60" t="s">
        <v>8</v>
      </c>
      <c r="C12178" s="76" t="s">
        <v>1446</v>
      </c>
      <c r="D12178" s="15">
        <v>1</v>
      </c>
    </row>
    <row r="12179" spans="1:4" x14ac:dyDescent="0.25">
      <c r="A12179" s="67">
        <v>44336</v>
      </c>
      <c r="B12179" s="60" t="s">
        <v>8</v>
      </c>
      <c r="C12179" s="60" t="s">
        <v>73</v>
      </c>
      <c r="D12179" s="15">
        <v>8</v>
      </c>
    </row>
    <row r="12180" spans="1:4" x14ac:dyDescent="0.25">
      <c r="A12180" s="67">
        <v>44336</v>
      </c>
      <c r="B12180" s="60" t="s">
        <v>8</v>
      </c>
      <c r="C12180" s="76" t="s">
        <v>1452</v>
      </c>
      <c r="D12180" s="15">
        <v>3</v>
      </c>
    </row>
    <row r="12181" spans="1:4" x14ac:dyDescent="0.25">
      <c r="A12181" s="67">
        <v>44336</v>
      </c>
      <c r="B12181" s="60" t="s">
        <v>8</v>
      </c>
      <c r="C12181" s="60" t="s">
        <v>58</v>
      </c>
      <c r="D12181" s="15">
        <v>15</v>
      </c>
    </row>
    <row r="12182" spans="1:4" x14ac:dyDescent="0.25">
      <c r="A12182" s="67">
        <v>44336</v>
      </c>
      <c r="B12182" s="60" t="s">
        <v>8</v>
      </c>
      <c r="C12182" s="60" t="s">
        <v>141</v>
      </c>
      <c r="D12182" s="15">
        <v>2</v>
      </c>
    </row>
    <row r="12183" spans="1:4" x14ac:dyDescent="0.25">
      <c r="A12183" s="67">
        <v>44336</v>
      </c>
      <c r="B12183" s="60" t="s">
        <v>8</v>
      </c>
      <c r="C12183" s="60" t="s">
        <v>133</v>
      </c>
      <c r="D12183" s="15">
        <v>6</v>
      </c>
    </row>
    <row r="12184" spans="1:4" x14ac:dyDescent="0.25">
      <c r="A12184" s="67">
        <v>44336</v>
      </c>
      <c r="B12184" s="60" t="s">
        <v>8</v>
      </c>
      <c r="C12184" s="60" t="s">
        <v>204</v>
      </c>
      <c r="D12184" s="15">
        <v>5</v>
      </c>
    </row>
    <row r="12185" spans="1:4" x14ac:dyDescent="0.25">
      <c r="A12185" s="67">
        <v>44336</v>
      </c>
      <c r="B12185" s="60" t="s">
        <v>8</v>
      </c>
      <c r="C12185" s="60" t="s">
        <v>40</v>
      </c>
      <c r="D12185" s="15">
        <v>3</v>
      </c>
    </row>
    <row r="12186" spans="1:4" x14ac:dyDescent="0.25">
      <c r="A12186" s="67">
        <v>44336</v>
      </c>
      <c r="B12186" s="60" t="s">
        <v>8</v>
      </c>
      <c r="C12186" s="60" t="s">
        <v>8</v>
      </c>
      <c r="D12186" s="15">
        <v>159</v>
      </c>
    </row>
    <row r="12187" spans="1:4" x14ac:dyDescent="0.25">
      <c r="A12187" s="67">
        <v>44336</v>
      </c>
      <c r="B12187" s="60" t="s">
        <v>8</v>
      </c>
      <c r="C12187" s="60" t="s">
        <v>31</v>
      </c>
      <c r="D12187" s="15">
        <v>14</v>
      </c>
    </row>
    <row r="12188" spans="1:4" x14ac:dyDescent="0.25">
      <c r="A12188" s="67">
        <v>44336</v>
      </c>
      <c r="B12188" s="60" t="s">
        <v>8</v>
      </c>
      <c r="C12188" s="60" t="s">
        <v>130</v>
      </c>
      <c r="D12188" s="15">
        <v>1</v>
      </c>
    </row>
    <row r="12189" spans="1:4" x14ac:dyDescent="0.25">
      <c r="A12189" s="67">
        <v>44336</v>
      </c>
      <c r="B12189" s="60" t="s">
        <v>8</v>
      </c>
      <c r="C12189" s="60" t="s">
        <v>80</v>
      </c>
      <c r="D12189" s="15">
        <v>1</v>
      </c>
    </row>
    <row r="12190" spans="1:4" x14ac:dyDescent="0.25">
      <c r="A12190" s="67">
        <v>44336</v>
      </c>
      <c r="B12190" s="60" t="s">
        <v>8</v>
      </c>
      <c r="C12190" s="76" t="s">
        <v>1247</v>
      </c>
      <c r="D12190" s="15">
        <v>1</v>
      </c>
    </row>
    <row r="12191" spans="1:4" x14ac:dyDescent="0.25">
      <c r="A12191" s="67">
        <v>44336</v>
      </c>
      <c r="B12191" s="60" t="s">
        <v>8</v>
      </c>
      <c r="C12191" s="60" t="s">
        <v>594</v>
      </c>
      <c r="D12191" s="15">
        <v>3</v>
      </c>
    </row>
    <row r="12192" spans="1:4" x14ac:dyDescent="0.25">
      <c r="A12192" s="67">
        <v>44336</v>
      </c>
      <c r="B12192" s="60" t="s">
        <v>8</v>
      </c>
      <c r="C12192" s="60" t="s">
        <v>111</v>
      </c>
      <c r="D12192" s="15">
        <v>18</v>
      </c>
    </row>
    <row r="12193" spans="1:4" x14ac:dyDescent="0.25">
      <c r="A12193" s="67">
        <v>44336</v>
      </c>
      <c r="B12193" s="60" t="s">
        <v>8</v>
      </c>
      <c r="C12193" s="564" t="s">
        <v>1051</v>
      </c>
      <c r="D12193" s="15">
        <v>1</v>
      </c>
    </row>
    <row r="12194" spans="1:4" x14ac:dyDescent="0.25">
      <c r="A12194" s="67">
        <v>44336</v>
      </c>
      <c r="B12194" s="60" t="s">
        <v>49</v>
      </c>
      <c r="C12194" s="60" t="s">
        <v>49</v>
      </c>
      <c r="D12194" s="15">
        <v>22</v>
      </c>
    </row>
    <row r="12195" spans="1:4" x14ac:dyDescent="0.25">
      <c r="A12195" s="67">
        <v>44336</v>
      </c>
      <c r="B12195" s="60" t="s">
        <v>50</v>
      </c>
      <c r="C12195" s="60" t="s">
        <v>1073</v>
      </c>
      <c r="D12195" s="15">
        <v>1</v>
      </c>
    </row>
    <row r="12196" spans="1:4" x14ac:dyDescent="0.25">
      <c r="A12196" s="67">
        <v>44336</v>
      </c>
      <c r="B12196" s="60" t="s">
        <v>50</v>
      </c>
      <c r="C12196" s="60" t="s">
        <v>1356</v>
      </c>
      <c r="D12196" s="15">
        <v>19</v>
      </c>
    </row>
    <row r="12197" spans="1:4" x14ac:dyDescent="0.25">
      <c r="A12197" s="67">
        <v>44336</v>
      </c>
      <c r="B12197" s="60" t="s">
        <v>27</v>
      </c>
      <c r="C12197" s="60" t="s">
        <v>140</v>
      </c>
      <c r="D12197" s="15">
        <v>26</v>
      </c>
    </row>
    <row r="12198" spans="1:4" x14ac:dyDescent="0.25">
      <c r="A12198" s="67">
        <v>44336</v>
      </c>
      <c r="B12198" s="60" t="s">
        <v>27</v>
      </c>
      <c r="C12198" s="60" t="s">
        <v>234</v>
      </c>
      <c r="D12198" s="15">
        <v>2</v>
      </c>
    </row>
    <row r="12199" spans="1:4" x14ac:dyDescent="0.25">
      <c r="A12199" s="67">
        <v>44336</v>
      </c>
      <c r="B12199" s="60" t="s">
        <v>27</v>
      </c>
      <c r="C12199" s="60" t="s">
        <v>43</v>
      </c>
      <c r="D12199" s="15">
        <v>51</v>
      </c>
    </row>
    <row r="12200" spans="1:4" x14ac:dyDescent="0.25">
      <c r="A12200" s="67">
        <v>44336</v>
      </c>
      <c r="B12200" s="60" t="s">
        <v>27</v>
      </c>
      <c r="C12200" s="60" t="s">
        <v>939</v>
      </c>
      <c r="D12200" s="15">
        <v>1</v>
      </c>
    </row>
    <row r="12201" spans="1:4" x14ac:dyDescent="0.25">
      <c r="A12201" s="67">
        <v>44336</v>
      </c>
      <c r="B12201" s="60" t="s">
        <v>27</v>
      </c>
      <c r="C12201" s="60" t="s">
        <v>866</v>
      </c>
      <c r="D12201" s="15">
        <v>1</v>
      </c>
    </row>
    <row r="12202" spans="1:4" x14ac:dyDescent="0.25">
      <c r="A12202" s="67">
        <v>44336</v>
      </c>
      <c r="B12202" s="60" t="s">
        <v>27</v>
      </c>
      <c r="C12202" s="60" t="s">
        <v>621</v>
      </c>
      <c r="D12202" s="15">
        <v>4</v>
      </c>
    </row>
    <row r="12203" spans="1:4" x14ac:dyDescent="0.25">
      <c r="A12203" s="67">
        <v>44336</v>
      </c>
      <c r="B12203" s="60" t="s">
        <v>27</v>
      </c>
      <c r="C12203" s="60" t="s">
        <v>710</v>
      </c>
      <c r="D12203" s="15">
        <v>1</v>
      </c>
    </row>
    <row r="12204" spans="1:4" x14ac:dyDescent="0.25">
      <c r="A12204" s="67">
        <v>44336</v>
      </c>
      <c r="B12204" s="60" t="s">
        <v>27</v>
      </c>
      <c r="C12204" s="76" t="s">
        <v>1478</v>
      </c>
      <c r="D12204" s="15">
        <v>1</v>
      </c>
    </row>
    <row r="12205" spans="1:4" x14ac:dyDescent="0.25">
      <c r="A12205" s="67">
        <v>44336</v>
      </c>
      <c r="B12205" s="60" t="s">
        <v>51</v>
      </c>
      <c r="C12205" s="60" t="s">
        <v>51</v>
      </c>
      <c r="D12205" s="15">
        <v>24</v>
      </c>
    </row>
    <row r="12206" spans="1:4" x14ac:dyDescent="0.25">
      <c r="A12206" s="67">
        <v>44336</v>
      </c>
      <c r="B12206" s="60" t="s">
        <v>10</v>
      </c>
      <c r="C12206" s="76" t="s">
        <v>1481</v>
      </c>
      <c r="D12206" s="15">
        <v>1</v>
      </c>
    </row>
    <row r="12207" spans="1:4" x14ac:dyDescent="0.25">
      <c r="A12207" s="67">
        <v>44336</v>
      </c>
      <c r="B12207" s="60" t="s">
        <v>10</v>
      </c>
      <c r="C12207" s="60" t="s">
        <v>1053</v>
      </c>
      <c r="D12207" s="15">
        <v>2</v>
      </c>
    </row>
    <row r="12208" spans="1:4" x14ac:dyDescent="0.25">
      <c r="A12208" s="67">
        <v>44336</v>
      </c>
      <c r="B12208" s="60" t="s">
        <v>10</v>
      </c>
      <c r="C12208" s="60" t="s">
        <v>342</v>
      </c>
      <c r="D12208" s="15">
        <v>1</v>
      </c>
    </row>
    <row r="12209" spans="1:4" x14ac:dyDescent="0.25">
      <c r="A12209" s="67">
        <v>44336</v>
      </c>
      <c r="B12209" s="60" t="s">
        <v>10</v>
      </c>
      <c r="C12209" s="76" t="s">
        <v>1479</v>
      </c>
      <c r="D12209" s="15">
        <v>1</v>
      </c>
    </row>
    <row r="12210" spans="1:4" x14ac:dyDescent="0.25">
      <c r="A12210" s="67">
        <v>44336</v>
      </c>
      <c r="B12210" s="60" t="s">
        <v>10</v>
      </c>
      <c r="C12210" s="60" t="s">
        <v>10</v>
      </c>
      <c r="D12210" s="15">
        <v>26</v>
      </c>
    </row>
    <row r="12211" spans="1:4" x14ac:dyDescent="0.25">
      <c r="A12211" s="67">
        <v>44337</v>
      </c>
      <c r="B12211" s="60" t="s">
        <v>14</v>
      </c>
      <c r="C12211" s="60" t="s">
        <v>14</v>
      </c>
      <c r="D12211" s="15">
        <v>38</v>
      </c>
    </row>
    <row r="12212" spans="1:4" x14ac:dyDescent="0.25">
      <c r="A12212" s="67">
        <v>44337</v>
      </c>
      <c r="B12212" s="60" t="s">
        <v>14</v>
      </c>
      <c r="C12212" s="73" t="s">
        <v>16</v>
      </c>
      <c r="D12212" s="15">
        <v>33</v>
      </c>
    </row>
    <row r="12213" spans="1:4" x14ac:dyDescent="0.25">
      <c r="A12213" s="67">
        <v>44337</v>
      </c>
      <c r="B12213" s="60" t="s">
        <v>14</v>
      </c>
      <c r="C12213" s="73" t="s">
        <v>807</v>
      </c>
      <c r="D12213" s="15">
        <v>12</v>
      </c>
    </row>
    <row r="12214" spans="1:4" x14ac:dyDescent="0.25">
      <c r="A12214" s="67">
        <v>44337</v>
      </c>
      <c r="B12214" s="60" t="s">
        <v>14</v>
      </c>
      <c r="C12214" s="73" t="s">
        <v>85</v>
      </c>
      <c r="D12214" s="15">
        <v>19</v>
      </c>
    </row>
    <row r="12215" spans="1:4" x14ac:dyDescent="0.25">
      <c r="A12215" s="67">
        <v>44337</v>
      </c>
      <c r="B12215" s="60" t="s">
        <v>20</v>
      </c>
      <c r="C12215" s="76" t="s">
        <v>1371</v>
      </c>
      <c r="D12215" s="15">
        <v>13</v>
      </c>
    </row>
    <row r="12216" spans="1:4" x14ac:dyDescent="0.25">
      <c r="A12216" s="67">
        <v>44337</v>
      </c>
      <c r="B12216" s="60" t="s">
        <v>20</v>
      </c>
      <c r="C12216" s="73" t="s">
        <v>20</v>
      </c>
      <c r="D12216" s="15">
        <v>183</v>
      </c>
    </row>
    <row r="12217" spans="1:4" x14ac:dyDescent="0.25">
      <c r="A12217" s="67">
        <v>44337</v>
      </c>
      <c r="B12217" s="60" t="s">
        <v>20</v>
      </c>
      <c r="C12217" s="76" t="s">
        <v>927</v>
      </c>
      <c r="D12217" s="15">
        <v>1</v>
      </c>
    </row>
    <row r="12218" spans="1:4" x14ac:dyDescent="0.25">
      <c r="A12218" s="67">
        <v>44337</v>
      </c>
      <c r="B12218" s="60" t="s">
        <v>20</v>
      </c>
      <c r="C12218" s="73" t="s">
        <v>365</v>
      </c>
      <c r="D12218" s="15">
        <v>3</v>
      </c>
    </row>
    <row r="12219" spans="1:4" x14ac:dyDescent="0.25">
      <c r="A12219" s="67">
        <v>44337</v>
      </c>
      <c r="B12219" s="60" t="s">
        <v>20</v>
      </c>
      <c r="C12219" s="73" t="s">
        <v>651</v>
      </c>
      <c r="D12219" s="15">
        <v>5</v>
      </c>
    </row>
    <row r="12220" spans="1:4" x14ac:dyDescent="0.25">
      <c r="A12220" s="67">
        <v>44337</v>
      </c>
      <c r="B12220" s="60" t="s">
        <v>20</v>
      </c>
      <c r="C12220" s="73" t="s">
        <v>712</v>
      </c>
      <c r="D12220" s="15">
        <v>2</v>
      </c>
    </row>
    <row r="12221" spans="1:4" x14ac:dyDescent="0.25">
      <c r="A12221" s="67">
        <v>44337</v>
      </c>
      <c r="B12221" s="60" t="s">
        <v>13</v>
      </c>
      <c r="C12221" s="76" t="s">
        <v>94</v>
      </c>
      <c r="D12221" s="15">
        <v>7</v>
      </c>
    </row>
    <row r="12222" spans="1:4" x14ac:dyDescent="0.25">
      <c r="A12222" s="67">
        <v>44337</v>
      </c>
      <c r="B12222" s="60" t="s">
        <v>13</v>
      </c>
      <c r="C12222" s="76" t="s">
        <v>1377</v>
      </c>
      <c r="D12222" s="15">
        <v>1</v>
      </c>
    </row>
    <row r="12223" spans="1:4" x14ac:dyDescent="0.25">
      <c r="A12223" s="67">
        <v>44337</v>
      </c>
      <c r="B12223" s="60" t="s">
        <v>13</v>
      </c>
      <c r="C12223" s="76" t="s">
        <v>1378</v>
      </c>
      <c r="D12223" s="15">
        <v>1</v>
      </c>
    </row>
    <row r="12224" spans="1:4" x14ac:dyDescent="0.25">
      <c r="A12224" s="67">
        <v>44337</v>
      </c>
      <c r="B12224" s="60" t="s">
        <v>13</v>
      </c>
      <c r="C12224" s="76" t="s">
        <v>1381</v>
      </c>
      <c r="D12224" s="15">
        <v>1</v>
      </c>
    </row>
    <row r="12225" spans="1:4" x14ac:dyDescent="0.25">
      <c r="A12225" s="67">
        <v>44337</v>
      </c>
      <c r="B12225" s="60" t="s">
        <v>13</v>
      </c>
      <c r="C12225" s="76" t="s">
        <v>1382</v>
      </c>
      <c r="D12225" s="15">
        <v>1</v>
      </c>
    </row>
    <row r="12226" spans="1:4" x14ac:dyDescent="0.25">
      <c r="A12226" s="67">
        <v>44337</v>
      </c>
      <c r="B12226" s="60" t="s">
        <v>13</v>
      </c>
      <c r="C12226" s="73" t="s">
        <v>13</v>
      </c>
      <c r="D12226" s="15">
        <v>35</v>
      </c>
    </row>
    <row r="12227" spans="1:4" x14ac:dyDescent="0.25">
      <c r="A12227" s="67">
        <v>44337</v>
      </c>
      <c r="B12227" s="60" t="s">
        <v>13</v>
      </c>
      <c r="C12227" s="76" t="s">
        <v>1386</v>
      </c>
      <c r="D12227" s="15">
        <v>1</v>
      </c>
    </row>
    <row r="12228" spans="1:4" x14ac:dyDescent="0.25">
      <c r="A12228" s="67">
        <v>44337</v>
      </c>
      <c r="B12228" s="60" t="s">
        <v>13</v>
      </c>
      <c r="C12228" s="76" t="s">
        <v>1385</v>
      </c>
      <c r="D12228" s="15">
        <v>17</v>
      </c>
    </row>
    <row r="12229" spans="1:4" x14ac:dyDescent="0.25">
      <c r="A12229" s="67">
        <v>44337</v>
      </c>
      <c r="B12229" s="60" t="s">
        <v>13</v>
      </c>
      <c r="C12229" s="76" t="s">
        <v>1387</v>
      </c>
      <c r="D12229" s="15">
        <v>9</v>
      </c>
    </row>
    <row r="12230" spans="1:4" x14ac:dyDescent="0.25">
      <c r="A12230" s="67">
        <v>44337</v>
      </c>
      <c r="B12230" s="60" t="s">
        <v>24</v>
      </c>
      <c r="C12230" s="73" t="s">
        <v>23</v>
      </c>
      <c r="D12230" s="15">
        <v>31</v>
      </c>
    </row>
    <row r="12231" spans="1:4" x14ac:dyDescent="0.25">
      <c r="A12231" s="67">
        <v>44337</v>
      </c>
      <c r="B12231" s="60" t="s">
        <v>24</v>
      </c>
      <c r="C12231" s="73" t="s">
        <v>24</v>
      </c>
      <c r="D12231" s="15">
        <v>24</v>
      </c>
    </row>
    <row r="12232" spans="1:4" x14ac:dyDescent="0.25">
      <c r="A12232" s="67">
        <v>44337</v>
      </c>
      <c r="B12232" s="60" t="s">
        <v>24</v>
      </c>
      <c r="C12232" s="76" t="s">
        <v>706</v>
      </c>
      <c r="D12232" s="15">
        <v>3</v>
      </c>
    </row>
    <row r="12233" spans="1:4" x14ac:dyDescent="0.25">
      <c r="A12233" s="67">
        <v>44337</v>
      </c>
      <c r="B12233" s="60" t="s">
        <v>24</v>
      </c>
      <c r="C12233" s="73" t="s">
        <v>942</v>
      </c>
      <c r="D12233" s="15">
        <v>2</v>
      </c>
    </row>
    <row r="12234" spans="1:4" x14ac:dyDescent="0.25">
      <c r="A12234" s="67">
        <v>44337</v>
      </c>
      <c r="B12234" s="60" t="s">
        <v>24</v>
      </c>
      <c r="C12234" s="73" t="s">
        <v>37</v>
      </c>
      <c r="D12234" s="15">
        <v>5</v>
      </c>
    </row>
    <row r="12235" spans="1:4" x14ac:dyDescent="0.25">
      <c r="A12235" s="67">
        <v>44337</v>
      </c>
      <c r="B12235" s="60" t="s">
        <v>47</v>
      </c>
      <c r="C12235" s="73" t="s">
        <v>1066</v>
      </c>
      <c r="D12235" s="15">
        <v>1</v>
      </c>
    </row>
    <row r="12236" spans="1:4" x14ac:dyDescent="0.25">
      <c r="A12236" s="67">
        <v>44337</v>
      </c>
      <c r="B12236" s="60" t="s">
        <v>47</v>
      </c>
      <c r="C12236" s="73" t="s">
        <v>47</v>
      </c>
      <c r="D12236" s="15">
        <v>18</v>
      </c>
    </row>
    <row r="12237" spans="1:4" x14ac:dyDescent="0.25">
      <c r="A12237" s="67">
        <v>44337</v>
      </c>
      <c r="B12237" s="60" t="s">
        <v>47</v>
      </c>
      <c r="C12237" s="73" t="s">
        <v>1081</v>
      </c>
      <c r="D12237" s="15">
        <v>1</v>
      </c>
    </row>
    <row r="12238" spans="1:4" x14ac:dyDescent="0.25">
      <c r="A12238" s="67">
        <v>44337</v>
      </c>
      <c r="B12238" s="60" t="s">
        <v>47</v>
      </c>
      <c r="C12238" s="73" t="s">
        <v>924</v>
      </c>
      <c r="D12238" s="15">
        <v>6</v>
      </c>
    </row>
    <row r="12239" spans="1:4" x14ac:dyDescent="0.25">
      <c r="A12239" s="67">
        <v>44337</v>
      </c>
      <c r="B12239" s="60" t="s">
        <v>48</v>
      </c>
      <c r="C12239" s="58" t="s">
        <v>1600</v>
      </c>
      <c r="D12239" s="15">
        <v>1</v>
      </c>
    </row>
    <row r="12240" spans="1:4" x14ac:dyDescent="0.25">
      <c r="A12240" s="67">
        <v>44337</v>
      </c>
      <c r="B12240" s="60" t="s">
        <v>7</v>
      </c>
      <c r="C12240" s="76" t="s">
        <v>1411</v>
      </c>
      <c r="D12240" s="15">
        <v>6</v>
      </c>
    </row>
    <row r="12241" spans="1:4" x14ac:dyDescent="0.25">
      <c r="A12241" s="67">
        <v>44337</v>
      </c>
      <c r="B12241" s="60" t="s">
        <v>7</v>
      </c>
      <c r="C12241" s="76" t="s">
        <v>1410</v>
      </c>
      <c r="D12241" s="15">
        <v>1</v>
      </c>
    </row>
    <row r="12242" spans="1:4" x14ac:dyDescent="0.25">
      <c r="A12242" s="67">
        <v>44337</v>
      </c>
      <c r="B12242" s="60" t="s">
        <v>7</v>
      </c>
      <c r="C12242" s="73" t="s">
        <v>7</v>
      </c>
      <c r="D12242" s="15">
        <v>45</v>
      </c>
    </row>
    <row r="12243" spans="1:4" x14ac:dyDescent="0.25">
      <c r="A12243" s="67">
        <v>44337</v>
      </c>
      <c r="B12243" s="60" t="s">
        <v>9</v>
      </c>
      <c r="C12243" s="76" t="s">
        <v>1413</v>
      </c>
      <c r="D12243" s="15">
        <v>1</v>
      </c>
    </row>
    <row r="12244" spans="1:4" x14ac:dyDescent="0.25">
      <c r="A12244" s="67">
        <v>44337</v>
      </c>
      <c r="B12244" s="60" t="s">
        <v>9</v>
      </c>
      <c r="C12244" s="76" t="s">
        <v>1419</v>
      </c>
      <c r="D12244" s="15">
        <v>1</v>
      </c>
    </row>
    <row r="12245" spans="1:4" x14ac:dyDescent="0.25">
      <c r="A12245" s="67">
        <v>44337</v>
      </c>
      <c r="B12245" s="60" t="s">
        <v>9</v>
      </c>
      <c r="C12245" s="73" t="s">
        <v>9</v>
      </c>
      <c r="D12245" s="15">
        <v>38</v>
      </c>
    </row>
    <row r="12246" spans="1:4" x14ac:dyDescent="0.25">
      <c r="A12246" s="67">
        <v>44337</v>
      </c>
      <c r="B12246" s="60" t="s">
        <v>9</v>
      </c>
      <c r="C12246" s="73" t="s">
        <v>17</v>
      </c>
      <c r="D12246" s="15">
        <v>3</v>
      </c>
    </row>
    <row r="12247" spans="1:4" x14ac:dyDescent="0.25">
      <c r="A12247" s="67">
        <v>44337</v>
      </c>
      <c r="B12247" s="60" t="s">
        <v>9</v>
      </c>
      <c r="C12247" s="76" t="s">
        <v>1422</v>
      </c>
      <c r="D12247" s="15">
        <v>3</v>
      </c>
    </row>
    <row r="12248" spans="1:4" x14ac:dyDescent="0.25">
      <c r="A12248" s="67">
        <v>44337</v>
      </c>
      <c r="B12248" s="60" t="s">
        <v>9</v>
      </c>
      <c r="C12248" s="73" t="s">
        <v>144</v>
      </c>
      <c r="D12248" s="15">
        <v>17</v>
      </c>
    </row>
    <row r="12249" spans="1:4" x14ac:dyDescent="0.25">
      <c r="A12249" s="67">
        <v>44337</v>
      </c>
      <c r="B12249" s="60" t="s">
        <v>15</v>
      </c>
      <c r="C12249" s="60" t="s">
        <v>1355</v>
      </c>
      <c r="D12249" s="15">
        <v>7</v>
      </c>
    </row>
    <row r="12250" spans="1:4" x14ac:dyDescent="0.25">
      <c r="A12250" s="67">
        <v>44337</v>
      </c>
      <c r="B12250" s="60" t="s">
        <v>15</v>
      </c>
      <c r="C12250" s="73" t="s">
        <v>622</v>
      </c>
      <c r="D12250" s="15">
        <v>1</v>
      </c>
    </row>
    <row r="12251" spans="1:4" x14ac:dyDescent="0.25">
      <c r="A12251" s="67">
        <v>44337</v>
      </c>
      <c r="B12251" s="60" t="s">
        <v>11</v>
      </c>
      <c r="C12251" s="73" t="s">
        <v>335</v>
      </c>
      <c r="D12251" s="15">
        <v>5</v>
      </c>
    </row>
    <row r="12252" spans="1:4" x14ac:dyDescent="0.25">
      <c r="A12252" s="67">
        <v>44337</v>
      </c>
      <c r="B12252" s="60" t="s">
        <v>11</v>
      </c>
      <c r="C12252" s="73" t="s">
        <v>11</v>
      </c>
      <c r="D12252" s="15">
        <v>71</v>
      </c>
    </row>
    <row r="12253" spans="1:4" x14ac:dyDescent="0.25">
      <c r="A12253" s="67">
        <v>44337</v>
      </c>
      <c r="B12253" s="60" t="s">
        <v>11</v>
      </c>
      <c r="C12253" s="73" t="s">
        <v>854</v>
      </c>
      <c r="D12253" s="15">
        <v>1</v>
      </c>
    </row>
    <row r="12254" spans="1:4" x14ac:dyDescent="0.25">
      <c r="A12254" s="67">
        <v>44337</v>
      </c>
      <c r="B12254" s="60" t="s">
        <v>11</v>
      </c>
      <c r="C12254" s="73" t="s">
        <v>763</v>
      </c>
      <c r="D12254" s="15">
        <v>1</v>
      </c>
    </row>
    <row r="12255" spans="1:4" x14ac:dyDescent="0.25">
      <c r="A12255" s="67">
        <v>44337</v>
      </c>
      <c r="B12255" s="60" t="s">
        <v>11</v>
      </c>
      <c r="C12255" s="73" t="s">
        <v>134</v>
      </c>
      <c r="D12255" s="15">
        <v>2</v>
      </c>
    </row>
    <row r="12256" spans="1:4" x14ac:dyDescent="0.25">
      <c r="A12256" s="67">
        <v>44337</v>
      </c>
      <c r="B12256" s="60" t="s">
        <v>12</v>
      </c>
      <c r="C12256" s="73" t="s">
        <v>74</v>
      </c>
      <c r="D12256" s="15">
        <v>2</v>
      </c>
    </row>
    <row r="12257" spans="1:4" x14ac:dyDescent="0.25">
      <c r="A12257" s="67">
        <v>44337</v>
      </c>
      <c r="B12257" s="60" t="s">
        <v>12</v>
      </c>
      <c r="C12257" s="76" t="s">
        <v>1442</v>
      </c>
      <c r="D12257" s="15">
        <v>1</v>
      </c>
    </row>
    <row r="12258" spans="1:4" x14ac:dyDescent="0.25">
      <c r="A12258" s="67">
        <v>44337</v>
      </c>
      <c r="B12258" s="60" t="s">
        <v>12</v>
      </c>
      <c r="C12258" s="76" t="s">
        <v>1443</v>
      </c>
      <c r="D12258" s="15">
        <v>1</v>
      </c>
    </row>
    <row r="12259" spans="1:4" x14ac:dyDescent="0.25">
      <c r="A12259" s="67">
        <v>44337</v>
      </c>
      <c r="B12259" s="60" t="s">
        <v>12</v>
      </c>
      <c r="C12259" s="76" t="s">
        <v>1444</v>
      </c>
      <c r="D12259" s="15">
        <v>1</v>
      </c>
    </row>
    <row r="12260" spans="1:4" x14ac:dyDescent="0.25">
      <c r="A12260" s="67">
        <v>44337</v>
      </c>
      <c r="B12260" s="60" t="s">
        <v>12</v>
      </c>
      <c r="C12260" s="73" t="s">
        <v>12</v>
      </c>
      <c r="D12260" s="15">
        <v>17</v>
      </c>
    </row>
    <row r="12261" spans="1:4" x14ac:dyDescent="0.25">
      <c r="A12261" s="67">
        <v>44337</v>
      </c>
      <c r="B12261" s="60" t="s">
        <v>8</v>
      </c>
      <c r="C12261" s="73" t="s">
        <v>73</v>
      </c>
      <c r="D12261" s="15">
        <v>1</v>
      </c>
    </row>
    <row r="12262" spans="1:4" x14ac:dyDescent="0.25">
      <c r="A12262" s="67">
        <v>44337</v>
      </c>
      <c r="B12262" s="60" t="s">
        <v>8</v>
      </c>
      <c r="C12262" s="76" t="s">
        <v>1452</v>
      </c>
      <c r="D12262" s="15">
        <v>8</v>
      </c>
    </row>
    <row r="12263" spans="1:4" x14ac:dyDescent="0.25">
      <c r="A12263" s="67">
        <v>44337</v>
      </c>
      <c r="B12263" s="60" t="s">
        <v>8</v>
      </c>
      <c r="C12263" s="73" t="s">
        <v>58</v>
      </c>
      <c r="D12263" s="15">
        <v>9</v>
      </c>
    </row>
    <row r="12264" spans="1:4" x14ac:dyDescent="0.25">
      <c r="A12264" s="67">
        <v>44337</v>
      </c>
      <c r="B12264" s="60" t="s">
        <v>8</v>
      </c>
      <c r="C12264" s="73" t="s">
        <v>141</v>
      </c>
      <c r="D12264" s="15">
        <v>1</v>
      </c>
    </row>
    <row r="12265" spans="1:4" x14ac:dyDescent="0.25">
      <c r="A12265" s="67">
        <v>44337</v>
      </c>
      <c r="B12265" s="60" t="s">
        <v>8</v>
      </c>
      <c r="C12265" s="73" t="s">
        <v>133</v>
      </c>
      <c r="D12265" s="15">
        <v>12</v>
      </c>
    </row>
    <row r="12266" spans="1:4" x14ac:dyDescent="0.25">
      <c r="A12266" s="67">
        <v>44337</v>
      </c>
      <c r="B12266" s="60" t="s">
        <v>8</v>
      </c>
      <c r="C12266" s="73" t="s">
        <v>40</v>
      </c>
      <c r="D12266" s="15">
        <v>3</v>
      </c>
    </row>
    <row r="12267" spans="1:4" x14ac:dyDescent="0.25">
      <c r="A12267" s="67">
        <v>44337</v>
      </c>
      <c r="B12267" s="60" t="s">
        <v>8</v>
      </c>
      <c r="C12267" s="73" t="s">
        <v>8</v>
      </c>
      <c r="D12267" s="15">
        <v>207</v>
      </c>
    </row>
    <row r="12268" spans="1:4" x14ac:dyDescent="0.25">
      <c r="A12268" s="67">
        <v>44337</v>
      </c>
      <c r="B12268" s="60" t="s">
        <v>8</v>
      </c>
      <c r="C12268" s="73" t="s">
        <v>31</v>
      </c>
      <c r="D12268" s="15">
        <v>13</v>
      </c>
    </row>
    <row r="12269" spans="1:4" x14ac:dyDescent="0.25">
      <c r="A12269" s="67">
        <v>44337</v>
      </c>
      <c r="B12269" s="60" t="s">
        <v>8</v>
      </c>
      <c r="C12269" s="73" t="s">
        <v>80</v>
      </c>
      <c r="D12269" s="15">
        <v>2</v>
      </c>
    </row>
    <row r="12270" spans="1:4" x14ac:dyDescent="0.25">
      <c r="A12270" s="67">
        <v>44337</v>
      </c>
      <c r="B12270" s="60" t="s">
        <v>8</v>
      </c>
      <c r="C12270" s="73" t="s">
        <v>594</v>
      </c>
      <c r="D12270" s="15">
        <v>2</v>
      </c>
    </row>
    <row r="12271" spans="1:4" x14ac:dyDescent="0.25">
      <c r="A12271" s="67">
        <v>44337</v>
      </c>
      <c r="B12271" s="60" t="s">
        <v>8</v>
      </c>
      <c r="C12271" s="73" t="s">
        <v>111</v>
      </c>
      <c r="D12271" s="15">
        <v>9</v>
      </c>
    </row>
    <row r="12272" spans="1:4" x14ac:dyDescent="0.25">
      <c r="A12272" s="67">
        <v>44337</v>
      </c>
      <c r="B12272" s="60" t="s">
        <v>8</v>
      </c>
      <c r="C12272" s="73" t="s">
        <v>347</v>
      </c>
      <c r="D12272" s="15">
        <v>1</v>
      </c>
    </row>
    <row r="12273" spans="1:4" x14ac:dyDescent="0.25">
      <c r="A12273" s="67">
        <v>44337</v>
      </c>
      <c r="B12273" s="60" t="s">
        <v>49</v>
      </c>
      <c r="C12273" s="76" t="s">
        <v>1466</v>
      </c>
      <c r="D12273" s="15">
        <v>6</v>
      </c>
    </row>
    <row r="12274" spans="1:4" x14ac:dyDescent="0.25">
      <c r="A12274" s="67">
        <v>44337</v>
      </c>
      <c r="B12274" s="60" t="s">
        <v>49</v>
      </c>
      <c r="C12274" s="73" t="s">
        <v>49</v>
      </c>
      <c r="D12274" s="15">
        <v>7</v>
      </c>
    </row>
    <row r="12275" spans="1:4" x14ac:dyDescent="0.25">
      <c r="A12275" s="67">
        <v>44337</v>
      </c>
      <c r="B12275" s="60" t="s">
        <v>50</v>
      </c>
      <c r="C12275" s="73" t="s">
        <v>817</v>
      </c>
      <c r="D12275" s="15">
        <v>1</v>
      </c>
    </row>
    <row r="12276" spans="1:4" x14ac:dyDescent="0.25">
      <c r="A12276" s="67">
        <v>44337</v>
      </c>
      <c r="B12276" s="60" t="s">
        <v>50</v>
      </c>
      <c r="C12276" s="76" t="s">
        <v>1470</v>
      </c>
      <c r="D12276" s="15">
        <v>3</v>
      </c>
    </row>
    <row r="12277" spans="1:4" x14ac:dyDescent="0.25">
      <c r="A12277" s="67">
        <v>44337</v>
      </c>
      <c r="B12277" s="60" t="s">
        <v>50</v>
      </c>
      <c r="C12277" s="60" t="s">
        <v>1356</v>
      </c>
      <c r="D12277" s="15">
        <v>6</v>
      </c>
    </row>
    <row r="12278" spans="1:4" x14ac:dyDescent="0.25">
      <c r="A12278" s="67">
        <v>44337</v>
      </c>
      <c r="B12278" s="60" t="s">
        <v>50</v>
      </c>
      <c r="C12278" s="73" t="s">
        <v>367</v>
      </c>
      <c r="D12278" s="15">
        <v>12</v>
      </c>
    </row>
    <row r="12279" spans="1:4" x14ac:dyDescent="0.25">
      <c r="A12279" s="67">
        <v>44337</v>
      </c>
      <c r="B12279" s="60" t="s">
        <v>27</v>
      </c>
      <c r="C12279" s="73" t="s">
        <v>140</v>
      </c>
      <c r="D12279" s="15">
        <v>7</v>
      </c>
    </row>
    <row r="12280" spans="1:4" x14ac:dyDescent="0.25">
      <c r="A12280" s="67">
        <v>44337</v>
      </c>
      <c r="B12280" s="60" t="s">
        <v>27</v>
      </c>
      <c r="C12280" s="76" t="s">
        <v>1474</v>
      </c>
      <c r="D12280" s="15">
        <v>1</v>
      </c>
    </row>
    <row r="12281" spans="1:4" x14ac:dyDescent="0.25">
      <c r="A12281" s="67">
        <v>44337</v>
      </c>
      <c r="B12281" s="60" t="s">
        <v>27</v>
      </c>
      <c r="C12281" s="73" t="s">
        <v>43</v>
      </c>
      <c r="D12281" s="15">
        <v>62</v>
      </c>
    </row>
    <row r="12282" spans="1:4" x14ac:dyDescent="0.25">
      <c r="A12282" s="67">
        <v>44337</v>
      </c>
      <c r="B12282" s="60" t="s">
        <v>27</v>
      </c>
      <c r="C12282" s="73" t="s">
        <v>866</v>
      </c>
      <c r="D12282" s="15">
        <v>2</v>
      </c>
    </row>
    <row r="12283" spans="1:4" x14ac:dyDescent="0.25">
      <c r="A12283" s="67">
        <v>44337</v>
      </c>
      <c r="B12283" s="60" t="s">
        <v>27</v>
      </c>
      <c r="C12283" s="73" t="s">
        <v>621</v>
      </c>
      <c r="D12283" s="15">
        <v>4</v>
      </c>
    </row>
    <row r="12284" spans="1:4" x14ac:dyDescent="0.25">
      <c r="A12284" s="67">
        <v>44337</v>
      </c>
      <c r="B12284" s="60" t="s">
        <v>27</v>
      </c>
      <c r="C12284" s="73" t="s">
        <v>710</v>
      </c>
      <c r="D12284" s="15">
        <v>2</v>
      </c>
    </row>
    <row r="12285" spans="1:4" x14ac:dyDescent="0.25">
      <c r="A12285" s="67">
        <v>44337</v>
      </c>
      <c r="B12285" s="60" t="s">
        <v>27</v>
      </c>
      <c r="C12285" s="76" t="s">
        <v>1478</v>
      </c>
      <c r="D12285" s="15">
        <v>2</v>
      </c>
    </row>
    <row r="12286" spans="1:4" x14ac:dyDescent="0.25">
      <c r="A12286" s="67">
        <v>44337</v>
      </c>
      <c r="B12286" s="60" t="s">
        <v>51</v>
      </c>
      <c r="C12286" s="76" t="s">
        <v>680</v>
      </c>
      <c r="D12286" s="15">
        <v>1</v>
      </c>
    </row>
    <row r="12287" spans="1:4" x14ac:dyDescent="0.25">
      <c r="A12287" s="67">
        <v>44337</v>
      </c>
      <c r="B12287" s="60" t="s">
        <v>51</v>
      </c>
      <c r="C12287" s="73" t="s">
        <v>51</v>
      </c>
      <c r="D12287" s="15">
        <v>25</v>
      </c>
    </row>
    <row r="12288" spans="1:4" x14ac:dyDescent="0.25">
      <c r="A12288" s="67">
        <v>44337</v>
      </c>
      <c r="B12288" s="60" t="s">
        <v>10</v>
      </c>
      <c r="C12288" s="73" t="s">
        <v>1053</v>
      </c>
      <c r="D12288" s="15">
        <v>4</v>
      </c>
    </row>
    <row r="12289" spans="1:4" x14ac:dyDescent="0.25">
      <c r="A12289" s="67">
        <v>44337</v>
      </c>
      <c r="B12289" s="60" t="s">
        <v>10</v>
      </c>
      <c r="C12289" s="76" t="s">
        <v>646</v>
      </c>
      <c r="D12289" s="15">
        <v>1</v>
      </c>
    </row>
    <row r="12290" spans="1:4" x14ac:dyDescent="0.25">
      <c r="A12290" s="67">
        <v>44337</v>
      </c>
      <c r="B12290" s="60" t="s">
        <v>10</v>
      </c>
      <c r="C12290" s="73" t="s">
        <v>342</v>
      </c>
      <c r="D12290" s="15">
        <v>2</v>
      </c>
    </row>
    <row r="12291" spans="1:4" x14ac:dyDescent="0.25">
      <c r="A12291" s="67">
        <v>44337</v>
      </c>
      <c r="B12291" s="60" t="s">
        <v>10</v>
      </c>
      <c r="C12291" s="76" t="s">
        <v>1479</v>
      </c>
      <c r="D12291" s="15">
        <v>1</v>
      </c>
    </row>
    <row r="12292" spans="1:4" x14ac:dyDescent="0.25">
      <c r="A12292" s="67">
        <v>44337</v>
      </c>
      <c r="B12292" s="60" t="s">
        <v>10</v>
      </c>
      <c r="C12292" s="73" t="s">
        <v>10</v>
      </c>
      <c r="D12292" s="15">
        <v>34</v>
      </c>
    </row>
    <row r="12293" spans="1:4" x14ac:dyDescent="0.25">
      <c r="A12293" s="67">
        <v>44338</v>
      </c>
      <c r="B12293" s="60" t="s">
        <v>14</v>
      </c>
      <c r="C12293" s="60" t="s">
        <v>14</v>
      </c>
      <c r="D12293" s="15">
        <v>20</v>
      </c>
    </row>
    <row r="12294" spans="1:4" x14ac:dyDescent="0.25">
      <c r="A12294" s="67">
        <v>44338</v>
      </c>
      <c r="B12294" s="60" t="s">
        <v>14</v>
      </c>
      <c r="C12294" s="60" t="s">
        <v>16</v>
      </c>
      <c r="D12294" s="15">
        <v>12</v>
      </c>
    </row>
    <row r="12295" spans="1:4" x14ac:dyDescent="0.25">
      <c r="A12295" s="67">
        <v>44338</v>
      </c>
      <c r="B12295" s="60" t="s">
        <v>14</v>
      </c>
      <c r="C12295" s="60" t="s">
        <v>807</v>
      </c>
      <c r="D12295" s="15">
        <v>4</v>
      </c>
    </row>
    <row r="12296" spans="1:4" x14ac:dyDescent="0.25">
      <c r="A12296" s="67">
        <v>44338</v>
      </c>
      <c r="B12296" s="60" t="s">
        <v>14</v>
      </c>
      <c r="C12296" s="60" t="s">
        <v>85</v>
      </c>
      <c r="D12296" s="15">
        <v>9</v>
      </c>
    </row>
    <row r="12297" spans="1:4" x14ac:dyDescent="0.25">
      <c r="A12297" s="67">
        <v>44338</v>
      </c>
      <c r="B12297" s="60" t="s">
        <v>20</v>
      </c>
      <c r="C12297" s="76" t="s">
        <v>1371</v>
      </c>
      <c r="D12297" s="15">
        <v>6</v>
      </c>
    </row>
    <row r="12298" spans="1:4" x14ac:dyDescent="0.25">
      <c r="A12298" s="67">
        <v>44338</v>
      </c>
      <c r="B12298" s="60" t="s">
        <v>20</v>
      </c>
      <c r="C12298" s="60" t="s">
        <v>20</v>
      </c>
      <c r="D12298" s="15">
        <v>134</v>
      </c>
    </row>
    <row r="12299" spans="1:4" x14ac:dyDescent="0.25">
      <c r="A12299" s="67">
        <v>44338</v>
      </c>
      <c r="B12299" s="60" t="s">
        <v>20</v>
      </c>
      <c r="C12299" s="60" t="s">
        <v>365</v>
      </c>
      <c r="D12299" s="15">
        <v>1</v>
      </c>
    </row>
    <row r="12300" spans="1:4" x14ac:dyDescent="0.25">
      <c r="A12300" s="67">
        <v>44338</v>
      </c>
      <c r="B12300" s="60" t="s">
        <v>20</v>
      </c>
      <c r="C12300" s="60" t="s">
        <v>651</v>
      </c>
      <c r="D12300" s="15">
        <v>3</v>
      </c>
    </row>
    <row r="12301" spans="1:4" x14ac:dyDescent="0.25">
      <c r="A12301" s="67">
        <v>44338</v>
      </c>
      <c r="B12301" s="60" t="s">
        <v>20</v>
      </c>
      <c r="C12301" s="60" t="s">
        <v>876</v>
      </c>
      <c r="D12301" s="15">
        <v>1</v>
      </c>
    </row>
    <row r="12302" spans="1:4" x14ac:dyDescent="0.25">
      <c r="A12302" s="67">
        <v>44338</v>
      </c>
      <c r="B12302" s="60" t="s">
        <v>13</v>
      </c>
      <c r="C12302" s="76" t="s">
        <v>94</v>
      </c>
      <c r="D12302" s="15">
        <v>1</v>
      </c>
    </row>
    <row r="12303" spans="1:4" x14ac:dyDescent="0.25">
      <c r="A12303" s="67">
        <v>44338</v>
      </c>
      <c r="B12303" s="60" t="s">
        <v>13</v>
      </c>
      <c r="C12303" s="76" t="s">
        <v>1377</v>
      </c>
      <c r="D12303" s="15">
        <v>1</v>
      </c>
    </row>
    <row r="12304" spans="1:4" x14ac:dyDescent="0.25">
      <c r="A12304" s="67">
        <v>44338</v>
      </c>
      <c r="B12304" s="60" t="s">
        <v>13</v>
      </c>
      <c r="C12304" s="76" t="s">
        <v>1378</v>
      </c>
      <c r="D12304" s="15">
        <v>1</v>
      </c>
    </row>
    <row r="12305" spans="1:4" x14ac:dyDescent="0.25">
      <c r="A12305" s="67">
        <v>44338</v>
      </c>
      <c r="B12305" s="60" t="s">
        <v>13</v>
      </c>
      <c r="C12305" s="76" t="s">
        <v>1381</v>
      </c>
      <c r="D12305" s="15">
        <v>1</v>
      </c>
    </row>
    <row r="12306" spans="1:4" x14ac:dyDescent="0.25">
      <c r="A12306" s="67">
        <v>44338</v>
      </c>
      <c r="B12306" s="60" t="s">
        <v>13</v>
      </c>
      <c r="C12306" s="76" t="s">
        <v>1382</v>
      </c>
      <c r="D12306" s="15">
        <v>1</v>
      </c>
    </row>
    <row r="12307" spans="1:4" x14ac:dyDescent="0.25">
      <c r="A12307" s="67">
        <v>44338</v>
      </c>
      <c r="B12307" s="60" t="s">
        <v>13</v>
      </c>
      <c r="C12307" s="60" t="s">
        <v>13</v>
      </c>
      <c r="D12307" s="15">
        <v>33</v>
      </c>
    </row>
    <row r="12308" spans="1:4" x14ac:dyDescent="0.25">
      <c r="A12308" s="67">
        <v>44338</v>
      </c>
      <c r="B12308" s="60" t="s">
        <v>13</v>
      </c>
      <c r="C12308" s="76" t="s">
        <v>1385</v>
      </c>
      <c r="D12308" s="15">
        <v>5</v>
      </c>
    </row>
    <row r="12309" spans="1:4" x14ac:dyDescent="0.25">
      <c r="A12309" s="67">
        <v>44338</v>
      </c>
      <c r="B12309" s="60" t="s">
        <v>13</v>
      </c>
      <c r="C12309" s="76" t="s">
        <v>1387</v>
      </c>
      <c r="D12309" s="15">
        <v>4</v>
      </c>
    </row>
    <row r="12310" spans="1:4" x14ac:dyDescent="0.25">
      <c r="A12310" s="67">
        <v>44338</v>
      </c>
      <c r="B12310" s="60" t="s">
        <v>24</v>
      </c>
      <c r="C12310" s="60" t="s">
        <v>23</v>
      </c>
      <c r="D12310" s="15">
        <v>24</v>
      </c>
    </row>
    <row r="12311" spans="1:4" x14ac:dyDescent="0.25">
      <c r="A12311" s="67">
        <v>44338</v>
      </c>
      <c r="B12311" s="60" t="s">
        <v>24</v>
      </c>
      <c r="C12311" s="60" t="s">
        <v>24</v>
      </c>
      <c r="D12311" s="15">
        <v>7</v>
      </c>
    </row>
    <row r="12312" spans="1:4" x14ac:dyDescent="0.25">
      <c r="A12312" s="67">
        <v>44338</v>
      </c>
      <c r="B12312" s="60" t="s">
        <v>24</v>
      </c>
      <c r="C12312" s="60" t="s">
        <v>37</v>
      </c>
      <c r="D12312" s="15">
        <v>1</v>
      </c>
    </row>
    <row r="12313" spans="1:4" x14ac:dyDescent="0.25">
      <c r="A12313" s="67">
        <v>44338</v>
      </c>
      <c r="B12313" s="60" t="s">
        <v>24</v>
      </c>
      <c r="C12313" s="60" t="s">
        <v>36</v>
      </c>
      <c r="D12313" s="15">
        <v>2</v>
      </c>
    </row>
    <row r="12314" spans="1:4" x14ac:dyDescent="0.25">
      <c r="A12314" s="67">
        <v>44338</v>
      </c>
      <c r="B12314" s="60" t="s">
        <v>47</v>
      </c>
      <c r="C12314" s="60" t="s">
        <v>1066</v>
      </c>
      <c r="D12314" s="15">
        <v>5</v>
      </c>
    </row>
    <row r="12315" spans="1:4" x14ac:dyDescent="0.25">
      <c r="A12315" s="67">
        <v>44338</v>
      </c>
      <c r="B12315" s="60" t="s">
        <v>47</v>
      </c>
      <c r="C12315" s="60" t="s">
        <v>47</v>
      </c>
      <c r="D12315" s="15">
        <v>9</v>
      </c>
    </row>
    <row r="12316" spans="1:4" x14ac:dyDescent="0.25">
      <c r="A12316" s="67">
        <v>44338</v>
      </c>
      <c r="B12316" s="60" t="s">
        <v>47</v>
      </c>
      <c r="C12316" s="60" t="s">
        <v>924</v>
      </c>
      <c r="D12316" s="15">
        <v>3</v>
      </c>
    </row>
    <row r="12317" spans="1:4" x14ac:dyDescent="0.25">
      <c r="A12317" s="67">
        <v>44338</v>
      </c>
      <c r="B12317" s="60" t="s">
        <v>48</v>
      </c>
      <c r="C12317" s="58" t="s">
        <v>1600</v>
      </c>
      <c r="D12317" s="15">
        <v>4</v>
      </c>
    </row>
    <row r="12318" spans="1:4" x14ac:dyDescent="0.25">
      <c r="A12318" s="67">
        <v>44338</v>
      </c>
      <c r="B12318" s="60" t="s">
        <v>7</v>
      </c>
      <c r="C12318" s="76" t="s">
        <v>1411</v>
      </c>
      <c r="D12318" s="15">
        <v>6</v>
      </c>
    </row>
    <row r="12319" spans="1:4" x14ac:dyDescent="0.25">
      <c r="A12319" s="67">
        <v>44338</v>
      </c>
      <c r="B12319" s="60" t="s">
        <v>7</v>
      </c>
      <c r="C12319" s="60" t="s">
        <v>7</v>
      </c>
      <c r="D12319" s="15">
        <v>35</v>
      </c>
    </row>
    <row r="12320" spans="1:4" x14ac:dyDescent="0.25">
      <c r="A12320" s="67">
        <v>44338</v>
      </c>
      <c r="B12320" s="60" t="s">
        <v>9</v>
      </c>
      <c r="C12320" s="76" t="s">
        <v>1412</v>
      </c>
      <c r="D12320" s="15">
        <v>2</v>
      </c>
    </row>
    <row r="12321" spans="1:4" x14ac:dyDescent="0.25">
      <c r="A12321" s="67">
        <v>44338</v>
      </c>
      <c r="B12321" s="60" t="s">
        <v>9</v>
      </c>
      <c r="C12321" s="76" t="s">
        <v>1419</v>
      </c>
      <c r="D12321" s="15">
        <v>1</v>
      </c>
    </row>
    <row r="12322" spans="1:4" x14ac:dyDescent="0.25">
      <c r="A12322" s="67">
        <v>44338</v>
      </c>
      <c r="B12322" s="60" t="s">
        <v>9</v>
      </c>
      <c r="C12322" s="60" t="s">
        <v>9</v>
      </c>
      <c r="D12322" s="15">
        <v>131</v>
      </c>
    </row>
    <row r="12323" spans="1:4" x14ac:dyDescent="0.25">
      <c r="A12323" s="67">
        <v>44338</v>
      </c>
      <c r="B12323" s="60" t="s">
        <v>9</v>
      </c>
      <c r="C12323" s="60" t="s">
        <v>17</v>
      </c>
      <c r="D12323" s="15">
        <v>12</v>
      </c>
    </row>
    <row r="12324" spans="1:4" x14ac:dyDescent="0.25">
      <c r="A12324" s="67">
        <v>44338</v>
      </c>
      <c r="B12324" s="60" t="s">
        <v>9</v>
      </c>
      <c r="C12324" s="76" t="s">
        <v>1422</v>
      </c>
      <c r="D12324" s="15">
        <v>6</v>
      </c>
    </row>
    <row r="12325" spans="1:4" x14ac:dyDescent="0.25">
      <c r="A12325" s="67">
        <v>44338</v>
      </c>
      <c r="B12325" s="60" t="s">
        <v>9</v>
      </c>
      <c r="C12325" s="60" t="s">
        <v>144</v>
      </c>
      <c r="D12325" s="15">
        <v>17</v>
      </c>
    </row>
    <row r="12326" spans="1:4" x14ac:dyDescent="0.25">
      <c r="A12326" s="67">
        <v>44338</v>
      </c>
      <c r="B12326" s="60" t="s">
        <v>15</v>
      </c>
      <c r="C12326" s="60" t="s">
        <v>108</v>
      </c>
      <c r="D12326" s="15">
        <v>10</v>
      </c>
    </row>
    <row r="12327" spans="1:4" x14ac:dyDescent="0.25">
      <c r="A12327" s="67">
        <v>44338</v>
      </c>
      <c r="B12327" s="60" t="s">
        <v>15</v>
      </c>
      <c r="C12327" s="60" t="s">
        <v>1355</v>
      </c>
      <c r="D12327" s="15">
        <v>3</v>
      </c>
    </row>
    <row r="12328" spans="1:4" x14ac:dyDescent="0.25">
      <c r="A12328" s="67">
        <v>44338</v>
      </c>
      <c r="B12328" s="60" t="s">
        <v>15</v>
      </c>
      <c r="C12328" s="60" t="s">
        <v>622</v>
      </c>
      <c r="D12328" s="15">
        <v>2</v>
      </c>
    </row>
    <row r="12329" spans="1:4" x14ac:dyDescent="0.25">
      <c r="A12329" s="67">
        <v>44338</v>
      </c>
      <c r="B12329" s="60" t="s">
        <v>15</v>
      </c>
      <c r="C12329" s="60" t="s">
        <v>284</v>
      </c>
      <c r="D12329" s="15">
        <v>3</v>
      </c>
    </row>
    <row r="12330" spans="1:4" x14ac:dyDescent="0.25">
      <c r="A12330" s="67">
        <v>44338</v>
      </c>
      <c r="B12330" s="60" t="s">
        <v>11</v>
      </c>
      <c r="C12330" s="60" t="s">
        <v>11</v>
      </c>
      <c r="D12330" s="15">
        <v>38</v>
      </c>
    </row>
    <row r="12331" spans="1:4" x14ac:dyDescent="0.25">
      <c r="A12331" s="67">
        <v>44338</v>
      </c>
      <c r="B12331" s="60" t="s">
        <v>11</v>
      </c>
      <c r="C12331" s="60" t="s">
        <v>854</v>
      </c>
      <c r="D12331" s="15">
        <v>1</v>
      </c>
    </row>
    <row r="12332" spans="1:4" x14ac:dyDescent="0.25">
      <c r="A12332" s="67">
        <v>44338</v>
      </c>
      <c r="B12332" s="60" t="s">
        <v>11</v>
      </c>
      <c r="C12332" s="76" t="s">
        <v>1434</v>
      </c>
      <c r="D12332" s="15">
        <v>1</v>
      </c>
    </row>
    <row r="12333" spans="1:4" x14ac:dyDescent="0.25">
      <c r="A12333" s="67">
        <v>44338</v>
      </c>
      <c r="B12333" s="60" t="s">
        <v>12</v>
      </c>
      <c r="C12333" s="60" t="s">
        <v>74</v>
      </c>
      <c r="D12333" s="15">
        <v>1</v>
      </c>
    </row>
    <row r="12334" spans="1:4" x14ac:dyDescent="0.25">
      <c r="A12334" s="67">
        <v>44338</v>
      </c>
      <c r="B12334" s="60" t="s">
        <v>12</v>
      </c>
      <c r="C12334" s="60" t="s">
        <v>12</v>
      </c>
      <c r="D12334" s="15">
        <v>7</v>
      </c>
    </row>
    <row r="12335" spans="1:4" x14ac:dyDescent="0.25">
      <c r="A12335" s="67">
        <v>44338</v>
      </c>
      <c r="B12335" s="60" t="s">
        <v>8</v>
      </c>
      <c r="C12335" s="76" t="s">
        <v>1446</v>
      </c>
      <c r="D12335" s="15">
        <v>1</v>
      </c>
    </row>
    <row r="12336" spans="1:4" x14ac:dyDescent="0.25">
      <c r="A12336" s="67">
        <v>44338</v>
      </c>
      <c r="B12336" s="60" t="s">
        <v>8</v>
      </c>
      <c r="C12336" s="76" t="s">
        <v>1452</v>
      </c>
      <c r="D12336" s="15">
        <v>3</v>
      </c>
    </row>
    <row r="12337" spans="1:4" x14ac:dyDescent="0.25">
      <c r="A12337" s="67">
        <v>44338</v>
      </c>
      <c r="B12337" s="60" t="s">
        <v>8</v>
      </c>
      <c r="C12337" s="60" t="s">
        <v>58</v>
      </c>
      <c r="D12337" s="15">
        <v>2</v>
      </c>
    </row>
    <row r="12338" spans="1:4" x14ac:dyDescent="0.25">
      <c r="A12338" s="67">
        <v>44338</v>
      </c>
      <c r="B12338" s="60" t="s">
        <v>8</v>
      </c>
      <c r="C12338" s="60" t="s">
        <v>114</v>
      </c>
      <c r="D12338" s="15">
        <v>1</v>
      </c>
    </row>
    <row r="12339" spans="1:4" x14ac:dyDescent="0.25">
      <c r="A12339" s="67">
        <v>44338</v>
      </c>
      <c r="B12339" s="60" t="s">
        <v>8</v>
      </c>
      <c r="C12339" s="60" t="s">
        <v>595</v>
      </c>
      <c r="D12339" s="15">
        <v>1</v>
      </c>
    </row>
    <row r="12340" spans="1:4" x14ac:dyDescent="0.25">
      <c r="A12340" s="67">
        <v>44338</v>
      </c>
      <c r="B12340" s="60" t="s">
        <v>8</v>
      </c>
      <c r="C12340" s="60" t="s">
        <v>141</v>
      </c>
      <c r="D12340" s="15">
        <v>2</v>
      </c>
    </row>
    <row r="12341" spans="1:4" x14ac:dyDescent="0.25">
      <c r="A12341" s="67">
        <v>44338</v>
      </c>
      <c r="B12341" s="60" t="s">
        <v>8</v>
      </c>
      <c r="C12341" s="60" t="s">
        <v>133</v>
      </c>
      <c r="D12341" s="15">
        <v>8</v>
      </c>
    </row>
    <row r="12342" spans="1:4" x14ac:dyDescent="0.25">
      <c r="A12342" s="67">
        <v>44338</v>
      </c>
      <c r="B12342" s="60" t="s">
        <v>8</v>
      </c>
      <c r="C12342" s="60" t="s">
        <v>204</v>
      </c>
      <c r="D12342" s="15">
        <v>14</v>
      </c>
    </row>
    <row r="12343" spans="1:4" x14ac:dyDescent="0.25">
      <c r="A12343" s="67">
        <v>44338</v>
      </c>
      <c r="B12343" s="60" t="s">
        <v>8</v>
      </c>
      <c r="C12343" s="60" t="s">
        <v>40</v>
      </c>
      <c r="D12343" s="15">
        <v>5</v>
      </c>
    </row>
    <row r="12344" spans="1:4" x14ac:dyDescent="0.25">
      <c r="A12344" s="67">
        <v>44338</v>
      </c>
      <c r="B12344" s="60" t="s">
        <v>8</v>
      </c>
      <c r="C12344" s="60" t="s">
        <v>8</v>
      </c>
      <c r="D12344" s="15">
        <v>178</v>
      </c>
    </row>
    <row r="12345" spans="1:4" x14ac:dyDescent="0.25">
      <c r="A12345" s="67">
        <v>44338</v>
      </c>
      <c r="B12345" s="60" t="s">
        <v>8</v>
      </c>
      <c r="C12345" s="60" t="s">
        <v>31</v>
      </c>
      <c r="D12345" s="15">
        <v>11</v>
      </c>
    </row>
    <row r="12346" spans="1:4" x14ac:dyDescent="0.25">
      <c r="A12346" s="67">
        <v>44338</v>
      </c>
      <c r="B12346" s="60" t="s">
        <v>8</v>
      </c>
      <c r="C12346" s="60" t="s">
        <v>80</v>
      </c>
      <c r="D12346" s="15">
        <v>2</v>
      </c>
    </row>
    <row r="12347" spans="1:4" x14ac:dyDescent="0.25">
      <c r="A12347" s="67">
        <v>44338</v>
      </c>
      <c r="B12347" s="60" t="s">
        <v>8</v>
      </c>
      <c r="C12347" s="60" t="s">
        <v>594</v>
      </c>
      <c r="D12347" s="15">
        <v>2</v>
      </c>
    </row>
    <row r="12348" spans="1:4" x14ac:dyDescent="0.25">
      <c r="A12348" s="67">
        <v>44338</v>
      </c>
      <c r="B12348" s="60" t="s">
        <v>8</v>
      </c>
      <c r="C12348" s="60" t="s">
        <v>111</v>
      </c>
      <c r="D12348" s="15">
        <v>19</v>
      </c>
    </row>
    <row r="12349" spans="1:4" x14ac:dyDescent="0.25">
      <c r="A12349" s="67">
        <v>44338</v>
      </c>
      <c r="B12349" s="60" t="s">
        <v>49</v>
      </c>
      <c r="C12349" s="76" t="s">
        <v>1465</v>
      </c>
      <c r="D12349" s="15">
        <v>1</v>
      </c>
    </row>
    <row r="12350" spans="1:4" x14ac:dyDescent="0.25">
      <c r="A12350" s="67">
        <v>44338</v>
      </c>
      <c r="B12350" s="60" t="s">
        <v>49</v>
      </c>
      <c r="C12350" s="76" t="s">
        <v>1466</v>
      </c>
      <c r="D12350" s="15">
        <v>17</v>
      </c>
    </row>
    <row r="12351" spans="1:4" x14ac:dyDescent="0.25">
      <c r="A12351" s="67">
        <v>44338</v>
      </c>
      <c r="B12351" s="60" t="s">
        <v>49</v>
      </c>
      <c r="C12351" s="60" t="s">
        <v>49</v>
      </c>
      <c r="D12351" s="15">
        <v>44</v>
      </c>
    </row>
    <row r="12352" spans="1:4" x14ac:dyDescent="0.25">
      <c r="A12352" s="67">
        <v>44338</v>
      </c>
      <c r="B12352" s="60" t="s">
        <v>50</v>
      </c>
      <c r="C12352" s="76" t="s">
        <v>1467</v>
      </c>
      <c r="D12352" s="15">
        <v>1</v>
      </c>
    </row>
    <row r="12353" spans="1:4" x14ac:dyDescent="0.25">
      <c r="A12353" s="67">
        <v>44338</v>
      </c>
      <c r="B12353" s="60" t="s">
        <v>50</v>
      </c>
      <c r="C12353" s="76" t="s">
        <v>1470</v>
      </c>
      <c r="D12353" s="15">
        <v>1</v>
      </c>
    </row>
    <row r="12354" spans="1:4" x14ac:dyDescent="0.25">
      <c r="A12354" s="67">
        <v>44338</v>
      </c>
      <c r="B12354" s="60" t="s">
        <v>50</v>
      </c>
      <c r="C12354" s="60" t="s">
        <v>818</v>
      </c>
      <c r="D12354" s="15">
        <v>1</v>
      </c>
    </row>
    <row r="12355" spans="1:4" x14ac:dyDescent="0.25">
      <c r="A12355" s="67">
        <v>44338</v>
      </c>
      <c r="B12355" s="60" t="s">
        <v>50</v>
      </c>
      <c r="C12355" s="60" t="s">
        <v>1356</v>
      </c>
      <c r="D12355" s="15">
        <v>1</v>
      </c>
    </row>
    <row r="12356" spans="1:4" x14ac:dyDescent="0.25">
      <c r="A12356" s="67">
        <v>44338</v>
      </c>
      <c r="B12356" s="60" t="s">
        <v>50</v>
      </c>
      <c r="C12356" s="60" t="s">
        <v>367</v>
      </c>
      <c r="D12356" s="15">
        <v>9</v>
      </c>
    </row>
    <row r="12357" spans="1:4" x14ac:dyDescent="0.25">
      <c r="A12357" s="67">
        <v>44338</v>
      </c>
      <c r="B12357" s="60" t="s">
        <v>27</v>
      </c>
      <c r="C12357" s="60" t="s">
        <v>140</v>
      </c>
      <c r="D12357" s="15">
        <v>15</v>
      </c>
    </row>
    <row r="12358" spans="1:4" x14ac:dyDescent="0.25">
      <c r="A12358" s="67">
        <v>44338</v>
      </c>
      <c r="B12358" s="60" t="s">
        <v>27</v>
      </c>
      <c r="C12358" s="60" t="s">
        <v>234</v>
      </c>
      <c r="D12358" s="15">
        <v>2</v>
      </c>
    </row>
    <row r="12359" spans="1:4" x14ac:dyDescent="0.25">
      <c r="A12359" s="67">
        <v>44338</v>
      </c>
      <c r="B12359" s="60" t="s">
        <v>27</v>
      </c>
      <c r="C12359" s="60" t="s">
        <v>43</v>
      </c>
      <c r="D12359" s="15">
        <v>74</v>
      </c>
    </row>
    <row r="12360" spans="1:4" x14ac:dyDescent="0.25">
      <c r="A12360" s="67">
        <v>44338</v>
      </c>
      <c r="B12360" s="60" t="s">
        <v>27</v>
      </c>
      <c r="C12360" s="60" t="s">
        <v>621</v>
      </c>
      <c r="D12360" s="15">
        <v>3</v>
      </c>
    </row>
    <row r="12361" spans="1:4" x14ac:dyDescent="0.25">
      <c r="A12361" s="67">
        <v>44338</v>
      </c>
      <c r="B12361" s="60" t="s">
        <v>51</v>
      </c>
      <c r="C12361" s="76" t="s">
        <v>680</v>
      </c>
      <c r="D12361" s="15">
        <v>1</v>
      </c>
    </row>
    <row r="12362" spans="1:4" x14ac:dyDescent="0.25">
      <c r="A12362" s="67">
        <v>44338</v>
      </c>
      <c r="B12362" s="60" t="s">
        <v>51</v>
      </c>
      <c r="C12362" s="60" t="s">
        <v>51</v>
      </c>
      <c r="D12362" s="15">
        <v>19</v>
      </c>
    </row>
    <row r="12363" spans="1:4" x14ac:dyDescent="0.25">
      <c r="A12363" s="67">
        <v>44338</v>
      </c>
      <c r="B12363" s="60" t="s">
        <v>10</v>
      </c>
      <c r="C12363" s="60" t="s">
        <v>342</v>
      </c>
      <c r="D12363" s="15">
        <v>2</v>
      </c>
    </row>
    <row r="12364" spans="1:4" x14ac:dyDescent="0.25">
      <c r="A12364" s="67">
        <v>44338</v>
      </c>
      <c r="B12364" s="60" t="s">
        <v>10</v>
      </c>
      <c r="C12364" s="60" t="s">
        <v>10</v>
      </c>
      <c r="D12364" s="15">
        <v>20</v>
      </c>
    </row>
    <row r="12365" spans="1:4" x14ac:dyDescent="0.25">
      <c r="A12365" s="67">
        <v>44339</v>
      </c>
      <c r="B12365" s="60" t="s">
        <v>14</v>
      </c>
      <c r="C12365" s="60" t="s">
        <v>14</v>
      </c>
      <c r="D12365" s="15">
        <v>0</v>
      </c>
    </row>
    <row r="12366" spans="1:4" x14ac:dyDescent="0.25">
      <c r="A12366" s="67">
        <v>44339</v>
      </c>
      <c r="B12366" s="60" t="s">
        <v>20</v>
      </c>
      <c r="C12366" s="60" t="s">
        <v>20</v>
      </c>
      <c r="D12366" s="15">
        <v>0</v>
      </c>
    </row>
    <row r="12367" spans="1:4" x14ac:dyDescent="0.25">
      <c r="A12367" s="67">
        <v>44339</v>
      </c>
      <c r="B12367" s="60" t="s">
        <v>13</v>
      </c>
      <c r="C12367" s="60" t="s">
        <v>13</v>
      </c>
      <c r="D12367" s="15">
        <v>0</v>
      </c>
    </row>
    <row r="12368" spans="1:4" x14ac:dyDescent="0.25">
      <c r="A12368" s="67">
        <v>44339</v>
      </c>
      <c r="B12368" s="60" t="s">
        <v>24</v>
      </c>
      <c r="C12368" s="60" t="s">
        <v>24</v>
      </c>
      <c r="D12368" s="15">
        <v>0</v>
      </c>
    </row>
    <row r="12369" spans="1:4" x14ac:dyDescent="0.25">
      <c r="A12369" s="67">
        <v>44339</v>
      </c>
      <c r="B12369" s="60" t="s">
        <v>47</v>
      </c>
      <c r="C12369" s="60" t="s">
        <v>47</v>
      </c>
      <c r="D12369" s="15">
        <v>0</v>
      </c>
    </row>
    <row r="12370" spans="1:4" x14ac:dyDescent="0.25">
      <c r="A12370" s="67">
        <v>44339</v>
      </c>
      <c r="B12370" s="60" t="s">
        <v>48</v>
      </c>
      <c r="C12370" s="58" t="s">
        <v>1600</v>
      </c>
      <c r="D12370" s="15">
        <v>0</v>
      </c>
    </row>
    <row r="12371" spans="1:4" x14ac:dyDescent="0.25">
      <c r="A12371" s="67">
        <v>44339</v>
      </c>
      <c r="B12371" s="60" t="s">
        <v>7</v>
      </c>
      <c r="C12371" s="60" t="s">
        <v>7</v>
      </c>
      <c r="D12371" s="15">
        <v>0</v>
      </c>
    </row>
    <row r="12372" spans="1:4" x14ac:dyDescent="0.25">
      <c r="A12372" s="67">
        <v>44339</v>
      </c>
      <c r="B12372" s="60" t="s">
        <v>9</v>
      </c>
      <c r="C12372" s="60" t="s">
        <v>9</v>
      </c>
      <c r="D12372" s="15">
        <v>0</v>
      </c>
    </row>
    <row r="12373" spans="1:4" x14ac:dyDescent="0.25">
      <c r="A12373" s="67">
        <v>44339</v>
      </c>
      <c r="B12373" s="60" t="s">
        <v>15</v>
      </c>
      <c r="C12373" s="60" t="s">
        <v>1355</v>
      </c>
      <c r="D12373" s="15">
        <v>0</v>
      </c>
    </row>
    <row r="12374" spans="1:4" x14ac:dyDescent="0.25">
      <c r="A12374" s="67">
        <v>44339</v>
      </c>
      <c r="B12374" s="60" t="s">
        <v>11</v>
      </c>
      <c r="C12374" s="60" t="s">
        <v>11</v>
      </c>
      <c r="D12374" s="15">
        <v>0</v>
      </c>
    </row>
    <row r="12375" spans="1:4" x14ac:dyDescent="0.25">
      <c r="A12375" s="67">
        <v>44339</v>
      </c>
      <c r="B12375" s="60" t="s">
        <v>12</v>
      </c>
      <c r="C12375" s="60" t="s">
        <v>12</v>
      </c>
      <c r="D12375" s="15">
        <v>0</v>
      </c>
    </row>
    <row r="12376" spans="1:4" x14ac:dyDescent="0.25">
      <c r="A12376" s="67">
        <v>44339</v>
      </c>
      <c r="B12376" s="60" t="s">
        <v>8</v>
      </c>
      <c r="C12376" s="60" t="s">
        <v>8</v>
      </c>
      <c r="D12376" s="15">
        <v>0</v>
      </c>
    </row>
    <row r="12377" spans="1:4" x14ac:dyDescent="0.25">
      <c r="A12377" s="67">
        <v>44339</v>
      </c>
      <c r="B12377" s="60" t="s">
        <v>49</v>
      </c>
      <c r="C12377" s="60" t="s">
        <v>49</v>
      </c>
      <c r="D12377" s="15">
        <v>0</v>
      </c>
    </row>
    <row r="12378" spans="1:4" x14ac:dyDescent="0.25">
      <c r="A12378" s="67">
        <v>44339</v>
      </c>
      <c r="B12378" s="60" t="s">
        <v>50</v>
      </c>
      <c r="C12378" s="60" t="s">
        <v>367</v>
      </c>
      <c r="D12378" s="15">
        <v>0</v>
      </c>
    </row>
    <row r="12379" spans="1:4" x14ac:dyDescent="0.25">
      <c r="A12379" s="67">
        <v>44339</v>
      </c>
      <c r="B12379" s="60" t="s">
        <v>27</v>
      </c>
      <c r="C12379" s="76" t="s">
        <v>43</v>
      </c>
      <c r="D12379" s="15">
        <v>0</v>
      </c>
    </row>
    <row r="12380" spans="1:4" x14ac:dyDescent="0.25">
      <c r="A12380" s="67">
        <v>44339</v>
      </c>
      <c r="B12380" s="60" t="s">
        <v>51</v>
      </c>
      <c r="C12380" s="60" t="s">
        <v>51</v>
      </c>
      <c r="D12380" s="15">
        <v>0</v>
      </c>
    </row>
    <row r="12381" spans="1:4" x14ac:dyDescent="0.25">
      <c r="A12381" s="67">
        <v>44339</v>
      </c>
      <c r="B12381" s="60" t="s">
        <v>10</v>
      </c>
      <c r="C12381" s="60" t="s">
        <v>10</v>
      </c>
      <c r="D12381" s="15">
        <v>0</v>
      </c>
    </row>
    <row r="12382" spans="1:4" x14ac:dyDescent="0.25">
      <c r="A12382" s="67">
        <v>44340</v>
      </c>
      <c r="B12382" s="60" t="s">
        <v>14</v>
      </c>
      <c r="C12382" s="60" t="s">
        <v>14</v>
      </c>
      <c r="D12382" s="15">
        <v>86</v>
      </c>
    </row>
    <row r="12383" spans="1:4" x14ac:dyDescent="0.25">
      <c r="A12383" s="67">
        <v>44340</v>
      </c>
      <c r="B12383" s="60" t="s">
        <v>14</v>
      </c>
      <c r="C12383" s="60" t="s">
        <v>1041</v>
      </c>
      <c r="D12383" s="15">
        <v>5</v>
      </c>
    </row>
    <row r="12384" spans="1:4" x14ac:dyDescent="0.25">
      <c r="A12384" s="67">
        <v>44340</v>
      </c>
      <c r="B12384" s="60" t="s">
        <v>14</v>
      </c>
      <c r="C12384" s="76" t="s">
        <v>1370</v>
      </c>
      <c r="D12384" s="15">
        <v>3</v>
      </c>
    </row>
    <row r="12385" spans="1:4" x14ac:dyDescent="0.25">
      <c r="A12385" s="67">
        <v>44340</v>
      </c>
      <c r="B12385" s="60" t="s">
        <v>14</v>
      </c>
      <c r="C12385" s="60" t="s">
        <v>16</v>
      </c>
      <c r="D12385" s="15">
        <v>35</v>
      </c>
    </row>
    <row r="12386" spans="1:4" x14ac:dyDescent="0.25">
      <c r="A12386" s="67">
        <v>44340</v>
      </c>
      <c r="B12386" s="60" t="s">
        <v>14</v>
      </c>
      <c r="C12386" s="60" t="s">
        <v>807</v>
      </c>
      <c r="D12386" s="15">
        <v>3</v>
      </c>
    </row>
    <row r="12387" spans="1:4" x14ac:dyDescent="0.25">
      <c r="A12387" s="67">
        <v>44340</v>
      </c>
      <c r="B12387" s="60" t="s">
        <v>14</v>
      </c>
      <c r="C12387" s="60" t="s">
        <v>85</v>
      </c>
      <c r="D12387" s="15">
        <v>27</v>
      </c>
    </row>
    <row r="12388" spans="1:4" x14ac:dyDescent="0.25">
      <c r="A12388" s="67">
        <v>44340</v>
      </c>
      <c r="B12388" s="60" t="s">
        <v>20</v>
      </c>
      <c r="C12388" s="76" t="s">
        <v>1371</v>
      </c>
      <c r="D12388" s="15">
        <v>5</v>
      </c>
    </row>
    <row r="12389" spans="1:4" x14ac:dyDescent="0.25">
      <c r="A12389" s="67">
        <v>44340</v>
      </c>
      <c r="B12389" s="60" t="s">
        <v>20</v>
      </c>
      <c r="C12389" s="76" t="s">
        <v>1372</v>
      </c>
      <c r="D12389" s="15">
        <v>2</v>
      </c>
    </row>
    <row r="12390" spans="1:4" x14ac:dyDescent="0.25">
      <c r="A12390" s="67">
        <v>44340</v>
      </c>
      <c r="B12390" s="60" t="s">
        <v>20</v>
      </c>
      <c r="C12390" s="60" t="s">
        <v>20</v>
      </c>
      <c r="D12390" s="15">
        <v>201</v>
      </c>
    </row>
    <row r="12391" spans="1:4" x14ac:dyDescent="0.25">
      <c r="A12391" s="67">
        <v>44340</v>
      </c>
      <c r="B12391" s="60" t="s">
        <v>20</v>
      </c>
      <c r="C12391" s="76" t="s">
        <v>1374</v>
      </c>
      <c r="D12391" s="15">
        <v>2</v>
      </c>
    </row>
    <row r="12392" spans="1:4" x14ac:dyDescent="0.25">
      <c r="A12392" s="67">
        <v>44340</v>
      </c>
      <c r="B12392" s="60" t="s">
        <v>20</v>
      </c>
      <c r="C12392" s="76" t="s">
        <v>927</v>
      </c>
      <c r="D12392" s="15">
        <v>3</v>
      </c>
    </row>
    <row r="12393" spans="1:4" x14ac:dyDescent="0.25">
      <c r="A12393" s="67">
        <v>44340</v>
      </c>
      <c r="B12393" s="60" t="s">
        <v>20</v>
      </c>
      <c r="C12393" s="60" t="s">
        <v>365</v>
      </c>
      <c r="D12393" s="15">
        <v>2</v>
      </c>
    </row>
    <row r="12394" spans="1:4" x14ac:dyDescent="0.25">
      <c r="A12394" s="67">
        <v>44340</v>
      </c>
      <c r="B12394" s="60" t="s">
        <v>20</v>
      </c>
      <c r="C12394" s="60" t="s">
        <v>651</v>
      </c>
      <c r="D12394" s="15">
        <v>4</v>
      </c>
    </row>
    <row r="12395" spans="1:4" x14ac:dyDescent="0.25">
      <c r="A12395" s="67">
        <v>44340</v>
      </c>
      <c r="B12395" s="60" t="s">
        <v>20</v>
      </c>
      <c r="C12395" s="60" t="s">
        <v>712</v>
      </c>
      <c r="D12395" s="15">
        <v>3</v>
      </c>
    </row>
    <row r="12396" spans="1:4" x14ac:dyDescent="0.25">
      <c r="A12396" s="67">
        <v>44340</v>
      </c>
      <c r="B12396" s="60" t="s">
        <v>13</v>
      </c>
      <c r="C12396" s="76" t="s">
        <v>94</v>
      </c>
      <c r="D12396" s="15">
        <v>6</v>
      </c>
    </row>
    <row r="12397" spans="1:4" x14ac:dyDescent="0.25">
      <c r="A12397" s="67">
        <v>44340</v>
      </c>
      <c r="B12397" s="60" t="s">
        <v>13</v>
      </c>
      <c r="C12397" s="76" t="s">
        <v>1381</v>
      </c>
      <c r="D12397" s="15">
        <v>9</v>
      </c>
    </row>
    <row r="12398" spans="1:4" x14ac:dyDescent="0.25">
      <c r="A12398" s="67">
        <v>44340</v>
      </c>
      <c r="B12398" s="60" t="s">
        <v>13</v>
      </c>
      <c r="C12398" s="76" t="s">
        <v>1382</v>
      </c>
      <c r="D12398" s="15">
        <v>1</v>
      </c>
    </row>
    <row r="12399" spans="1:4" x14ac:dyDescent="0.25">
      <c r="A12399" s="67">
        <v>44340</v>
      </c>
      <c r="B12399" s="60" t="s">
        <v>13</v>
      </c>
      <c r="C12399" s="76" t="s">
        <v>816</v>
      </c>
      <c r="D12399" s="15">
        <v>1</v>
      </c>
    </row>
    <row r="12400" spans="1:4" x14ac:dyDescent="0.25">
      <c r="A12400" s="67">
        <v>44340</v>
      </c>
      <c r="B12400" s="60" t="s">
        <v>13</v>
      </c>
      <c r="C12400" s="60" t="s">
        <v>13</v>
      </c>
      <c r="D12400" s="15">
        <v>39</v>
      </c>
    </row>
    <row r="12401" spans="1:4" x14ac:dyDescent="0.25">
      <c r="A12401" s="67">
        <v>44340</v>
      </c>
      <c r="B12401" s="60" t="s">
        <v>13</v>
      </c>
      <c r="C12401" s="76" t="s">
        <v>1384</v>
      </c>
      <c r="D12401" s="15">
        <v>1</v>
      </c>
    </row>
    <row r="12402" spans="1:4" x14ac:dyDescent="0.25">
      <c r="A12402" s="67">
        <v>44340</v>
      </c>
      <c r="B12402" s="60" t="s">
        <v>13</v>
      </c>
      <c r="C12402" s="76" t="s">
        <v>1385</v>
      </c>
      <c r="D12402" s="15">
        <v>25</v>
      </c>
    </row>
    <row r="12403" spans="1:4" x14ac:dyDescent="0.25">
      <c r="A12403" s="67">
        <v>44340</v>
      </c>
      <c r="B12403" s="60" t="s">
        <v>13</v>
      </c>
      <c r="C12403" s="76" t="s">
        <v>1387</v>
      </c>
      <c r="D12403" s="15">
        <v>23</v>
      </c>
    </row>
    <row r="12404" spans="1:4" x14ac:dyDescent="0.25">
      <c r="A12404" s="67">
        <v>44340</v>
      </c>
      <c r="B12404" s="60" t="s">
        <v>24</v>
      </c>
      <c r="C12404" s="60" t="s">
        <v>23</v>
      </c>
      <c r="D12404" s="15">
        <v>33</v>
      </c>
    </row>
    <row r="12405" spans="1:4" x14ac:dyDescent="0.25">
      <c r="A12405" s="67">
        <v>44340</v>
      </c>
      <c r="B12405" s="60" t="s">
        <v>24</v>
      </c>
      <c r="C12405" s="60" t="s">
        <v>24</v>
      </c>
      <c r="D12405" s="15">
        <v>14</v>
      </c>
    </row>
    <row r="12406" spans="1:4" x14ac:dyDescent="0.25">
      <c r="A12406" s="67">
        <v>44340</v>
      </c>
      <c r="B12406" s="60" t="s">
        <v>24</v>
      </c>
      <c r="C12406" s="76" t="s">
        <v>706</v>
      </c>
      <c r="D12406" s="15">
        <v>1</v>
      </c>
    </row>
    <row r="12407" spans="1:4" x14ac:dyDescent="0.25">
      <c r="A12407" s="67">
        <v>44340</v>
      </c>
      <c r="B12407" s="60" t="s">
        <v>24</v>
      </c>
      <c r="C12407" s="60" t="s">
        <v>942</v>
      </c>
      <c r="D12407" s="15">
        <v>12</v>
      </c>
    </row>
    <row r="12408" spans="1:4" x14ac:dyDescent="0.25">
      <c r="A12408" s="67">
        <v>44340</v>
      </c>
      <c r="B12408" s="60" t="s">
        <v>24</v>
      </c>
      <c r="C12408" s="60" t="s">
        <v>36</v>
      </c>
      <c r="D12408" s="15">
        <v>2</v>
      </c>
    </row>
    <row r="12409" spans="1:4" x14ac:dyDescent="0.25">
      <c r="A12409" s="67">
        <v>44340</v>
      </c>
      <c r="B12409" s="60" t="s">
        <v>47</v>
      </c>
      <c r="C12409" s="60" t="s">
        <v>1066</v>
      </c>
      <c r="D12409" s="15">
        <v>2</v>
      </c>
    </row>
    <row r="12410" spans="1:4" x14ac:dyDescent="0.25">
      <c r="A12410" s="67">
        <v>44340</v>
      </c>
      <c r="B12410" s="60" t="s">
        <v>47</v>
      </c>
      <c r="C12410" s="60" t="s">
        <v>47</v>
      </c>
      <c r="D12410" s="15">
        <v>24</v>
      </c>
    </row>
    <row r="12411" spans="1:4" x14ac:dyDescent="0.25">
      <c r="A12411" s="67">
        <v>44340</v>
      </c>
      <c r="B12411" s="60" t="s">
        <v>47</v>
      </c>
      <c r="C12411" s="60" t="s">
        <v>924</v>
      </c>
      <c r="D12411" s="15">
        <v>3</v>
      </c>
    </row>
    <row r="12412" spans="1:4" x14ac:dyDescent="0.25">
      <c r="A12412" s="67">
        <v>44340</v>
      </c>
      <c r="B12412" s="60" t="s">
        <v>48</v>
      </c>
      <c r="C12412" s="58" t="s">
        <v>1600</v>
      </c>
      <c r="D12412" s="15">
        <v>1</v>
      </c>
    </row>
    <row r="12413" spans="1:4" x14ac:dyDescent="0.25">
      <c r="A12413" s="67">
        <v>44340</v>
      </c>
      <c r="B12413" s="60" t="s">
        <v>7</v>
      </c>
      <c r="C12413" s="76" t="s">
        <v>1411</v>
      </c>
      <c r="D12413" s="15">
        <v>5</v>
      </c>
    </row>
    <row r="12414" spans="1:4" x14ac:dyDescent="0.25">
      <c r="A12414" s="67">
        <v>44340</v>
      </c>
      <c r="B12414" s="60" t="s">
        <v>7</v>
      </c>
      <c r="C12414" s="60" t="s">
        <v>7</v>
      </c>
      <c r="D12414" s="15">
        <v>49</v>
      </c>
    </row>
    <row r="12415" spans="1:4" x14ac:dyDescent="0.25">
      <c r="A12415" s="67">
        <v>44340</v>
      </c>
      <c r="B12415" s="60" t="s">
        <v>9</v>
      </c>
      <c r="C12415" s="76" t="s">
        <v>1412</v>
      </c>
      <c r="D12415" s="15">
        <v>2</v>
      </c>
    </row>
    <row r="12416" spans="1:4" x14ac:dyDescent="0.25">
      <c r="A12416" s="67">
        <v>44340</v>
      </c>
      <c r="B12416" s="60" t="s">
        <v>9</v>
      </c>
      <c r="C12416" s="76" t="s">
        <v>1413</v>
      </c>
      <c r="D12416" s="15">
        <v>1</v>
      </c>
    </row>
    <row r="12417" spans="1:4" x14ac:dyDescent="0.25">
      <c r="A12417" s="67">
        <v>44340</v>
      </c>
      <c r="B12417" s="60" t="s">
        <v>9</v>
      </c>
      <c r="C12417" s="60" t="s">
        <v>364</v>
      </c>
      <c r="D12417" s="15">
        <v>1</v>
      </c>
    </row>
    <row r="12418" spans="1:4" x14ac:dyDescent="0.25">
      <c r="A12418" s="67">
        <v>44340</v>
      </c>
      <c r="B12418" s="60" t="s">
        <v>9</v>
      </c>
      <c r="C12418" s="60" t="s">
        <v>9</v>
      </c>
      <c r="D12418" s="15">
        <v>90</v>
      </c>
    </row>
    <row r="12419" spans="1:4" x14ac:dyDescent="0.25">
      <c r="A12419" s="67">
        <v>44340</v>
      </c>
      <c r="B12419" s="60" t="s">
        <v>9</v>
      </c>
      <c r="C12419" s="60" t="s">
        <v>709</v>
      </c>
      <c r="D12419" s="15">
        <v>2</v>
      </c>
    </row>
    <row r="12420" spans="1:4" x14ac:dyDescent="0.25">
      <c r="A12420" s="67">
        <v>44340</v>
      </c>
      <c r="B12420" s="60" t="s">
        <v>9</v>
      </c>
      <c r="C12420" s="60" t="s">
        <v>17</v>
      </c>
      <c r="D12420" s="15">
        <v>6</v>
      </c>
    </row>
    <row r="12421" spans="1:4" x14ac:dyDescent="0.25">
      <c r="A12421" s="67">
        <v>44340</v>
      </c>
      <c r="B12421" s="60" t="s">
        <v>9</v>
      </c>
      <c r="C12421" s="76" t="s">
        <v>1422</v>
      </c>
      <c r="D12421" s="15">
        <v>1</v>
      </c>
    </row>
    <row r="12422" spans="1:4" x14ac:dyDescent="0.25">
      <c r="A12422" s="67">
        <v>44340</v>
      </c>
      <c r="B12422" s="60" t="s">
        <v>9</v>
      </c>
      <c r="C12422" s="60" t="s">
        <v>144</v>
      </c>
      <c r="D12422" s="15">
        <v>13</v>
      </c>
    </row>
    <row r="12423" spans="1:4" x14ac:dyDescent="0.25">
      <c r="A12423" s="67">
        <v>44340</v>
      </c>
      <c r="B12423" s="60" t="s">
        <v>15</v>
      </c>
      <c r="C12423" s="76" t="s">
        <v>959</v>
      </c>
      <c r="D12423" s="15">
        <v>1</v>
      </c>
    </row>
    <row r="12424" spans="1:4" x14ac:dyDescent="0.25">
      <c r="A12424" s="67">
        <v>44340</v>
      </c>
      <c r="B12424" s="60" t="s">
        <v>15</v>
      </c>
      <c r="C12424" s="60" t="s">
        <v>108</v>
      </c>
      <c r="D12424" s="15">
        <v>4</v>
      </c>
    </row>
    <row r="12425" spans="1:4" x14ac:dyDescent="0.25">
      <c r="A12425" s="67">
        <v>44340</v>
      </c>
      <c r="B12425" s="60" t="s">
        <v>15</v>
      </c>
      <c r="C12425" s="60" t="s">
        <v>1355</v>
      </c>
      <c r="D12425" s="15">
        <v>4</v>
      </c>
    </row>
    <row r="12426" spans="1:4" x14ac:dyDescent="0.25">
      <c r="A12426" s="67">
        <v>44340</v>
      </c>
      <c r="B12426" s="60" t="s">
        <v>15</v>
      </c>
      <c r="C12426" s="60" t="s">
        <v>284</v>
      </c>
      <c r="D12426" s="15">
        <v>1</v>
      </c>
    </row>
    <row r="12427" spans="1:4" x14ac:dyDescent="0.25">
      <c r="A12427" s="67">
        <v>44340</v>
      </c>
      <c r="B12427" s="60" t="s">
        <v>11</v>
      </c>
      <c r="C12427" s="60" t="s">
        <v>64</v>
      </c>
      <c r="D12427" s="15">
        <v>15</v>
      </c>
    </row>
    <row r="12428" spans="1:4" x14ac:dyDescent="0.25">
      <c r="A12428" s="67">
        <v>44340</v>
      </c>
      <c r="B12428" s="60" t="s">
        <v>11</v>
      </c>
      <c r="C12428" s="60" t="s">
        <v>335</v>
      </c>
      <c r="D12428" s="15">
        <v>25</v>
      </c>
    </row>
    <row r="12429" spans="1:4" x14ac:dyDescent="0.25">
      <c r="A12429" s="67">
        <v>44340</v>
      </c>
      <c r="B12429" s="60" t="s">
        <v>11</v>
      </c>
      <c r="C12429" s="76" t="s">
        <v>1423</v>
      </c>
      <c r="D12429" s="15">
        <v>1</v>
      </c>
    </row>
    <row r="12430" spans="1:4" x14ac:dyDescent="0.25">
      <c r="A12430" s="67">
        <v>44340</v>
      </c>
      <c r="B12430" s="60" t="s">
        <v>11</v>
      </c>
      <c r="C12430" s="60" t="s">
        <v>142</v>
      </c>
      <c r="D12430" s="15">
        <v>1</v>
      </c>
    </row>
    <row r="12431" spans="1:4" x14ac:dyDescent="0.25">
      <c r="A12431" s="67">
        <v>44340</v>
      </c>
      <c r="B12431" s="60" t="s">
        <v>11</v>
      </c>
      <c r="C12431" s="60" t="s">
        <v>11</v>
      </c>
      <c r="D12431" s="15">
        <v>64</v>
      </c>
    </row>
    <row r="12432" spans="1:4" x14ac:dyDescent="0.25">
      <c r="A12432" s="67">
        <v>44340</v>
      </c>
      <c r="B12432" s="60" t="s">
        <v>11</v>
      </c>
      <c r="C12432" s="76" t="s">
        <v>1352</v>
      </c>
      <c r="D12432" s="15">
        <v>1</v>
      </c>
    </row>
    <row r="12433" spans="1:4" x14ac:dyDescent="0.25">
      <c r="A12433" s="67">
        <v>44340</v>
      </c>
      <c r="B12433" s="60" t="s">
        <v>11</v>
      </c>
      <c r="C12433" s="564" t="s">
        <v>1046</v>
      </c>
      <c r="D12433" s="15">
        <v>1</v>
      </c>
    </row>
    <row r="12434" spans="1:4" x14ac:dyDescent="0.25">
      <c r="A12434" s="67">
        <v>44340</v>
      </c>
      <c r="B12434" s="60" t="s">
        <v>11</v>
      </c>
      <c r="C12434" s="60" t="s">
        <v>763</v>
      </c>
      <c r="D12434" s="15">
        <v>10</v>
      </c>
    </row>
    <row r="12435" spans="1:4" x14ac:dyDescent="0.25">
      <c r="A12435" s="67">
        <v>44340</v>
      </c>
      <c r="B12435" s="60" t="s">
        <v>11</v>
      </c>
      <c r="C12435" s="60" t="s">
        <v>134</v>
      </c>
      <c r="D12435" s="15">
        <v>12</v>
      </c>
    </row>
    <row r="12436" spans="1:4" x14ac:dyDescent="0.25">
      <c r="A12436" s="67">
        <v>44340</v>
      </c>
      <c r="B12436" s="60" t="s">
        <v>12</v>
      </c>
      <c r="C12436" s="60" t="s">
        <v>74</v>
      </c>
      <c r="D12436" s="15">
        <v>10</v>
      </c>
    </row>
    <row r="12437" spans="1:4" x14ac:dyDescent="0.25">
      <c r="A12437" s="67">
        <v>44340</v>
      </c>
      <c r="B12437" s="60" t="s">
        <v>12</v>
      </c>
      <c r="C12437" s="60" t="s">
        <v>955</v>
      </c>
      <c r="D12437" s="15">
        <v>1</v>
      </c>
    </row>
    <row r="12438" spans="1:4" x14ac:dyDescent="0.25">
      <c r="A12438" s="67">
        <v>44340</v>
      </c>
      <c r="B12438" s="60" t="s">
        <v>12</v>
      </c>
      <c r="C12438" s="76" t="s">
        <v>1439</v>
      </c>
      <c r="D12438" s="15">
        <v>2</v>
      </c>
    </row>
    <row r="12439" spans="1:4" x14ac:dyDescent="0.25">
      <c r="A12439" s="67">
        <v>44340</v>
      </c>
      <c r="B12439" s="60" t="s">
        <v>12</v>
      </c>
      <c r="C12439" s="76" t="s">
        <v>1443</v>
      </c>
      <c r="D12439" s="15">
        <v>8</v>
      </c>
    </row>
    <row r="12440" spans="1:4" x14ac:dyDescent="0.25">
      <c r="A12440" s="67">
        <v>44340</v>
      </c>
      <c r="B12440" s="60" t="s">
        <v>12</v>
      </c>
      <c r="C12440" s="76" t="s">
        <v>1444</v>
      </c>
      <c r="D12440" s="15">
        <v>4</v>
      </c>
    </row>
    <row r="12441" spans="1:4" x14ac:dyDescent="0.25">
      <c r="A12441" s="67">
        <v>44340</v>
      </c>
      <c r="B12441" s="60" t="s">
        <v>12</v>
      </c>
      <c r="C12441" s="60" t="s">
        <v>12</v>
      </c>
      <c r="D12441" s="15">
        <v>62</v>
      </c>
    </row>
    <row r="12442" spans="1:4" x14ac:dyDescent="0.25">
      <c r="A12442" s="67">
        <v>44340</v>
      </c>
      <c r="B12442" s="60" t="s">
        <v>12</v>
      </c>
      <c r="C12442" s="76" t="s">
        <v>691</v>
      </c>
      <c r="D12442" s="15">
        <v>1</v>
      </c>
    </row>
    <row r="12443" spans="1:4" x14ac:dyDescent="0.25">
      <c r="A12443" s="67">
        <v>44340</v>
      </c>
      <c r="B12443" s="60" t="s">
        <v>12</v>
      </c>
      <c r="C12443" s="76" t="s">
        <v>1435</v>
      </c>
      <c r="D12443" s="15">
        <v>2</v>
      </c>
    </row>
    <row r="12444" spans="1:4" x14ac:dyDescent="0.25">
      <c r="A12444" s="67">
        <v>44340</v>
      </c>
      <c r="B12444" s="60" t="s">
        <v>8</v>
      </c>
      <c r="C12444" s="76" t="s">
        <v>1448</v>
      </c>
      <c r="D12444" s="15">
        <v>1</v>
      </c>
    </row>
    <row r="12445" spans="1:4" x14ac:dyDescent="0.25">
      <c r="A12445" s="67">
        <v>44340</v>
      </c>
      <c r="B12445" s="60" t="s">
        <v>8</v>
      </c>
      <c r="C12445" s="60" t="s">
        <v>73</v>
      </c>
      <c r="D12445" s="15">
        <v>10</v>
      </c>
    </row>
    <row r="12446" spans="1:4" x14ac:dyDescent="0.25">
      <c r="A12446" s="67">
        <v>44340</v>
      </c>
      <c r="B12446" s="60" t="s">
        <v>8</v>
      </c>
      <c r="C12446" s="76" t="s">
        <v>1452</v>
      </c>
      <c r="D12446" s="15">
        <v>5</v>
      </c>
    </row>
    <row r="12447" spans="1:4" x14ac:dyDescent="0.25">
      <c r="A12447" s="67">
        <v>44340</v>
      </c>
      <c r="B12447" s="60" t="s">
        <v>8</v>
      </c>
      <c r="C12447" s="76" t="s">
        <v>1454</v>
      </c>
      <c r="D12447" s="15">
        <v>1</v>
      </c>
    </row>
    <row r="12448" spans="1:4" x14ac:dyDescent="0.25">
      <c r="A12448" s="67">
        <v>44340</v>
      </c>
      <c r="B12448" s="60" t="s">
        <v>8</v>
      </c>
      <c r="C12448" s="60" t="s">
        <v>58</v>
      </c>
      <c r="D12448" s="15">
        <v>18</v>
      </c>
    </row>
    <row r="12449" spans="1:4" x14ac:dyDescent="0.25">
      <c r="A12449" s="67">
        <v>44340</v>
      </c>
      <c r="B12449" s="60" t="s">
        <v>8</v>
      </c>
      <c r="C12449" s="60" t="s">
        <v>114</v>
      </c>
      <c r="D12449" s="15">
        <v>1</v>
      </c>
    </row>
    <row r="12450" spans="1:4" x14ac:dyDescent="0.25">
      <c r="A12450" s="67">
        <v>44340</v>
      </c>
      <c r="B12450" s="60" t="s">
        <v>8</v>
      </c>
      <c r="C12450" s="60" t="s">
        <v>141</v>
      </c>
      <c r="D12450" s="15">
        <v>9</v>
      </c>
    </row>
    <row r="12451" spans="1:4" x14ac:dyDescent="0.25">
      <c r="A12451" s="67">
        <v>44340</v>
      </c>
      <c r="B12451" s="60" t="s">
        <v>8</v>
      </c>
      <c r="C12451" s="60" t="s">
        <v>133</v>
      </c>
      <c r="D12451" s="15">
        <v>10</v>
      </c>
    </row>
    <row r="12452" spans="1:4" x14ac:dyDescent="0.25">
      <c r="A12452" s="67">
        <v>44340</v>
      </c>
      <c r="B12452" s="60" t="s">
        <v>8</v>
      </c>
      <c r="C12452" s="60" t="s">
        <v>204</v>
      </c>
      <c r="D12452" s="15">
        <v>8</v>
      </c>
    </row>
    <row r="12453" spans="1:4" x14ac:dyDescent="0.25">
      <c r="A12453" s="67">
        <v>44340</v>
      </c>
      <c r="B12453" s="60" t="s">
        <v>8</v>
      </c>
      <c r="C12453" s="60" t="s">
        <v>40</v>
      </c>
      <c r="D12453" s="15">
        <v>4</v>
      </c>
    </row>
    <row r="12454" spans="1:4" x14ac:dyDescent="0.25">
      <c r="A12454" s="67">
        <v>44340</v>
      </c>
      <c r="B12454" s="60" t="s">
        <v>8</v>
      </c>
      <c r="C12454" s="60" t="s">
        <v>8</v>
      </c>
      <c r="D12454" s="15">
        <v>310</v>
      </c>
    </row>
    <row r="12455" spans="1:4" x14ac:dyDescent="0.25">
      <c r="A12455" s="67">
        <v>44340</v>
      </c>
      <c r="B12455" s="60" t="s">
        <v>8</v>
      </c>
      <c r="C12455" s="76" t="s">
        <v>1461</v>
      </c>
      <c r="D12455" s="15">
        <v>1</v>
      </c>
    </row>
    <row r="12456" spans="1:4" x14ac:dyDescent="0.25">
      <c r="A12456" s="67">
        <v>44340</v>
      </c>
      <c r="B12456" s="60" t="s">
        <v>8</v>
      </c>
      <c r="C12456" s="76" t="s">
        <v>1034</v>
      </c>
      <c r="D12456" s="15">
        <v>1</v>
      </c>
    </row>
    <row r="12457" spans="1:4" x14ac:dyDescent="0.25">
      <c r="A12457" s="67">
        <v>44340</v>
      </c>
      <c r="B12457" s="60" t="s">
        <v>8</v>
      </c>
      <c r="C12457" s="60" t="s">
        <v>31</v>
      </c>
      <c r="D12457" s="15">
        <v>14</v>
      </c>
    </row>
    <row r="12458" spans="1:4" x14ac:dyDescent="0.25">
      <c r="A12458" s="67">
        <v>44340</v>
      </c>
      <c r="B12458" s="60" t="s">
        <v>8</v>
      </c>
      <c r="C12458" s="60" t="s">
        <v>80</v>
      </c>
      <c r="D12458" s="15">
        <v>4</v>
      </c>
    </row>
    <row r="12459" spans="1:4" x14ac:dyDescent="0.25">
      <c r="A12459" s="67">
        <v>44340</v>
      </c>
      <c r="B12459" s="60" t="s">
        <v>8</v>
      </c>
      <c r="C12459" s="60" t="s">
        <v>594</v>
      </c>
      <c r="D12459" s="15">
        <v>2</v>
      </c>
    </row>
    <row r="12460" spans="1:4" x14ac:dyDescent="0.25">
      <c r="A12460" s="67">
        <v>44340</v>
      </c>
      <c r="B12460" s="60" t="s">
        <v>8</v>
      </c>
      <c r="C12460" s="60" t="s">
        <v>111</v>
      </c>
      <c r="D12460" s="15">
        <v>16</v>
      </c>
    </row>
    <row r="12461" spans="1:4" x14ac:dyDescent="0.25">
      <c r="A12461" s="67">
        <v>44340</v>
      </c>
      <c r="B12461" s="60" t="s">
        <v>49</v>
      </c>
      <c r="C12461" s="76" t="s">
        <v>1466</v>
      </c>
      <c r="D12461" s="15">
        <v>7</v>
      </c>
    </row>
    <row r="12462" spans="1:4" x14ac:dyDescent="0.25">
      <c r="A12462" s="67">
        <v>44340</v>
      </c>
      <c r="B12462" s="60" t="s">
        <v>49</v>
      </c>
      <c r="C12462" s="60" t="s">
        <v>49</v>
      </c>
      <c r="D12462" s="15">
        <v>51</v>
      </c>
    </row>
    <row r="12463" spans="1:4" x14ac:dyDescent="0.25">
      <c r="A12463" s="67">
        <v>44340</v>
      </c>
      <c r="B12463" s="60" t="s">
        <v>50</v>
      </c>
      <c r="C12463" s="76" t="s">
        <v>1470</v>
      </c>
      <c r="D12463" s="15">
        <v>4</v>
      </c>
    </row>
    <row r="12464" spans="1:4" x14ac:dyDescent="0.25">
      <c r="A12464" s="67">
        <v>44340</v>
      </c>
      <c r="B12464" s="60" t="s">
        <v>50</v>
      </c>
      <c r="C12464" s="76" t="s">
        <v>1469</v>
      </c>
      <c r="D12464" s="15">
        <v>1</v>
      </c>
    </row>
    <row r="12465" spans="1:4" x14ac:dyDescent="0.25">
      <c r="A12465" s="67">
        <v>44340</v>
      </c>
      <c r="B12465" s="60" t="s">
        <v>50</v>
      </c>
      <c r="C12465" s="60" t="s">
        <v>1356</v>
      </c>
      <c r="D12465" s="15">
        <v>15</v>
      </c>
    </row>
    <row r="12466" spans="1:4" x14ac:dyDescent="0.25">
      <c r="A12466" s="67">
        <v>44340</v>
      </c>
      <c r="B12466" s="60" t="s">
        <v>50</v>
      </c>
      <c r="C12466" s="60" t="s">
        <v>367</v>
      </c>
      <c r="D12466" s="15">
        <v>16</v>
      </c>
    </row>
    <row r="12467" spans="1:4" x14ac:dyDescent="0.25">
      <c r="A12467" s="67">
        <v>44340</v>
      </c>
      <c r="B12467" s="60" t="s">
        <v>27</v>
      </c>
      <c r="C12467" s="60" t="s">
        <v>140</v>
      </c>
      <c r="D12467" s="15">
        <v>16</v>
      </c>
    </row>
    <row r="12468" spans="1:4" x14ac:dyDescent="0.25">
      <c r="A12468" s="67">
        <v>44340</v>
      </c>
      <c r="B12468" s="60" t="s">
        <v>27</v>
      </c>
      <c r="C12468" s="60" t="s">
        <v>234</v>
      </c>
      <c r="D12468" s="15">
        <v>1</v>
      </c>
    </row>
    <row r="12469" spans="1:4" x14ac:dyDescent="0.25">
      <c r="A12469" s="67">
        <v>44340</v>
      </c>
      <c r="B12469" s="60" t="s">
        <v>27</v>
      </c>
      <c r="C12469" s="76" t="s">
        <v>1473</v>
      </c>
      <c r="D12469" s="15">
        <v>1</v>
      </c>
    </row>
    <row r="12470" spans="1:4" x14ac:dyDescent="0.25">
      <c r="A12470" s="67">
        <v>44340</v>
      </c>
      <c r="B12470" s="60" t="s">
        <v>27</v>
      </c>
      <c r="C12470" s="60" t="s">
        <v>43</v>
      </c>
      <c r="D12470" s="15">
        <v>58</v>
      </c>
    </row>
    <row r="12471" spans="1:4" x14ac:dyDescent="0.25">
      <c r="A12471" s="67">
        <v>44340</v>
      </c>
      <c r="B12471" s="60" t="s">
        <v>27</v>
      </c>
      <c r="C12471" s="60" t="s">
        <v>939</v>
      </c>
      <c r="D12471" s="15">
        <v>4</v>
      </c>
    </row>
    <row r="12472" spans="1:4" x14ac:dyDescent="0.25">
      <c r="A12472" s="67">
        <v>44340</v>
      </c>
      <c r="B12472" s="60" t="s">
        <v>27</v>
      </c>
      <c r="C12472" s="60" t="s">
        <v>352</v>
      </c>
      <c r="D12472" s="15">
        <v>3</v>
      </c>
    </row>
    <row r="12473" spans="1:4" x14ac:dyDescent="0.25">
      <c r="A12473" s="67">
        <v>44340</v>
      </c>
      <c r="B12473" s="60" t="s">
        <v>27</v>
      </c>
      <c r="C12473" s="60" t="s">
        <v>621</v>
      </c>
      <c r="D12473" s="15">
        <v>1</v>
      </c>
    </row>
    <row r="12474" spans="1:4" x14ac:dyDescent="0.25">
      <c r="A12474" s="67">
        <v>44340</v>
      </c>
      <c r="B12474" s="60" t="s">
        <v>27</v>
      </c>
      <c r="C12474" s="60" t="s">
        <v>710</v>
      </c>
      <c r="D12474" s="15">
        <v>3</v>
      </c>
    </row>
    <row r="12475" spans="1:4" x14ac:dyDescent="0.25">
      <c r="A12475" s="67">
        <v>44340</v>
      </c>
      <c r="B12475" s="60" t="s">
        <v>27</v>
      </c>
      <c r="C12475" s="76" t="s">
        <v>1477</v>
      </c>
      <c r="D12475" s="15">
        <v>2</v>
      </c>
    </row>
    <row r="12476" spans="1:4" x14ac:dyDescent="0.25">
      <c r="A12476" s="67">
        <v>44340</v>
      </c>
      <c r="B12476" s="60" t="s">
        <v>51</v>
      </c>
      <c r="C12476" s="76" t="s">
        <v>1354</v>
      </c>
      <c r="D12476" s="15">
        <v>1</v>
      </c>
    </row>
    <row r="12477" spans="1:4" x14ac:dyDescent="0.25">
      <c r="A12477" s="67">
        <v>44340</v>
      </c>
      <c r="B12477" s="60" t="s">
        <v>51</v>
      </c>
      <c r="C12477" s="76" t="s">
        <v>680</v>
      </c>
      <c r="D12477" s="15">
        <v>2</v>
      </c>
    </row>
    <row r="12478" spans="1:4" x14ac:dyDescent="0.25">
      <c r="A12478" s="67">
        <v>44340</v>
      </c>
      <c r="B12478" s="60" t="s">
        <v>51</v>
      </c>
      <c r="C12478" s="60" t="s">
        <v>51</v>
      </c>
      <c r="D12478" s="15">
        <v>39</v>
      </c>
    </row>
    <row r="12479" spans="1:4" x14ac:dyDescent="0.25">
      <c r="A12479" s="67">
        <v>44340</v>
      </c>
      <c r="B12479" s="60" t="s">
        <v>10</v>
      </c>
      <c r="C12479" s="60" t="s">
        <v>1053</v>
      </c>
      <c r="D12479" s="15">
        <v>1</v>
      </c>
    </row>
    <row r="12480" spans="1:4" x14ac:dyDescent="0.25">
      <c r="A12480" s="67">
        <v>44340</v>
      </c>
      <c r="B12480" s="60" t="s">
        <v>10</v>
      </c>
      <c r="C12480" s="76" t="s">
        <v>1054</v>
      </c>
      <c r="D12480" s="15">
        <v>1</v>
      </c>
    </row>
    <row r="12481" spans="1:4" x14ac:dyDescent="0.25">
      <c r="A12481" s="67">
        <v>44340</v>
      </c>
      <c r="B12481" s="60" t="s">
        <v>10</v>
      </c>
      <c r="C12481" s="60" t="s">
        <v>10</v>
      </c>
      <c r="D12481" s="15">
        <v>29</v>
      </c>
    </row>
    <row r="12482" spans="1:4" x14ac:dyDescent="0.25">
      <c r="A12482" s="67">
        <v>44341</v>
      </c>
      <c r="B12482" s="60" t="s">
        <v>14</v>
      </c>
      <c r="C12482" s="60" t="s">
        <v>14</v>
      </c>
      <c r="D12482" s="15">
        <v>0</v>
      </c>
    </row>
    <row r="12483" spans="1:4" x14ac:dyDescent="0.25">
      <c r="A12483" s="67">
        <v>44341</v>
      </c>
      <c r="B12483" s="60" t="s">
        <v>20</v>
      </c>
      <c r="C12483" s="60" t="s">
        <v>20</v>
      </c>
      <c r="D12483" s="15">
        <v>0</v>
      </c>
    </row>
    <row r="12484" spans="1:4" x14ac:dyDescent="0.25">
      <c r="A12484" s="67">
        <v>44341</v>
      </c>
      <c r="B12484" s="60" t="s">
        <v>13</v>
      </c>
      <c r="C12484" s="60" t="s">
        <v>13</v>
      </c>
      <c r="D12484" s="15">
        <v>0</v>
      </c>
    </row>
    <row r="12485" spans="1:4" x14ac:dyDescent="0.25">
      <c r="A12485" s="67">
        <v>44341</v>
      </c>
      <c r="B12485" s="60" t="s">
        <v>24</v>
      </c>
      <c r="C12485" s="60" t="s">
        <v>24</v>
      </c>
      <c r="D12485" s="15">
        <v>0</v>
      </c>
    </row>
    <row r="12486" spans="1:4" x14ac:dyDescent="0.25">
      <c r="A12486" s="67">
        <v>44341</v>
      </c>
      <c r="B12486" s="60" t="s">
        <v>47</v>
      </c>
      <c r="C12486" s="60" t="s">
        <v>47</v>
      </c>
      <c r="D12486" s="15">
        <v>0</v>
      </c>
    </row>
    <row r="12487" spans="1:4" x14ac:dyDescent="0.25">
      <c r="A12487" s="67">
        <v>44341</v>
      </c>
      <c r="B12487" s="60" t="s">
        <v>48</v>
      </c>
      <c r="C12487" s="58" t="s">
        <v>1600</v>
      </c>
      <c r="D12487" s="15">
        <v>0</v>
      </c>
    </row>
    <row r="12488" spans="1:4" x14ac:dyDescent="0.25">
      <c r="A12488" s="67">
        <v>44341</v>
      </c>
      <c r="B12488" s="60" t="s">
        <v>7</v>
      </c>
      <c r="C12488" s="60" t="s">
        <v>7</v>
      </c>
      <c r="D12488" s="15">
        <v>0</v>
      </c>
    </row>
    <row r="12489" spans="1:4" x14ac:dyDescent="0.25">
      <c r="A12489" s="67">
        <v>44341</v>
      </c>
      <c r="B12489" s="60" t="s">
        <v>9</v>
      </c>
      <c r="C12489" s="60" t="s">
        <v>9</v>
      </c>
      <c r="D12489" s="15">
        <v>0</v>
      </c>
    </row>
    <row r="12490" spans="1:4" x14ac:dyDescent="0.25">
      <c r="A12490" s="67">
        <v>44341</v>
      </c>
      <c r="B12490" s="60" t="s">
        <v>15</v>
      </c>
      <c r="C12490" s="60" t="s">
        <v>1355</v>
      </c>
      <c r="D12490" s="15">
        <v>0</v>
      </c>
    </row>
    <row r="12491" spans="1:4" x14ac:dyDescent="0.25">
      <c r="A12491" s="67">
        <v>44341</v>
      </c>
      <c r="B12491" s="60" t="s">
        <v>11</v>
      </c>
      <c r="C12491" s="60" t="s">
        <v>11</v>
      </c>
      <c r="D12491" s="15">
        <v>0</v>
      </c>
    </row>
    <row r="12492" spans="1:4" x14ac:dyDescent="0.25">
      <c r="A12492" s="67">
        <v>44341</v>
      </c>
      <c r="B12492" s="60" t="s">
        <v>12</v>
      </c>
      <c r="C12492" s="60" t="s">
        <v>12</v>
      </c>
      <c r="D12492" s="15">
        <v>0</v>
      </c>
    </row>
    <row r="12493" spans="1:4" x14ac:dyDescent="0.25">
      <c r="A12493" s="67">
        <v>44341</v>
      </c>
      <c r="B12493" s="60" t="s">
        <v>8</v>
      </c>
      <c r="C12493" s="60" t="s">
        <v>8</v>
      </c>
      <c r="D12493" s="15">
        <v>0</v>
      </c>
    </row>
    <row r="12494" spans="1:4" x14ac:dyDescent="0.25">
      <c r="A12494" s="67">
        <v>44341</v>
      </c>
      <c r="B12494" s="60" t="s">
        <v>49</v>
      </c>
      <c r="C12494" s="60" t="s">
        <v>49</v>
      </c>
      <c r="D12494" s="15">
        <v>0</v>
      </c>
    </row>
    <row r="12495" spans="1:4" x14ac:dyDescent="0.25">
      <c r="A12495" s="67">
        <v>44341</v>
      </c>
      <c r="B12495" s="60" t="s">
        <v>50</v>
      </c>
      <c r="C12495" s="73" t="s">
        <v>367</v>
      </c>
      <c r="D12495" s="15">
        <v>0</v>
      </c>
    </row>
    <row r="12496" spans="1:4" x14ac:dyDescent="0.25">
      <c r="A12496" s="67">
        <v>44341</v>
      </c>
      <c r="B12496" s="60" t="s">
        <v>27</v>
      </c>
      <c r="C12496" s="76" t="s">
        <v>43</v>
      </c>
      <c r="D12496" s="15">
        <v>0</v>
      </c>
    </row>
    <row r="12497" spans="1:4" x14ac:dyDescent="0.25">
      <c r="A12497" s="67">
        <v>44341</v>
      </c>
      <c r="B12497" s="60" t="s">
        <v>51</v>
      </c>
      <c r="C12497" s="60" t="s">
        <v>51</v>
      </c>
      <c r="D12497" s="15">
        <v>0</v>
      </c>
    </row>
    <row r="12498" spans="1:4" x14ac:dyDescent="0.25">
      <c r="A12498" s="67">
        <v>44341</v>
      </c>
      <c r="B12498" s="60" t="s">
        <v>10</v>
      </c>
      <c r="C12498" s="60" t="s">
        <v>10</v>
      </c>
      <c r="D12498" s="15">
        <v>0</v>
      </c>
    </row>
    <row r="12499" spans="1:4" x14ac:dyDescent="0.25">
      <c r="A12499" s="67">
        <v>44342</v>
      </c>
      <c r="B12499" s="60" t="s">
        <v>14</v>
      </c>
      <c r="C12499" s="73" t="s">
        <v>14</v>
      </c>
      <c r="D12499" s="15">
        <v>50</v>
      </c>
    </row>
    <row r="12500" spans="1:4" x14ac:dyDescent="0.25">
      <c r="A12500" s="67">
        <v>44342</v>
      </c>
      <c r="B12500" s="60" t="s">
        <v>14</v>
      </c>
      <c r="C12500" s="76" t="s">
        <v>1370</v>
      </c>
      <c r="D12500" s="15">
        <v>2</v>
      </c>
    </row>
    <row r="12501" spans="1:4" x14ac:dyDescent="0.25">
      <c r="A12501" s="67">
        <v>44342</v>
      </c>
      <c r="B12501" s="60" t="s">
        <v>14</v>
      </c>
      <c r="C12501" s="73" t="s">
        <v>16</v>
      </c>
      <c r="D12501" s="15">
        <v>10</v>
      </c>
    </row>
    <row r="12502" spans="1:4" x14ac:dyDescent="0.25">
      <c r="A12502" s="67">
        <v>44342</v>
      </c>
      <c r="B12502" s="60" t="s">
        <v>14</v>
      </c>
      <c r="C12502" s="73" t="s">
        <v>807</v>
      </c>
      <c r="D12502" s="15">
        <v>1</v>
      </c>
    </row>
    <row r="12503" spans="1:4" x14ac:dyDescent="0.25">
      <c r="A12503" s="67">
        <v>44342</v>
      </c>
      <c r="B12503" s="60" t="s">
        <v>14</v>
      </c>
      <c r="C12503" s="73" t="s">
        <v>85</v>
      </c>
      <c r="D12503" s="15">
        <v>5</v>
      </c>
    </row>
    <row r="12504" spans="1:4" x14ac:dyDescent="0.25">
      <c r="A12504" s="67">
        <v>44342</v>
      </c>
      <c r="B12504" s="60" t="s">
        <v>20</v>
      </c>
      <c r="C12504" s="76" t="s">
        <v>1371</v>
      </c>
      <c r="D12504" s="15">
        <v>6</v>
      </c>
    </row>
    <row r="12505" spans="1:4" x14ac:dyDescent="0.25">
      <c r="A12505" s="67">
        <v>44342</v>
      </c>
      <c r="B12505" s="60" t="s">
        <v>20</v>
      </c>
      <c r="C12505" s="73" t="s">
        <v>20</v>
      </c>
      <c r="D12505" s="15">
        <v>216</v>
      </c>
    </row>
    <row r="12506" spans="1:4" x14ac:dyDescent="0.25">
      <c r="A12506" s="67">
        <v>44342</v>
      </c>
      <c r="B12506" s="60" t="s">
        <v>20</v>
      </c>
      <c r="C12506" s="76" t="s">
        <v>1374</v>
      </c>
      <c r="D12506" s="15">
        <v>1</v>
      </c>
    </row>
    <row r="12507" spans="1:4" x14ac:dyDescent="0.25">
      <c r="A12507" s="67">
        <v>44342</v>
      </c>
      <c r="B12507" s="60" t="s">
        <v>20</v>
      </c>
      <c r="C12507" s="73" t="s">
        <v>365</v>
      </c>
      <c r="D12507" s="15">
        <v>1</v>
      </c>
    </row>
    <row r="12508" spans="1:4" x14ac:dyDescent="0.25">
      <c r="A12508" s="67">
        <v>44342</v>
      </c>
      <c r="B12508" s="60" t="s">
        <v>20</v>
      </c>
      <c r="C12508" s="73" t="s">
        <v>651</v>
      </c>
      <c r="D12508" s="15">
        <v>4</v>
      </c>
    </row>
    <row r="12509" spans="1:4" x14ac:dyDescent="0.25">
      <c r="A12509" s="67">
        <v>44342</v>
      </c>
      <c r="B12509" s="60" t="s">
        <v>20</v>
      </c>
      <c r="C12509" s="73" t="s">
        <v>712</v>
      </c>
      <c r="D12509" s="15">
        <v>2</v>
      </c>
    </row>
    <row r="12510" spans="1:4" x14ac:dyDescent="0.25">
      <c r="A12510" s="67">
        <v>44342</v>
      </c>
      <c r="B12510" s="60" t="s">
        <v>13</v>
      </c>
      <c r="C12510" s="76" t="s">
        <v>1377</v>
      </c>
      <c r="D12510" s="15">
        <v>2</v>
      </c>
    </row>
    <row r="12511" spans="1:4" x14ac:dyDescent="0.25">
      <c r="A12511" s="67">
        <v>44342</v>
      </c>
      <c r="B12511" s="60" t="s">
        <v>13</v>
      </c>
      <c r="C12511" s="73" t="s">
        <v>13</v>
      </c>
      <c r="D12511" s="15">
        <v>46</v>
      </c>
    </row>
    <row r="12512" spans="1:4" x14ac:dyDescent="0.25">
      <c r="A12512" s="67">
        <v>44342</v>
      </c>
      <c r="B12512" s="60" t="s">
        <v>13</v>
      </c>
      <c r="C12512" s="76" t="s">
        <v>1385</v>
      </c>
      <c r="D12512" s="15">
        <v>7</v>
      </c>
    </row>
    <row r="12513" spans="1:4" x14ac:dyDescent="0.25">
      <c r="A12513" s="67">
        <v>44342</v>
      </c>
      <c r="B12513" s="60" t="s">
        <v>13</v>
      </c>
      <c r="C12513" s="76" t="s">
        <v>326</v>
      </c>
      <c r="D12513" s="15">
        <v>1</v>
      </c>
    </row>
    <row r="12514" spans="1:4" x14ac:dyDescent="0.25">
      <c r="A12514" s="67">
        <v>44342</v>
      </c>
      <c r="B12514" s="60" t="s">
        <v>13</v>
      </c>
      <c r="C12514" s="73" t="s">
        <v>636</v>
      </c>
      <c r="D12514" s="15">
        <v>1</v>
      </c>
    </row>
    <row r="12515" spans="1:4" x14ac:dyDescent="0.25">
      <c r="A12515" s="67">
        <v>44342</v>
      </c>
      <c r="B12515" s="60" t="s">
        <v>13</v>
      </c>
      <c r="C12515" s="76" t="s">
        <v>1387</v>
      </c>
      <c r="D12515" s="15">
        <v>17</v>
      </c>
    </row>
    <row r="12516" spans="1:4" x14ac:dyDescent="0.25">
      <c r="A12516" s="67">
        <v>44342</v>
      </c>
      <c r="B12516" s="60" t="s">
        <v>24</v>
      </c>
      <c r="C12516" s="73" t="s">
        <v>23</v>
      </c>
      <c r="D12516" s="15">
        <v>21</v>
      </c>
    </row>
    <row r="12517" spans="1:4" x14ac:dyDescent="0.25">
      <c r="A12517" s="67">
        <v>44342</v>
      </c>
      <c r="B12517" s="60" t="s">
        <v>24</v>
      </c>
      <c r="C12517" s="76" t="s">
        <v>1389</v>
      </c>
      <c r="D12517" s="15">
        <v>1</v>
      </c>
    </row>
    <row r="12518" spans="1:4" x14ac:dyDescent="0.25">
      <c r="A12518" s="67">
        <v>44342</v>
      </c>
      <c r="B12518" s="60" t="s">
        <v>24</v>
      </c>
      <c r="C12518" s="73" t="s">
        <v>24</v>
      </c>
      <c r="D12518" s="15">
        <v>8</v>
      </c>
    </row>
    <row r="12519" spans="1:4" x14ac:dyDescent="0.25">
      <c r="A12519" s="67">
        <v>44342</v>
      </c>
      <c r="B12519" s="60" t="s">
        <v>47</v>
      </c>
      <c r="C12519" s="73" t="s">
        <v>1066</v>
      </c>
      <c r="D12519" s="15">
        <v>2</v>
      </c>
    </row>
    <row r="12520" spans="1:4" x14ac:dyDescent="0.25">
      <c r="A12520" s="67">
        <v>44342</v>
      </c>
      <c r="B12520" s="60" t="s">
        <v>47</v>
      </c>
      <c r="C12520" s="73" t="s">
        <v>47</v>
      </c>
      <c r="D12520" s="15">
        <v>9</v>
      </c>
    </row>
    <row r="12521" spans="1:4" x14ac:dyDescent="0.25">
      <c r="A12521" s="67">
        <v>44342</v>
      </c>
      <c r="B12521" s="60" t="s">
        <v>47</v>
      </c>
      <c r="C12521" s="73" t="s">
        <v>924</v>
      </c>
      <c r="D12521" s="15">
        <v>1</v>
      </c>
    </row>
    <row r="12522" spans="1:4" x14ac:dyDescent="0.25">
      <c r="A12522" s="67">
        <v>44342</v>
      </c>
      <c r="B12522" s="60" t="s">
        <v>48</v>
      </c>
      <c r="C12522" s="58" t="s">
        <v>1600</v>
      </c>
      <c r="D12522" s="15">
        <v>4</v>
      </c>
    </row>
    <row r="12523" spans="1:4" x14ac:dyDescent="0.25">
      <c r="A12523" s="67">
        <v>44342</v>
      </c>
      <c r="B12523" s="60" t="s">
        <v>7</v>
      </c>
      <c r="C12523" s="76" t="s">
        <v>1411</v>
      </c>
      <c r="D12523" s="15">
        <v>3</v>
      </c>
    </row>
    <row r="12524" spans="1:4" x14ac:dyDescent="0.25">
      <c r="A12524" s="67">
        <v>44342</v>
      </c>
      <c r="B12524" s="60" t="s">
        <v>7</v>
      </c>
      <c r="C12524" s="73" t="s">
        <v>7</v>
      </c>
      <c r="D12524" s="15">
        <v>33</v>
      </c>
    </row>
    <row r="12525" spans="1:4" x14ac:dyDescent="0.25">
      <c r="A12525" s="67">
        <v>44342</v>
      </c>
      <c r="B12525" s="60" t="s">
        <v>7</v>
      </c>
      <c r="C12525" s="73" t="s">
        <v>1357</v>
      </c>
      <c r="D12525" s="15">
        <v>1</v>
      </c>
    </row>
    <row r="12526" spans="1:4" x14ac:dyDescent="0.25">
      <c r="A12526" s="67">
        <v>44342</v>
      </c>
      <c r="B12526" s="60" t="s">
        <v>9</v>
      </c>
      <c r="C12526" s="73" t="s">
        <v>9</v>
      </c>
      <c r="D12526" s="15">
        <v>203</v>
      </c>
    </row>
    <row r="12527" spans="1:4" x14ac:dyDescent="0.25">
      <c r="A12527" s="67">
        <v>44342</v>
      </c>
      <c r="B12527" s="60" t="s">
        <v>9</v>
      </c>
      <c r="C12527" s="73" t="s">
        <v>17</v>
      </c>
      <c r="D12527" s="15">
        <v>3</v>
      </c>
    </row>
    <row r="12528" spans="1:4" x14ac:dyDescent="0.25">
      <c r="A12528" s="67">
        <v>44342</v>
      </c>
      <c r="B12528" s="60" t="s">
        <v>9</v>
      </c>
      <c r="C12528" s="76" t="s">
        <v>1422</v>
      </c>
      <c r="D12528" s="15">
        <v>2</v>
      </c>
    </row>
    <row r="12529" spans="1:4" x14ac:dyDescent="0.25">
      <c r="A12529" s="67">
        <v>44342</v>
      </c>
      <c r="B12529" s="60" t="s">
        <v>9</v>
      </c>
      <c r="C12529" s="73" t="s">
        <v>144</v>
      </c>
      <c r="D12529" s="15">
        <v>23</v>
      </c>
    </row>
    <row r="12530" spans="1:4" x14ac:dyDescent="0.25">
      <c r="A12530" s="67">
        <v>44342</v>
      </c>
      <c r="B12530" s="60" t="s">
        <v>15</v>
      </c>
      <c r="C12530" s="73" t="s">
        <v>622</v>
      </c>
      <c r="D12530" s="15">
        <v>1</v>
      </c>
    </row>
    <row r="12531" spans="1:4" x14ac:dyDescent="0.25">
      <c r="A12531" s="67">
        <v>44342</v>
      </c>
      <c r="B12531" s="60" t="s">
        <v>15</v>
      </c>
      <c r="C12531" s="73" t="s">
        <v>284</v>
      </c>
      <c r="D12531" s="15">
        <v>2</v>
      </c>
    </row>
    <row r="12532" spans="1:4" x14ac:dyDescent="0.25">
      <c r="A12532" s="67">
        <v>44342</v>
      </c>
      <c r="B12532" s="60" t="s">
        <v>11</v>
      </c>
      <c r="C12532" s="73" t="s">
        <v>335</v>
      </c>
      <c r="D12532" s="15">
        <v>8</v>
      </c>
    </row>
    <row r="12533" spans="1:4" x14ac:dyDescent="0.25">
      <c r="A12533" s="67">
        <v>44342</v>
      </c>
      <c r="B12533" s="60" t="s">
        <v>11</v>
      </c>
      <c r="C12533" s="73" t="s">
        <v>142</v>
      </c>
      <c r="D12533" s="15">
        <v>1</v>
      </c>
    </row>
    <row r="12534" spans="1:4" x14ac:dyDescent="0.25">
      <c r="A12534" s="67">
        <v>44342</v>
      </c>
      <c r="B12534" s="60" t="s">
        <v>11</v>
      </c>
      <c r="C12534" s="73" t="s">
        <v>11</v>
      </c>
      <c r="D12534" s="15">
        <v>34</v>
      </c>
    </row>
    <row r="12535" spans="1:4" x14ac:dyDescent="0.25">
      <c r="A12535" s="67">
        <v>44342</v>
      </c>
      <c r="B12535" s="60" t="s">
        <v>11</v>
      </c>
      <c r="C12535" s="76" t="s">
        <v>1040</v>
      </c>
      <c r="D12535" s="15">
        <v>1</v>
      </c>
    </row>
    <row r="12536" spans="1:4" x14ac:dyDescent="0.25">
      <c r="A12536" s="67">
        <v>44342</v>
      </c>
      <c r="B12536" s="60" t="s">
        <v>11</v>
      </c>
      <c r="C12536" s="73" t="s">
        <v>763</v>
      </c>
      <c r="D12536" s="15">
        <v>3</v>
      </c>
    </row>
    <row r="12537" spans="1:4" x14ac:dyDescent="0.25">
      <c r="A12537" s="67">
        <v>44342</v>
      </c>
      <c r="B12537" s="60" t="s">
        <v>12</v>
      </c>
      <c r="C12537" s="73" t="s">
        <v>74</v>
      </c>
      <c r="D12537" s="15">
        <v>2</v>
      </c>
    </row>
    <row r="12538" spans="1:4" x14ac:dyDescent="0.25">
      <c r="A12538" s="67">
        <v>44342</v>
      </c>
      <c r="B12538" s="60" t="s">
        <v>12</v>
      </c>
      <c r="C12538" s="76" t="s">
        <v>1443</v>
      </c>
      <c r="D12538" s="15">
        <v>2</v>
      </c>
    </row>
    <row r="12539" spans="1:4" x14ac:dyDescent="0.25">
      <c r="A12539" s="67">
        <v>44342</v>
      </c>
      <c r="B12539" s="60" t="s">
        <v>12</v>
      </c>
      <c r="C12539" s="73" t="s">
        <v>12</v>
      </c>
      <c r="D12539" s="15">
        <v>31</v>
      </c>
    </row>
    <row r="12540" spans="1:4" x14ac:dyDescent="0.25">
      <c r="A12540" s="67">
        <v>44342</v>
      </c>
      <c r="B12540" s="60" t="s">
        <v>8</v>
      </c>
      <c r="C12540" s="76" t="s">
        <v>1446</v>
      </c>
      <c r="D12540" s="15">
        <v>1</v>
      </c>
    </row>
    <row r="12541" spans="1:4" x14ac:dyDescent="0.25">
      <c r="A12541" s="67">
        <v>44342</v>
      </c>
      <c r="B12541" s="60" t="s">
        <v>8</v>
      </c>
      <c r="C12541" s="76" t="s">
        <v>1448</v>
      </c>
      <c r="D12541" s="15">
        <v>3</v>
      </c>
    </row>
    <row r="12542" spans="1:4" x14ac:dyDescent="0.25">
      <c r="A12542" s="67">
        <v>44342</v>
      </c>
      <c r="B12542" s="60" t="s">
        <v>8</v>
      </c>
      <c r="C12542" s="73" t="s">
        <v>73</v>
      </c>
      <c r="D12542" s="15">
        <v>7</v>
      </c>
    </row>
    <row r="12543" spans="1:4" x14ac:dyDescent="0.25">
      <c r="A12543" s="67">
        <v>44342</v>
      </c>
      <c r="B12543" s="60" t="s">
        <v>8</v>
      </c>
      <c r="C12543" s="76" t="s">
        <v>1452</v>
      </c>
      <c r="D12543" s="15">
        <v>4</v>
      </c>
    </row>
    <row r="12544" spans="1:4" x14ac:dyDescent="0.25">
      <c r="A12544" s="67">
        <v>44342</v>
      </c>
      <c r="B12544" s="60" t="s">
        <v>8</v>
      </c>
      <c r="C12544" s="73" t="s">
        <v>58</v>
      </c>
      <c r="D12544" s="15">
        <v>12</v>
      </c>
    </row>
    <row r="12545" spans="1:4" x14ac:dyDescent="0.25">
      <c r="A12545" s="67">
        <v>44342</v>
      </c>
      <c r="B12545" s="60" t="s">
        <v>8</v>
      </c>
      <c r="C12545" s="73" t="s">
        <v>141</v>
      </c>
      <c r="D12545" s="15">
        <v>6</v>
      </c>
    </row>
    <row r="12546" spans="1:4" x14ac:dyDescent="0.25">
      <c r="A12546" s="67">
        <v>44342</v>
      </c>
      <c r="B12546" s="60" t="s">
        <v>8</v>
      </c>
      <c r="C12546" s="73" t="s">
        <v>133</v>
      </c>
      <c r="D12546" s="15">
        <v>10</v>
      </c>
    </row>
    <row r="12547" spans="1:4" x14ac:dyDescent="0.25">
      <c r="A12547" s="67">
        <v>44342</v>
      </c>
      <c r="B12547" s="60" t="s">
        <v>8</v>
      </c>
      <c r="C12547" s="73" t="s">
        <v>1358</v>
      </c>
      <c r="D12547" s="15">
        <v>1</v>
      </c>
    </row>
    <row r="12548" spans="1:4" x14ac:dyDescent="0.25">
      <c r="A12548" s="67">
        <v>44342</v>
      </c>
      <c r="B12548" s="60" t="s">
        <v>8</v>
      </c>
      <c r="C12548" s="73" t="s">
        <v>204</v>
      </c>
      <c r="D12548" s="15">
        <v>9</v>
      </c>
    </row>
    <row r="12549" spans="1:4" x14ac:dyDescent="0.25">
      <c r="A12549" s="67">
        <v>44342</v>
      </c>
      <c r="B12549" s="60" t="s">
        <v>8</v>
      </c>
      <c r="C12549" s="73" t="s">
        <v>40</v>
      </c>
      <c r="D12549" s="15">
        <v>2</v>
      </c>
    </row>
    <row r="12550" spans="1:4" x14ac:dyDescent="0.25">
      <c r="A12550" s="67">
        <v>44342</v>
      </c>
      <c r="B12550" s="60" t="s">
        <v>8</v>
      </c>
      <c r="C12550" s="73" t="s">
        <v>8</v>
      </c>
      <c r="D12550" s="15">
        <v>142</v>
      </c>
    </row>
    <row r="12551" spans="1:4" x14ac:dyDescent="0.25">
      <c r="A12551" s="67">
        <v>44342</v>
      </c>
      <c r="B12551" s="60" t="s">
        <v>8</v>
      </c>
      <c r="C12551" s="73" t="s">
        <v>31</v>
      </c>
      <c r="D12551" s="15">
        <v>6</v>
      </c>
    </row>
    <row r="12552" spans="1:4" x14ac:dyDescent="0.25">
      <c r="A12552" s="67">
        <v>44342</v>
      </c>
      <c r="B12552" s="60" t="s">
        <v>8</v>
      </c>
      <c r="C12552" s="73" t="s">
        <v>80</v>
      </c>
      <c r="D12552" s="15">
        <v>2</v>
      </c>
    </row>
    <row r="12553" spans="1:4" x14ac:dyDescent="0.25">
      <c r="A12553" s="67">
        <v>44342</v>
      </c>
      <c r="B12553" s="60" t="s">
        <v>8</v>
      </c>
      <c r="C12553" s="73" t="s">
        <v>594</v>
      </c>
      <c r="D12553" s="15">
        <v>6</v>
      </c>
    </row>
    <row r="12554" spans="1:4" x14ac:dyDescent="0.25">
      <c r="A12554" s="67">
        <v>44342</v>
      </c>
      <c r="B12554" s="60" t="s">
        <v>8</v>
      </c>
      <c r="C12554" s="73" t="s">
        <v>111</v>
      </c>
      <c r="D12554" s="15">
        <v>17</v>
      </c>
    </row>
    <row r="12555" spans="1:4" x14ac:dyDescent="0.25">
      <c r="A12555" s="67">
        <v>44342</v>
      </c>
      <c r="B12555" s="60" t="s">
        <v>8</v>
      </c>
      <c r="C12555" s="73" t="s">
        <v>347</v>
      </c>
      <c r="D12555" s="15">
        <v>1</v>
      </c>
    </row>
    <row r="12556" spans="1:4" x14ac:dyDescent="0.25">
      <c r="A12556" s="67">
        <v>44342</v>
      </c>
      <c r="B12556" s="60" t="s">
        <v>49</v>
      </c>
      <c r="C12556" s="76" t="s">
        <v>1466</v>
      </c>
      <c r="D12556" s="15">
        <v>4</v>
      </c>
    </row>
    <row r="12557" spans="1:4" x14ac:dyDescent="0.25">
      <c r="A12557" s="67">
        <v>44342</v>
      </c>
      <c r="B12557" s="60" t="s">
        <v>49</v>
      </c>
      <c r="C12557" s="73" t="s">
        <v>49</v>
      </c>
      <c r="D12557" s="15">
        <v>49</v>
      </c>
    </row>
    <row r="12558" spans="1:4" x14ac:dyDescent="0.25">
      <c r="A12558" s="67">
        <v>44342</v>
      </c>
      <c r="B12558" s="60" t="s">
        <v>50</v>
      </c>
      <c r="C12558" s="76" t="s">
        <v>1470</v>
      </c>
      <c r="D12558" s="15">
        <v>1</v>
      </c>
    </row>
    <row r="12559" spans="1:4" x14ac:dyDescent="0.25">
      <c r="A12559" s="67">
        <v>44342</v>
      </c>
      <c r="B12559" s="60" t="s">
        <v>50</v>
      </c>
      <c r="C12559" s="73" t="s">
        <v>1356</v>
      </c>
      <c r="D12559" s="15">
        <v>1</v>
      </c>
    </row>
    <row r="12560" spans="1:4" x14ac:dyDescent="0.25">
      <c r="A12560" s="67">
        <v>44342</v>
      </c>
      <c r="B12560" s="60" t="s">
        <v>50</v>
      </c>
      <c r="C12560" s="73" t="s">
        <v>367</v>
      </c>
      <c r="D12560" s="15">
        <v>1</v>
      </c>
    </row>
    <row r="12561" spans="1:4" x14ac:dyDescent="0.25">
      <c r="A12561" s="67">
        <v>44342</v>
      </c>
      <c r="B12561" s="60" t="s">
        <v>27</v>
      </c>
      <c r="C12561" s="73" t="s">
        <v>140</v>
      </c>
      <c r="D12561" s="15">
        <v>4</v>
      </c>
    </row>
    <row r="12562" spans="1:4" x14ac:dyDescent="0.25">
      <c r="A12562" s="67">
        <v>44342</v>
      </c>
      <c r="B12562" s="60" t="s">
        <v>27</v>
      </c>
      <c r="C12562" s="73" t="s">
        <v>43</v>
      </c>
      <c r="D12562" s="15">
        <v>32</v>
      </c>
    </row>
    <row r="12563" spans="1:4" x14ac:dyDescent="0.25">
      <c r="A12563" s="67">
        <v>44342</v>
      </c>
      <c r="B12563" s="60" t="s">
        <v>27</v>
      </c>
      <c r="C12563" s="73" t="s">
        <v>939</v>
      </c>
      <c r="D12563" s="15">
        <v>3</v>
      </c>
    </row>
    <row r="12564" spans="1:4" x14ac:dyDescent="0.25">
      <c r="A12564" s="67">
        <v>44342</v>
      </c>
      <c r="B12564" s="60" t="s">
        <v>27</v>
      </c>
      <c r="C12564" s="73" t="s">
        <v>352</v>
      </c>
      <c r="D12564" s="15">
        <v>1</v>
      </c>
    </row>
    <row r="12565" spans="1:4" x14ac:dyDescent="0.25">
      <c r="A12565" s="67">
        <v>44342</v>
      </c>
      <c r="B12565" s="60" t="s">
        <v>27</v>
      </c>
      <c r="C12565" s="73" t="s">
        <v>621</v>
      </c>
      <c r="D12565" s="15">
        <v>1</v>
      </c>
    </row>
    <row r="12566" spans="1:4" x14ac:dyDescent="0.25">
      <c r="A12566" s="67">
        <v>44342</v>
      </c>
      <c r="B12566" s="60" t="s">
        <v>27</v>
      </c>
      <c r="C12566" s="73" t="s">
        <v>710</v>
      </c>
      <c r="D12566" s="15">
        <v>4</v>
      </c>
    </row>
    <row r="12567" spans="1:4" x14ac:dyDescent="0.25">
      <c r="A12567" s="67">
        <v>44342</v>
      </c>
      <c r="B12567" s="60" t="s">
        <v>51</v>
      </c>
      <c r="C12567" s="73" t="s">
        <v>51</v>
      </c>
      <c r="D12567" s="15">
        <v>17</v>
      </c>
    </row>
    <row r="12568" spans="1:4" x14ac:dyDescent="0.25">
      <c r="A12568" s="67">
        <v>44342</v>
      </c>
      <c r="B12568" s="60" t="s">
        <v>10</v>
      </c>
      <c r="C12568" s="76" t="s">
        <v>1480</v>
      </c>
      <c r="D12568" s="15">
        <v>1</v>
      </c>
    </row>
    <row r="12569" spans="1:4" x14ac:dyDescent="0.25">
      <c r="A12569" s="67">
        <v>44342</v>
      </c>
      <c r="B12569" s="60" t="s">
        <v>10</v>
      </c>
      <c r="C12569" s="76" t="s">
        <v>1481</v>
      </c>
      <c r="D12569" s="15">
        <v>2</v>
      </c>
    </row>
    <row r="12570" spans="1:4" x14ac:dyDescent="0.25">
      <c r="A12570" s="67">
        <v>44342</v>
      </c>
      <c r="B12570" s="60" t="s">
        <v>10</v>
      </c>
      <c r="C12570" s="73" t="s">
        <v>1053</v>
      </c>
      <c r="D12570" s="15">
        <v>2</v>
      </c>
    </row>
    <row r="12571" spans="1:4" x14ac:dyDescent="0.25">
      <c r="A12571" s="67">
        <v>44342</v>
      </c>
      <c r="B12571" s="60" t="s">
        <v>10</v>
      </c>
      <c r="C12571" s="76" t="s">
        <v>1044</v>
      </c>
      <c r="D12571" s="15">
        <v>2</v>
      </c>
    </row>
    <row r="12572" spans="1:4" x14ac:dyDescent="0.25">
      <c r="A12572" s="67">
        <v>44342</v>
      </c>
      <c r="B12572" s="60" t="s">
        <v>10</v>
      </c>
      <c r="C12572" s="73" t="s">
        <v>342</v>
      </c>
      <c r="D12572" s="15">
        <v>1</v>
      </c>
    </row>
    <row r="12573" spans="1:4" x14ac:dyDescent="0.25">
      <c r="A12573" s="67">
        <v>44342</v>
      </c>
      <c r="B12573" s="60" t="s">
        <v>10</v>
      </c>
      <c r="C12573" s="76" t="s">
        <v>1479</v>
      </c>
      <c r="D12573" s="15">
        <v>1</v>
      </c>
    </row>
    <row r="12574" spans="1:4" x14ac:dyDescent="0.25">
      <c r="A12574" s="67">
        <v>44342</v>
      </c>
      <c r="B12574" s="60" t="s">
        <v>10</v>
      </c>
      <c r="C12574" s="73" t="s">
        <v>10</v>
      </c>
      <c r="D12574" s="15">
        <v>25</v>
      </c>
    </row>
    <row r="12575" spans="1:4" x14ac:dyDescent="0.25">
      <c r="A12575" s="67">
        <v>44343</v>
      </c>
      <c r="B12575" s="60" t="s">
        <v>14</v>
      </c>
      <c r="C12575" s="73" t="s">
        <v>14</v>
      </c>
      <c r="D12575" s="15">
        <v>37</v>
      </c>
    </row>
    <row r="12576" spans="1:4" x14ac:dyDescent="0.25">
      <c r="A12576" s="67">
        <v>44343</v>
      </c>
      <c r="B12576" s="60" t="s">
        <v>14</v>
      </c>
      <c r="C12576" s="73" t="s">
        <v>16</v>
      </c>
      <c r="D12576" s="15">
        <v>24</v>
      </c>
    </row>
    <row r="12577" spans="1:4" x14ac:dyDescent="0.25">
      <c r="A12577" s="67">
        <v>44343</v>
      </c>
      <c r="B12577" s="60" t="s">
        <v>14</v>
      </c>
      <c r="C12577" s="73" t="s">
        <v>807</v>
      </c>
      <c r="D12577" s="15">
        <v>1</v>
      </c>
    </row>
    <row r="12578" spans="1:4" x14ac:dyDescent="0.25">
      <c r="A12578" s="67">
        <v>44343</v>
      </c>
      <c r="B12578" s="60" t="s">
        <v>14</v>
      </c>
      <c r="C12578" s="73" t="s">
        <v>85</v>
      </c>
      <c r="D12578" s="15">
        <v>14</v>
      </c>
    </row>
    <row r="12579" spans="1:4" x14ac:dyDescent="0.25">
      <c r="A12579" s="67">
        <v>44343</v>
      </c>
      <c r="B12579" s="60" t="s">
        <v>20</v>
      </c>
      <c r="C12579" s="76" t="s">
        <v>1371</v>
      </c>
      <c r="D12579" s="15">
        <v>4</v>
      </c>
    </row>
    <row r="12580" spans="1:4" x14ac:dyDescent="0.25">
      <c r="A12580" s="67">
        <v>44343</v>
      </c>
      <c r="B12580" s="60" t="s">
        <v>20</v>
      </c>
      <c r="C12580" s="73" t="s">
        <v>20</v>
      </c>
      <c r="D12580" s="15">
        <v>171</v>
      </c>
    </row>
    <row r="12581" spans="1:4" x14ac:dyDescent="0.25">
      <c r="A12581" s="67">
        <v>44343</v>
      </c>
      <c r="B12581" s="60" t="s">
        <v>20</v>
      </c>
      <c r="C12581" s="73" t="s">
        <v>651</v>
      </c>
      <c r="D12581" s="15">
        <v>1</v>
      </c>
    </row>
    <row r="12582" spans="1:4" x14ac:dyDescent="0.25">
      <c r="A12582" s="67">
        <v>44343</v>
      </c>
      <c r="B12582" s="60" t="s">
        <v>20</v>
      </c>
      <c r="C12582" s="73" t="s">
        <v>712</v>
      </c>
      <c r="D12582" s="15">
        <v>1</v>
      </c>
    </row>
    <row r="12583" spans="1:4" x14ac:dyDescent="0.25">
      <c r="A12583" s="67">
        <v>44343</v>
      </c>
      <c r="B12583" s="60" t="s">
        <v>13</v>
      </c>
      <c r="C12583" s="76" t="s">
        <v>1378</v>
      </c>
      <c r="D12583" s="15">
        <v>1</v>
      </c>
    </row>
    <row r="12584" spans="1:4" x14ac:dyDescent="0.25">
      <c r="A12584" s="67">
        <v>44343</v>
      </c>
      <c r="B12584" s="60" t="s">
        <v>13</v>
      </c>
      <c r="C12584" s="73" t="s">
        <v>13</v>
      </c>
      <c r="D12584" s="15">
        <v>18</v>
      </c>
    </row>
    <row r="12585" spans="1:4" x14ac:dyDescent="0.25">
      <c r="A12585" s="67">
        <v>44343</v>
      </c>
      <c r="B12585" s="60" t="s">
        <v>13</v>
      </c>
      <c r="C12585" s="76" t="s">
        <v>1383</v>
      </c>
      <c r="D12585" s="15">
        <v>2</v>
      </c>
    </row>
    <row r="12586" spans="1:4" x14ac:dyDescent="0.25">
      <c r="A12586" s="67">
        <v>44343</v>
      </c>
      <c r="B12586" s="60" t="s">
        <v>13</v>
      </c>
      <c r="C12586" s="76" t="s">
        <v>1385</v>
      </c>
      <c r="D12586" s="15">
        <v>10</v>
      </c>
    </row>
    <row r="12587" spans="1:4" x14ac:dyDescent="0.25">
      <c r="A12587" s="67">
        <v>44343</v>
      </c>
      <c r="B12587" s="60" t="s">
        <v>13</v>
      </c>
      <c r="C12587" s="76" t="s">
        <v>1387</v>
      </c>
      <c r="D12587" s="15">
        <v>6</v>
      </c>
    </row>
    <row r="12588" spans="1:4" x14ac:dyDescent="0.25">
      <c r="A12588" s="67">
        <v>44343</v>
      </c>
      <c r="B12588" s="60" t="s">
        <v>24</v>
      </c>
      <c r="C12588" s="73" t="s">
        <v>23</v>
      </c>
      <c r="D12588" s="15">
        <v>28</v>
      </c>
    </row>
    <row r="12589" spans="1:4" x14ac:dyDescent="0.25">
      <c r="A12589" s="67">
        <v>44343</v>
      </c>
      <c r="B12589" s="60" t="s">
        <v>24</v>
      </c>
      <c r="C12589" s="73" t="s">
        <v>24</v>
      </c>
      <c r="D12589" s="15">
        <v>16</v>
      </c>
    </row>
    <row r="12590" spans="1:4" x14ac:dyDescent="0.25">
      <c r="A12590" s="67">
        <v>44343</v>
      </c>
      <c r="B12590" s="60" t="s">
        <v>24</v>
      </c>
      <c r="C12590" s="76" t="s">
        <v>706</v>
      </c>
      <c r="D12590" s="15">
        <v>1</v>
      </c>
    </row>
    <row r="12591" spans="1:4" x14ac:dyDescent="0.25">
      <c r="A12591" s="67">
        <v>44343</v>
      </c>
      <c r="B12591" s="60" t="s">
        <v>24</v>
      </c>
      <c r="C12591" s="73" t="s">
        <v>942</v>
      </c>
      <c r="D12591" s="15">
        <v>1</v>
      </c>
    </row>
    <row r="12592" spans="1:4" x14ac:dyDescent="0.25">
      <c r="A12592" s="67">
        <v>44343</v>
      </c>
      <c r="B12592" s="60" t="s">
        <v>24</v>
      </c>
      <c r="C12592" s="73" t="s">
        <v>36</v>
      </c>
      <c r="D12592" s="15">
        <v>2</v>
      </c>
    </row>
    <row r="12593" spans="1:4" x14ac:dyDescent="0.25">
      <c r="A12593" s="67">
        <v>44343</v>
      </c>
      <c r="B12593" s="60" t="s">
        <v>47</v>
      </c>
      <c r="C12593" s="73" t="s">
        <v>47</v>
      </c>
      <c r="D12593" s="15">
        <v>12</v>
      </c>
    </row>
    <row r="12594" spans="1:4" x14ac:dyDescent="0.25">
      <c r="A12594" s="67">
        <v>44343</v>
      </c>
      <c r="B12594" s="60" t="s">
        <v>47</v>
      </c>
      <c r="C12594" s="73" t="s">
        <v>924</v>
      </c>
      <c r="D12594" s="15">
        <v>5</v>
      </c>
    </row>
    <row r="12595" spans="1:4" x14ac:dyDescent="0.25">
      <c r="A12595" s="67">
        <v>44343</v>
      </c>
      <c r="B12595" s="60" t="s">
        <v>48</v>
      </c>
      <c r="C12595" s="58" t="s">
        <v>1600</v>
      </c>
      <c r="D12595" s="15">
        <v>2</v>
      </c>
    </row>
    <row r="12596" spans="1:4" x14ac:dyDescent="0.25">
      <c r="A12596" s="67">
        <v>44343</v>
      </c>
      <c r="B12596" s="60" t="s">
        <v>7</v>
      </c>
      <c r="C12596" s="76" t="s">
        <v>1411</v>
      </c>
      <c r="D12596" s="15">
        <v>4</v>
      </c>
    </row>
    <row r="12597" spans="1:4" x14ac:dyDescent="0.25">
      <c r="A12597" s="67">
        <v>44343</v>
      </c>
      <c r="B12597" s="60" t="s">
        <v>7</v>
      </c>
      <c r="C12597" s="73" t="s">
        <v>7</v>
      </c>
      <c r="D12597" s="15">
        <v>38</v>
      </c>
    </row>
    <row r="12598" spans="1:4" x14ac:dyDescent="0.25">
      <c r="A12598" s="67">
        <v>44343</v>
      </c>
      <c r="B12598" s="60" t="s">
        <v>9</v>
      </c>
      <c r="C12598" s="60" t="s">
        <v>9</v>
      </c>
      <c r="D12598" s="15">
        <v>61</v>
      </c>
    </row>
    <row r="12599" spans="1:4" x14ac:dyDescent="0.25">
      <c r="A12599" s="67">
        <v>44343</v>
      </c>
      <c r="B12599" s="60" t="s">
        <v>9</v>
      </c>
      <c r="C12599" s="73" t="s">
        <v>17</v>
      </c>
      <c r="D12599" s="15">
        <v>7</v>
      </c>
    </row>
    <row r="12600" spans="1:4" x14ac:dyDescent="0.25">
      <c r="A12600" s="67">
        <v>44343</v>
      </c>
      <c r="B12600" s="60" t="s">
        <v>9</v>
      </c>
      <c r="C12600" s="76" t="s">
        <v>1422</v>
      </c>
      <c r="D12600" s="15">
        <v>4</v>
      </c>
    </row>
    <row r="12601" spans="1:4" x14ac:dyDescent="0.25">
      <c r="A12601" s="67">
        <v>44343</v>
      </c>
      <c r="B12601" s="60" t="s">
        <v>9</v>
      </c>
      <c r="C12601" s="73" t="s">
        <v>144</v>
      </c>
      <c r="D12601" s="15">
        <v>6</v>
      </c>
    </row>
    <row r="12602" spans="1:4" x14ac:dyDescent="0.25">
      <c r="A12602" s="67">
        <v>44343</v>
      </c>
      <c r="B12602" s="60" t="s">
        <v>15</v>
      </c>
      <c r="C12602" s="73" t="s">
        <v>1355</v>
      </c>
      <c r="D12602" s="15">
        <v>7</v>
      </c>
    </row>
    <row r="12603" spans="1:4" x14ac:dyDescent="0.25">
      <c r="A12603" s="67">
        <v>44343</v>
      </c>
      <c r="B12603" s="60" t="s">
        <v>15</v>
      </c>
      <c r="C12603" s="76" t="s">
        <v>1028</v>
      </c>
      <c r="D12603" s="15">
        <v>2</v>
      </c>
    </row>
    <row r="12604" spans="1:4" x14ac:dyDescent="0.25">
      <c r="A12604" s="67">
        <v>44343</v>
      </c>
      <c r="B12604" s="60" t="s">
        <v>11</v>
      </c>
      <c r="C12604" s="73" t="s">
        <v>335</v>
      </c>
      <c r="D12604" s="15">
        <v>1</v>
      </c>
    </row>
    <row r="12605" spans="1:4" x14ac:dyDescent="0.25">
      <c r="A12605" s="67">
        <v>44343</v>
      </c>
      <c r="B12605" s="60" t="s">
        <v>11</v>
      </c>
      <c r="C12605" s="73" t="s">
        <v>11</v>
      </c>
      <c r="D12605" s="15">
        <v>41</v>
      </c>
    </row>
    <row r="12606" spans="1:4" x14ac:dyDescent="0.25">
      <c r="A12606" s="67">
        <v>44343</v>
      </c>
      <c r="B12606" s="60" t="s">
        <v>11</v>
      </c>
      <c r="C12606" s="76" t="s">
        <v>1425</v>
      </c>
      <c r="D12606" s="15">
        <v>1</v>
      </c>
    </row>
    <row r="12607" spans="1:4" x14ac:dyDescent="0.25">
      <c r="A12607" s="67">
        <v>44343</v>
      </c>
      <c r="B12607" s="60" t="s">
        <v>11</v>
      </c>
      <c r="C12607" s="73" t="s">
        <v>854</v>
      </c>
      <c r="D12607" s="15">
        <v>1</v>
      </c>
    </row>
    <row r="12608" spans="1:4" x14ac:dyDescent="0.25">
      <c r="A12608" s="67">
        <v>44343</v>
      </c>
      <c r="B12608" s="60" t="s">
        <v>11</v>
      </c>
      <c r="C12608" s="73" t="s">
        <v>134</v>
      </c>
      <c r="D12608" s="15">
        <v>3</v>
      </c>
    </row>
    <row r="12609" spans="1:4" x14ac:dyDescent="0.25">
      <c r="A12609" s="67">
        <v>44343</v>
      </c>
      <c r="B12609" s="60" t="s">
        <v>12</v>
      </c>
      <c r="C12609" s="73" t="s">
        <v>74</v>
      </c>
      <c r="D12609" s="15">
        <v>1</v>
      </c>
    </row>
    <row r="12610" spans="1:4" x14ac:dyDescent="0.25">
      <c r="A12610" s="67">
        <v>44343</v>
      </c>
      <c r="B12610" s="60" t="s">
        <v>12</v>
      </c>
      <c r="C12610" s="76" t="s">
        <v>1442</v>
      </c>
      <c r="D12610" s="15">
        <v>1</v>
      </c>
    </row>
    <row r="12611" spans="1:4" x14ac:dyDescent="0.25">
      <c r="A12611" s="67">
        <v>44343</v>
      </c>
      <c r="B12611" s="60" t="s">
        <v>12</v>
      </c>
      <c r="C12611" s="76" t="s">
        <v>1443</v>
      </c>
      <c r="D12611" s="15">
        <v>1</v>
      </c>
    </row>
    <row r="12612" spans="1:4" x14ac:dyDescent="0.25">
      <c r="A12612" s="67">
        <v>44343</v>
      </c>
      <c r="B12612" s="60" t="s">
        <v>12</v>
      </c>
      <c r="C12612" s="73" t="s">
        <v>12</v>
      </c>
      <c r="D12612" s="15">
        <v>11</v>
      </c>
    </row>
    <row r="12613" spans="1:4" x14ac:dyDescent="0.25">
      <c r="A12613" s="67">
        <v>44343</v>
      </c>
      <c r="B12613" s="60" t="s">
        <v>8</v>
      </c>
      <c r="C12613" s="76" t="s">
        <v>1446</v>
      </c>
      <c r="D12613" s="15">
        <v>3</v>
      </c>
    </row>
    <row r="12614" spans="1:4" x14ac:dyDescent="0.25">
      <c r="A12614" s="67">
        <v>44343</v>
      </c>
      <c r="B12614" s="60" t="s">
        <v>8</v>
      </c>
      <c r="C12614" s="73" t="s">
        <v>73</v>
      </c>
      <c r="D12614" s="15">
        <v>7</v>
      </c>
    </row>
    <row r="12615" spans="1:4" x14ac:dyDescent="0.25">
      <c r="A12615" s="67">
        <v>44343</v>
      </c>
      <c r="B12615" s="60" t="s">
        <v>8</v>
      </c>
      <c r="C12615" s="76" t="s">
        <v>1452</v>
      </c>
      <c r="D12615" s="15">
        <v>11</v>
      </c>
    </row>
    <row r="12616" spans="1:4" x14ac:dyDescent="0.25">
      <c r="A12616" s="67">
        <v>44343</v>
      </c>
      <c r="B12616" s="60" t="s">
        <v>8</v>
      </c>
      <c r="C12616" s="73" t="s">
        <v>58</v>
      </c>
      <c r="D12616" s="15">
        <v>2</v>
      </c>
    </row>
    <row r="12617" spans="1:4" x14ac:dyDescent="0.25">
      <c r="A12617" s="67">
        <v>44343</v>
      </c>
      <c r="B12617" s="60" t="s">
        <v>8</v>
      </c>
      <c r="C12617" s="73" t="s">
        <v>141</v>
      </c>
      <c r="D12617" s="15">
        <v>1</v>
      </c>
    </row>
    <row r="12618" spans="1:4" x14ac:dyDescent="0.25">
      <c r="A12618" s="67">
        <v>44343</v>
      </c>
      <c r="B12618" s="60" t="s">
        <v>8</v>
      </c>
      <c r="C12618" s="73" t="s">
        <v>133</v>
      </c>
      <c r="D12618" s="15">
        <v>9</v>
      </c>
    </row>
    <row r="12619" spans="1:4" x14ac:dyDescent="0.25">
      <c r="A12619" s="67">
        <v>44343</v>
      </c>
      <c r="B12619" s="60" t="s">
        <v>8</v>
      </c>
      <c r="C12619" s="73" t="s">
        <v>204</v>
      </c>
      <c r="D12619" s="15">
        <v>2</v>
      </c>
    </row>
    <row r="12620" spans="1:4" x14ac:dyDescent="0.25">
      <c r="A12620" s="67">
        <v>44343</v>
      </c>
      <c r="B12620" s="60" t="s">
        <v>8</v>
      </c>
      <c r="C12620" s="73" t="s">
        <v>40</v>
      </c>
      <c r="D12620" s="15">
        <v>7</v>
      </c>
    </row>
    <row r="12621" spans="1:4" x14ac:dyDescent="0.25">
      <c r="A12621" s="67">
        <v>44343</v>
      </c>
      <c r="B12621" s="60" t="s">
        <v>8</v>
      </c>
      <c r="C12621" s="73" t="s">
        <v>8</v>
      </c>
      <c r="D12621" s="15">
        <v>73</v>
      </c>
    </row>
    <row r="12622" spans="1:4" x14ac:dyDescent="0.25">
      <c r="A12622" s="67">
        <v>44343</v>
      </c>
      <c r="B12622" s="60" t="s">
        <v>8</v>
      </c>
      <c r="C12622" s="73" t="s">
        <v>31</v>
      </c>
      <c r="D12622" s="15">
        <v>9</v>
      </c>
    </row>
    <row r="12623" spans="1:4" x14ac:dyDescent="0.25">
      <c r="A12623" s="67">
        <v>44343</v>
      </c>
      <c r="B12623" s="60" t="s">
        <v>8</v>
      </c>
      <c r="C12623" s="73" t="s">
        <v>80</v>
      </c>
      <c r="D12623" s="15">
        <v>4</v>
      </c>
    </row>
    <row r="12624" spans="1:4" x14ac:dyDescent="0.25">
      <c r="A12624" s="67">
        <v>44343</v>
      </c>
      <c r="B12624" s="60" t="s">
        <v>8</v>
      </c>
      <c r="C12624" s="73" t="s">
        <v>111</v>
      </c>
      <c r="D12624" s="15">
        <v>8</v>
      </c>
    </row>
    <row r="12625" spans="1:4" x14ac:dyDescent="0.25">
      <c r="A12625" s="67">
        <v>44343</v>
      </c>
      <c r="B12625" s="60" t="s">
        <v>49</v>
      </c>
      <c r="C12625" s="76" t="s">
        <v>1466</v>
      </c>
      <c r="D12625" s="15">
        <v>3</v>
      </c>
    </row>
    <row r="12626" spans="1:4" x14ac:dyDescent="0.25">
      <c r="A12626" s="67">
        <v>44343</v>
      </c>
      <c r="B12626" s="60" t="s">
        <v>49</v>
      </c>
      <c r="C12626" s="73" t="s">
        <v>49</v>
      </c>
      <c r="D12626" s="15">
        <v>47</v>
      </c>
    </row>
    <row r="12627" spans="1:4" x14ac:dyDescent="0.25">
      <c r="A12627" s="67">
        <v>44343</v>
      </c>
      <c r="B12627" s="60" t="s">
        <v>50</v>
      </c>
      <c r="C12627" s="76" t="s">
        <v>1470</v>
      </c>
      <c r="D12627" s="15">
        <v>2</v>
      </c>
    </row>
    <row r="12628" spans="1:4" x14ac:dyDescent="0.25">
      <c r="A12628" s="67">
        <v>44343</v>
      </c>
      <c r="B12628" s="60" t="s">
        <v>50</v>
      </c>
      <c r="C12628" s="73" t="s">
        <v>1356</v>
      </c>
      <c r="D12628" s="15">
        <v>2</v>
      </c>
    </row>
    <row r="12629" spans="1:4" x14ac:dyDescent="0.25">
      <c r="A12629" s="67">
        <v>44343</v>
      </c>
      <c r="B12629" s="60" t="s">
        <v>50</v>
      </c>
      <c r="C12629" s="73" t="s">
        <v>367</v>
      </c>
      <c r="D12629" s="15">
        <v>6</v>
      </c>
    </row>
    <row r="12630" spans="1:4" x14ac:dyDescent="0.25">
      <c r="A12630" s="67">
        <v>44343</v>
      </c>
      <c r="B12630" s="60" t="s">
        <v>27</v>
      </c>
      <c r="C12630" s="73" t="s">
        <v>140</v>
      </c>
      <c r="D12630" s="15">
        <v>10</v>
      </c>
    </row>
    <row r="12631" spans="1:4" x14ac:dyDescent="0.25">
      <c r="A12631" s="67">
        <v>44343</v>
      </c>
      <c r="B12631" s="60" t="s">
        <v>27</v>
      </c>
      <c r="C12631" s="73" t="s">
        <v>234</v>
      </c>
      <c r="D12631" s="15">
        <v>3</v>
      </c>
    </row>
    <row r="12632" spans="1:4" x14ac:dyDescent="0.25">
      <c r="A12632" s="67">
        <v>44343</v>
      </c>
      <c r="B12632" s="60" t="s">
        <v>27</v>
      </c>
      <c r="C12632" s="73" t="s">
        <v>43</v>
      </c>
      <c r="D12632" s="15">
        <v>31</v>
      </c>
    </row>
    <row r="12633" spans="1:4" x14ac:dyDescent="0.25">
      <c r="A12633" s="67">
        <v>44343</v>
      </c>
      <c r="B12633" s="60" t="s">
        <v>27</v>
      </c>
      <c r="C12633" s="73" t="s">
        <v>939</v>
      </c>
      <c r="D12633" s="15">
        <v>1</v>
      </c>
    </row>
    <row r="12634" spans="1:4" x14ac:dyDescent="0.25">
      <c r="A12634" s="67">
        <v>44343</v>
      </c>
      <c r="B12634" s="60" t="s">
        <v>27</v>
      </c>
      <c r="C12634" s="73" t="s">
        <v>352</v>
      </c>
      <c r="D12634" s="15">
        <v>2</v>
      </c>
    </row>
    <row r="12635" spans="1:4" x14ac:dyDescent="0.25">
      <c r="A12635" s="67">
        <v>44343</v>
      </c>
      <c r="B12635" s="60" t="s">
        <v>27</v>
      </c>
      <c r="C12635" s="73" t="s">
        <v>866</v>
      </c>
      <c r="D12635" s="15">
        <v>2</v>
      </c>
    </row>
    <row r="12636" spans="1:4" x14ac:dyDescent="0.25">
      <c r="A12636" s="67">
        <v>44343</v>
      </c>
      <c r="B12636" s="60" t="s">
        <v>27</v>
      </c>
      <c r="C12636" s="76" t="s">
        <v>1020</v>
      </c>
      <c r="D12636" s="15">
        <v>1</v>
      </c>
    </row>
    <row r="12637" spans="1:4" x14ac:dyDescent="0.25">
      <c r="A12637" s="67">
        <v>44343</v>
      </c>
      <c r="B12637" s="60" t="s">
        <v>27</v>
      </c>
      <c r="C12637" s="73" t="s">
        <v>621</v>
      </c>
      <c r="D12637" s="15">
        <v>4</v>
      </c>
    </row>
    <row r="12638" spans="1:4" x14ac:dyDescent="0.25">
      <c r="A12638" s="67">
        <v>44343</v>
      </c>
      <c r="B12638" s="60" t="s">
        <v>27</v>
      </c>
      <c r="C12638" s="73" t="s">
        <v>710</v>
      </c>
      <c r="D12638" s="15">
        <v>5</v>
      </c>
    </row>
    <row r="12639" spans="1:4" x14ac:dyDescent="0.25">
      <c r="A12639" s="67">
        <v>44343</v>
      </c>
      <c r="B12639" s="60" t="s">
        <v>51</v>
      </c>
      <c r="C12639" s="60" t="s">
        <v>51</v>
      </c>
      <c r="D12639" s="15">
        <v>0</v>
      </c>
    </row>
    <row r="12640" spans="1:4" x14ac:dyDescent="0.25">
      <c r="A12640" s="67">
        <v>44343</v>
      </c>
      <c r="B12640" s="60" t="s">
        <v>10</v>
      </c>
      <c r="C12640" s="73" t="s">
        <v>1053</v>
      </c>
      <c r="D12640" s="15">
        <v>1</v>
      </c>
    </row>
    <row r="12641" spans="1:4" x14ac:dyDescent="0.25">
      <c r="A12641" s="67">
        <v>44343</v>
      </c>
      <c r="B12641" s="60" t="s">
        <v>10</v>
      </c>
      <c r="C12641" s="76" t="s">
        <v>1144</v>
      </c>
      <c r="D12641" s="15">
        <v>1</v>
      </c>
    </row>
    <row r="12642" spans="1:4" x14ac:dyDescent="0.25">
      <c r="A12642" s="67">
        <v>44343</v>
      </c>
      <c r="B12642" s="60" t="s">
        <v>10</v>
      </c>
      <c r="C12642" s="76" t="s">
        <v>646</v>
      </c>
      <c r="D12642" s="15">
        <v>1</v>
      </c>
    </row>
    <row r="12643" spans="1:4" x14ac:dyDescent="0.25">
      <c r="A12643" s="67">
        <v>44343</v>
      </c>
      <c r="B12643" s="60" t="s">
        <v>10</v>
      </c>
      <c r="C12643" s="73" t="s">
        <v>342</v>
      </c>
      <c r="D12643" s="15">
        <v>1</v>
      </c>
    </row>
    <row r="12644" spans="1:4" x14ac:dyDescent="0.25">
      <c r="A12644" s="67">
        <v>44343</v>
      </c>
      <c r="B12644" s="60" t="s">
        <v>10</v>
      </c>
      <c r="C12644" s="73" t="s">
        <v>10</v>
      </c>
      <c r="D12644" s="15">
        <v>23</v>
      </c>
    </row>
    <row r="12645" spans="1:4" x14ac:dyDescent="0.25">
      <c r="A12645" s="67">
        <v>44344</v>
      </c>
      <c r="B12645" s="60" t="s">
        <v>14</v>
      </c>
      <c r="C12645" s="73" t="s">
        <v>14</v>
      </c>
      <c r="D12645" s="15">
        <v>40</v>
      </c>
    </row>
    <row r="12646" spans="1:4" x14ac:dyDescent="0.25">
      <c r="A12646" s="67">
        <v>44344</v>
      </c>
      <c r="B12646" s="60" t="s">
        <v>14</v>
      </c>
      <c r="C12646" s="76" t="s">
        <v>1364</v>
      </c>
      <c r="D12646" s="15">
        <v>2</v>
      </c>
    </row>
    <row r="12647" spans="1:4" x14ac:dyDescent="0.25">
      <c r="A12647" s="67">
        <v>44344</v>
      </c>
      <c r="B12647" s="60" t="s">
        <v>14</v>
      </c>
      <c r="C12647" s="73" t="s">
        <v>16</v>
      </c>
      <c r="D12647" s="15">
        <v>16</v>
      </c>
    </row>
    <row r="12648" spans="1:4" x14ac:dyDescent="0.25">
      <c r="A12648" s="67">
        <v>44344</v>
      </c>
      <c r="B12648" s="60" t="s">
        <v>14</v>
      </c>
      <c r="C12648" s="73" t="s">
        <v>807</v>
      </c>
      <c r="D12648" s="15">
        <v>5</v>
      </c>
    </row>
    <row r="12649" spans="1:4" x14ac:dyDescent="0.25">
      <c r="A12649" s="67">
        <v>44344</v>
      </c>
      <c r="B12649" s="60" t="s">
        <v>14</v>
      </c>
      <c r="C12649" s="73" t="s">
        <v>85</v>
      </c>
      <c r="D12649" s="15">
        <v>9</v>
      </c>
    </row>
    <row r="12650" spans="1:4" x14ac:dyDescent="0.25">
      <c r="A12650" s="67">
        <v>44344</v>
      </c>
      <c r="B12650" s="60" t="s">
        <v>20</v>
      </c>
      <c r="C12650" s="76" t="s">
        <v>1371</v>
      </c>
      <c r="D12650" s="15">
        <v>5</v>
      </c>
    </row>
    <row r="12651" spans="1:4" x14ac:dyDescent="0.25">
      <c r="A12651" s="67">
        <v>44344</v>
      </c>
      <c r="B12651" s="60" t="s">
        <v>20</v>
      </c>
      <c r="C12651" s="73" t="s">
        <v>20</v>
      </c>
      <c r="D12651" s="15">
        <v>251</v>
      </c>
    </row>
    <row r="12652" spans="1:4" x14ac:dyDescent="0.25">
      <c r="A12652" s="67">
        <v>44344</v>
      </c>
      <c r="B12652" s="60" t="s">
        <v>20</v>
      </c>
      <c r="C12652" s="76" t="s">
        <v>1374</v>
      </c>
      <c r="D12652" s="15">
        <v>1</v>
      </c>
    </row>
    <row r="12653" spans="1:4" x14ac:dyDescent="0.25">
      <c r="A12653" s="67">
        <v>44344</v>
      </c>
      <c r="B12653" s="60" t="s">
        <v>20</v>
      </c>
      <c r="C12653" s="76" t="s">
        <v>927</v>
      </c>
      <c r="D12653" s="15">
        <v>1</v>
      </c>
    </row>
    <row r="12654" spans="1:4" x14ac:dyDescent="0.25">
      <c r="A12654" s="67">
        <v>44344</v>
      </c>
      <c r="B12654" s="60" t="s">
        <v>20</v>
      </c>
      <c r="C12654" s="73" t="s">
        <v>365</v>
      </c>
      <c r="D12654" s="15">
        <v>2</v>
      </c>
    </row>
    <row r="12655" spans="1:4" x14ac:dyDescent="0.25">
      <c r="A12655" s="67">
        <v>44344</v>
      </c>
      <c r="B12655" s="60" t="s">
        <v>20</v>
      </c>
      <c r="C12655" s="73" t="s">
        <v>651</v>
      </c>
      <c r="D12655" s="15">
        <v>2</v>
      </c>
    </row>
    <row r="12656" spans="1:4" x14ac:dyDescent="0.25">
      <c r="A12656" s="67">
        <v>44344</v>
      </c>
      <c r="B12656" s="60" t="s">
        <v>20</v>
      </c>
      <c r="C12656" s="73" t="s">
        <v>876</v>
      </c>
      <c r="D12656" s="15">
        <v>2</v>
      </c>
    </row>
    <row r="12657" spans="1:4" x14ac:dyDescent="0.25">
      <c r="A12657" s="67">
        <v>44344</v>
      </c>
      <c r="B12657" s="60" t="s">
        <v>20</v>
      </c>
      <c r="C12657" s="73" t="s">
        <v>712</v>
      </c>
      <c r="D12657" s="15">
        <v>1</v>
      </c>
    </row>
    <row r="12658" spans="1:4" x14ac:dyDescent="0.25">
      <c r="A12658" s="67">
        <v>44344</v>
      </c>
      <c r="B12658" s="60" t="s">
        <v>13</v>
      </c>
      <c r="C12658" s="76" t="s">
        <v>94</v>
      </c>
      <c r="D12658" s="15">
        <v>1</v>
      </c>
    </row>
    <row r="12659" spans="1:4" x14ac:dyDescent="0.25">
      <c r="A12659" s="67">
        <v>44344</v>
      </c>
      <c r="B12659" s="60" t="s">
        <v>13</v>
      </c>
      <c r="C12659" s="76" t="s">
        <v>1377</v>
      </c>
      <c r="D12659" s="15">
        <v>1</v>
      </c>
    </row>
    <row r="12660" spans="1:4" x14ac:dyDescent="0.25">
      <c r="A12660" s="67">
        <v>44344</v>
      </c>
      <c r="B12660" s="60" t="s">
        <v>13</v>
      </c>
      <c r="C12660" s="76" t="s">
        <v>1378</v>
      </c>
      <c r="D12660" s="15">
        <v>1</v>
      </c>
    </row>
    <row r="12661" spans="1:4" x14ac:dyDescent="0.25">
      <c r="A12661" s="67">
        <v>44344</v>
      </c>
      <c r="B12661" s="60" t="s">
        <v>13</v>
      </c>
      <c r="C12661" s="76" t="s">
        <v>1381</v>
      </c>
      <c r="D12661" s="15">
        <v>2</v>
      </c>
    </row>
    <row r="12662" spans="1:4" x14ac:dyDescent="0.25">
      <c r="A12662" s="67">
        <v>44344</v>
      </c>
      <c r="B12662" s="60" t="s">
        <v>13</v>
      </c>
      <c r="C12662" s="76" t="s">
        <v>1382</v>
      </c>
      <c r="D12662" s="15">
        <v>1</v>
      </c>
    </row>
    <row r="12663" spans="1:4" x14ac:dyDescent="0.25">
      <c r="A12663" s="67">
        <v>44344</v>
      </c>
      <c r="B12663" s="60" t="s">
        <v>13</v>
      </c>
      <c r="C12663" s="76" t="s">
        <v>816</v>
      </c>
      <c r="D12663" s="15">
        <v>1</v>
      </c>
    </row>
    <row r="12664" spans="1:4" x14ac:dyDescent="0.25">
      <c r="A12664" s="67">
        <v>44344</v>
      </c>
      <c r="B12664" s="60" t="s">
        <v>13</v>
      </c>
      <c r="C12664" s="73" t="s">
        <v>13</v>
      </c>
      <c r="D12664" s="15">
        <v>21</v>
      </c>
    </row>
    <row r="12665" spans="1:4" x14ac:dyDescent="0.25">
      <c r="A12665" s="67">
        <v>44344</v>
      </c>
      <c r="B12665" s="60" t="s">
        <v>13</v>
      </c>
      <c r="C12665" s="76" t="s">
        <v>1383</v>
      </c>
      <c r="D12665" s="15">
        <v>1</v>
      </c>
    </row>
    <row r="12666" spans="1:4" x14ac:dyDescent="0.25">
      <c r="A12666" s="67">
        <v>44344</v>
      </c>
      <c r="B12666" s="60" t="s">
        <v>13</v>
      </c>
      <c r="C12666" s="76" t="s">
        <v>1385</v>
      </c>
      <c r="D12666" s="15">
        <v>9</v>
      </c>
    </row>
    <row r="12667" spans="1:4" x14ac:dyDescent="0.25">
      <c r="A12667" s="67">
        <v>44344</v>
      </c>
      <c r="B12667" s="60" t="s">
        <v>13</v>
      </c>
      <c r="C12667" s="76" t="s">
        <v>326</v>
      </c>
      <c r="D12667" s="15">
        <v>1</v>
      </c>
    </row>
    <row r="12668" spans="1:4" x14ac:dyDescent="0.25">
      <c r="A12668" s="67">
        <v>44344</v>
      </c>
      <c r="B12668" s="60" t="s">
        <v>13</v>
      </c>
      <c r="C12668" s="76" t="s">
        <v>1387</v>
      </c>
      <c r="D12668" s="15">
        <v>6</v>
      </c>
    </row>
    <row r="12669" spans="1:4" x14ac:dyDescent="0.25">
      <c r="A12669" s="67">
        <v>44344</v>
      </c>
      <c r="B12669" s="60" t="s">
        <v>24</v>
      </c>
      <c r="C12669" s="73" t="s">
        <v>23</v>
      </c>
      <c r="D12669" s="15">
        <v>20</v>
      </c>
    </row>
    <row r="12670" spans="1:4" x14ac:dyDescent="0.25">
      <c r="A12670" s="67">
        <v>44344</v>
      </c>
      <c r="B12670" s="60" t="s">
        <v>24</v>
      </c>
      <c r="C12670" s="73" t="s">
        <v>24</v>
      </c>
      <c r="D12670" s="15">
        <v>10</v>
      </c>
    </row>
    <row r="12671" spans="1:4" x14ac:dyDescent="0.25">
      <c r="A12671" s="67">
        <v>44344</v>
      </c>
      <c r="B12671" s="60" t="s">
        <v>24</v>
      </c>
      <c r="C12671" s="76" t="s">
        <v>706</v>
      </c>
      <c r="D12671" s="15">
        <v>1</v>
      </c>
    </row>
    <row r="12672" spans="1:4" x14ac:dyDescent="0.25">
      <c r="A12672" s="67">
        <v>44344</v>
      </c>
      <c r="B12672" s="60" t="s">
        <v>24</v>
      </c>
      <c r="C12672" s="73" t="s">
        <v>942</v>
      </c>
      <c r="D12672" s="15">
        <v>1</v>
      </c>
    </row>
    <row r="12673" spans="1:4" x14ac:dyDescent="0.25">
      <c r="A12673" s="67">
        <v>44344</v>
      </c>
      <c r="B12673" s="60" t="s">
        <v>24</v>
      </c>
      <c r="C12673" s="73" t="s">
        <v>656</v>
      </c>
      <c r="D12673" s="15">
        <v>1</v>
      </c>
    </row>
    <row r="12674" spans="1:4" x14ac:dyDescent="0.25">
      <c r="A12674" s="67">
        <v>44344</v>
      </c>
      <c r="B12674" s="60" t="s">
        <v>24</v>
      </c>
      <c r="C12674" s="73" t="s">
        <v>36</v>
      </c>
      <c r="D12674" s="15">
        <v>1</v>
      </c>
    </row>
    <row r="12675" spans="1:4" x14ac:dyDescent="0.25">
      <c r="A12675" s="67">
        <v>44344</v>
      </c>
      <c r="B12675" s="60" t="s">
        <v>47</v>
      </c>
      <c r="C12675" s="73" t="s">
        <v>47</v>
      </c>
      <c r="D12675" s="15">
        <v>7</v>
      </c>
    </row>
    <row r="12676" spans="1:4" x14ac:dyDescent="0.25">
      <c r="A12676" s="67">
        <v>44344</v>
      </c>
      <c r="B12676" s="60" t="s">
        <v>47</v>
      </c>
      <c r="C12676" s="73" t="s">
        <v>924</v>
      </c>
      <c r="D12676" s="15">
        <v>2</v>
      </c>
    </row>
    <row r="12677" spans="1:4" x14ac:dyDescent="0.25">
      <c r="A12677" s="67">
        <v>44344</v>
      </c>
      <c r="B12677" s="60" t="s">
        <v>48</v>
      </c>
      <c r="C12677" s="58" t="s">
        <v>1600</v>
      </c>
      <c r="D12677" s="15">
        <v>6</v>
      </c>
    </row>
    <row r="12678" spans="1:4" x14ac:dyDescent="0.25">
      <c r="A12678" s="67">
        <v>44344</v>
      </c>
      <c r="B12678" s="60" t="s">
        <v>7</v>
      </c>
      <c r="C12678" s="76" t="s">
        <v>1411</v>
      </c>
      <c r="D12678" s="15">
        <v>3</v>
      </c>
    </row>
    <row r="12679" spans="1:4" x14ac:dyDescent="0.25">
      <c r="A12679" s="67">
        <v>44344</v>
      </c>
      <c r="B12679" s="60" t="s">
        <v>7</v>
      </c>
      <c r="C12679" s="73" t="s">
        <v>7</v>
      </c>
      <c r="D12679" s="15">
        <v>26</v>
      </c>
    </row>
    <row r="12680" spans="1:4" x14ac:dyDescent="0.25">
      <c r="A12680" s="67">
        <v>44344</v>
      </c>
      <c r="B12680" s="60" t="s">
        <v>9</v>
      </c>
      <c r="C12680" s="76" t="s">
        <v>1412</v>
      </c>
      <c r="D12680" s="15">
        <v>1</v>
      </c>
    </row>
    <row r="12681" spans="1:4" x14ac:dyDescent="0.25">
      <c r="A12681" s="67">
        <v>44344</v>
      </c>
      <c r="B12681" s="60" t="s">
        <v>9</v>
      </c>
      <c r="C12681" s="76" t="s">
        <v>1420</v>
      </c>
      <c r="D12681" s="15">
        <v>1</v>
      </c>
    </row>
    <row r="12682" spans="1:4" x14ac:dyDescent="0.25">
      <c r="A12682" s="67">
        <v>44344</v>
      </c>
      <c r="B12682" s="60" t="s">
        <v>9</v>
      </c>
      <c r="C12682" s="73" t="s">
        <v>364</v>
      </c>
      <c r="D12682" s="15">
        <v>2</v>
      </c>
    </row>
    <row r="12683" spans="1:4" x14ac:dyDescent="0.25">
      <c r="A12683" s="67">
        <v>44344</v>
      </c>
      <c r="B12683" s="60" t="s">
        <v>9</v>
      </c>
      <c r="C12683" s="73" t="s">
        <v>9</v>
      </c>
      <c r="D12683" s="15">
        <v>45</v>
      </c>
    </row>
    <row r="12684" spans="1:4" x14ac:dyDescent="0.25">
      <c r="A12684" s="67">
        <v>44344</v>
      </c>
      <c r="B12684" s="60" t="s">
        <v>9</v>
      </c>
      <c r="C12684" s="73" t="s">
        <v>17</v>
      </c>
      <c r="D12684" s="15">
        <v>10</v>
      </c>
    </row>
    <row r="12685" spans="1:4" x14ac:dyDescent="0.25">
      <c r="A12685" s="67">
        <v>44344</v>
      </c>
      <c r="B12685" s="60" t="s">
        <v>9</v>
      </c>
      <c r="C12685" s="76" t="s">
        <v>1422</v>
      </c>
      <c r="D12685" s="15">
        <v>2</v>
      </c>
    </row>
    <row r="12686" spans="1:4" x14ac:dyDescent="0.25">
      <c r="A12686" s="67">
        <v>44344</v>
      </c>
      <c r="B12686" s="60" t="s">
        <v>9</v>
      </c>
      <c r="C12686" s="73" t="s">
        <v>144</v>
      </c>
      <c r="D12686" s="15">
        <v>19</v>
      </c>
    </row>
    <row r="12687" spans="1:4" x14ac:dyDescent="0.25">
      <c r="A12687" s="67">
        <v>44344</v>
      </c>
      <c r="B12687" s="60" t="s">
        <v>15</v>
      </c>
      <c r="C12687" s="73" t="s">
        <v>108</v>
      </c>
      <c r="D12687" s="15">
        <v>6</v>
      </c>
    </row>
    <row r="12688" spans="1:4" x14ac:dyDescent="0.25">
      <c r="A12688" s="67">
        <v>44344</v>
      </c>
      <c r="B12688" s="60" t="s">
        <v>15</v>
      </c>
      <c r="C12688" s="73" t="s">
        <v>1355</v>
      </c>
      <c r="D12688" s="15">
        <v>2</v>
      </c>
    </row>
    <row r="12689" spans="1:4" x14ac:dyDescent="0.25">
      <c r="A12689" s="67">
        <v>44344</v>
      </c>
      <c r="B12689" s="60" t="s">
        <v>15</v>
      </c>
      <c r="C12689" s="73" t="s">
        <v>622</v>
      </c>
      <c r="D12689" s="15">
        <v>1</v>
      </c>
    </row>
    <row r="12690" spans="1:4" x14ac:dyDescent="0.25">
      <c r="A12690" s="67">
        <v>44344</v>
      </c>
      <c r="B12690" s="60" t="s">
        <v>11</v>
      </c>
      <c r="C12690" s="73" t="s">
        <v>64</v>
      </c>
      <c r="D12690" s="15">
        <v>12</v>
      </c>
    </row>
    <row r="12691" spans="1:4" x14ac:dyDescent="0.25">
      <c r="A12691" s="67">
        <v>44344</v>
      </c>
      <c r="B12691" s="60" t="s">
        <v>11</v>
      </c>
      <c r="C12691" s="73" t="s">
        <v>335</v>
      </c>
      <c r="D12691" s="15">
        <v>5</v>
      </c>
    </row>
    <row r="12692" spans="1:4" x14ac:dyDescent="0.25">
      <c r="A12692" s="67">
        <v>44344</v>
      </c>
      <c r="B12692" s="60" t="s">
        <v>11</v>
      </c>
      <c r="C12692" s="76" t="s">
        <v>1429</v>
      </c>
      <c r="D12692" s="15">
        <v>1</v>
      </c>
    </row>
    <row r="12693" spans="1:4" x14ac:dyDescent="0.25">
      <c r="A12693" s="67">
        <v>44344</v>
      </c>
      <c r="B12693" s="60" t="s">
        <v>11</v>
      </c>
      <c r="C12693" s="76" t="s">
        <v>944</v>
      </c>
      <c r="D12693" s="15">
        <v>1</v>
      </c>
    </row>
    <row r="12694" spans="1:4" x14ac:dyDescent="0.25">
      <c r="A12694" s="67">
        <v>44344</v>
      </c>
      <c r="B12694" s="60" t="s">
        <v>11</v>
      </c>
      <c r="C12694" s="73" t="s">
        <v>11</v>
      </c>
      <c r="D12694" s="15">
        <v>36</v>
      </c>
    </row>
    <row r="12695" spans="1:4" x14ac:dyDescent="0.25">
      <c r="A12695" s="67">
        <v>44344</v>
      </c>
      <c r="B12695" s="60" t="s">
        <v>11</v>
      </c>
      <c r="C12695" s="73" t="s">
        <v>763</v>
      </c>
      <c r="D12695" s="15">
        <v>5</v>
      </c>
    </row>
    <row r="12696" spans="1:4" x14ac:dyDescent="0.25">
      <c r="A12696" s="67">
        <v>44344</v>
      </c>
      <c r="B12696" s="60" t="s">
        <v>11</v>
      </c>
      <c r="C12696" s="73" t="s">
        <v>134</v>
      </c>
      <c r="D12696" s="15">
        <v>1</v>
      </c>
    </row>
    <row r="12697" spans="1:4" x14ac:dyDescent="0.25">
      <c r="A12697" s="67">
        <v>44344</v>
      </c>
      <c r="B12697" s="60" t="s">
        <v>12</v>
      </c>
      <c r="C12697" s="73" t="s">
        <v>74</v>
      </c>
      <c r="D12697" s="15">
        <v>4</v>
      </c>
    </row>
    <row r="12698" spans="1:4" x14ac:dyDescent="0.25">
      <c r="A12698" s="67">
        <v>44344</v>
      </c>
      <c r="B12698" s="60" t="s">
        <v>12</v>
      </c>
      <c r="C12698" s="76" t="s">
        <v>1442</v>
      </c>
      <c r="D12698" s="15">
        <v>1</v>
      </c>
    </row>
    <row r="12699" spans="1:4" x14ac:dyDescent="0.25">
      <c r="A12699" s="67">
        <v>44344</v>
      </c>
      <c r="B12699" s="60" t="s">
        <v>12</v>
      </c>
      <c r="C12699" s="76" t="s">
        <v>1443</v>
      </c>
      <c r="D12699" s="15">
        <v>1</v>
      </c>
    </row>
    <row r="12700" spans="1:4" x14ac:dyDescent="0.25">
      <c r="A12700" s="67">
        <v>44344</v>
      </c>
      <c r="B12700" s="60" t="s">
        <v>12</v>
      </c>
      <c r="C12700" s="76" t="s">
        <v>1444</v>
      </c>
      <c r="D12700" s="15">
        <v>8</v>
      </c>
    </row>
    <row r="12701" spans="1:4" x14ac:dyDescent="0.25">
      <c r="A12701" s="67">
        <v>44344</v>
      </c>
      <c r="B12701" s="60" t="s">
        <v>12</v>
      </c>
      <c r="C12701" s="73" t="s">
        <v>12</v>
      </c>
      <c r="D12701" s="15">
        <v>32</v>
      </c>
    </row>
    <row r="12702" spans="1:4" x14ac:dyDescent="0.25">
      <c r="A12702" s="67">
        <v>44344</v>
      </c>
      <c r="B12702" s="60" t="s">
        <v>8</v>
      </c>
      <c r="C12702" s="76" t="s">
        <v>1446</v>
      </c>
      <c r="D12702" s="15">
        <v>6</v>
      </c>
    </row>
    <row r="12703" spans="1:4" x14ac:dyDescent="0.25">
      <c r="A12703" s="67">
        <v>44344</v>
      </c>
      <c r="B12703" s="60" t="s">
        <v>8</v>
      </c>
      <c r="C12703" s="73" t="s">
        <v>73</v>
      </c>
      <c r="D12703" s="15">
        <v>10</v>
      </c>
    </row>
    <row r="12704" spans="1:4" x14ac:dyDescent="0.25">
      <c r="A12704" s="67">
        <v>44344</v>
      </c>
      <c r="B12704" s="60" t="s">
        <v>8</v>
      </c>
      <c r="C12704" s="76" t="s">
        <v>1452</v>
      </c>
      <c r="D12704" s="15">
        <v>14</v>
      </c>
    </row>
    <row r="12705" spans="1:4" x14ac:dyDescent="0.25">
      <c r="A12705" s="67">
        <v>44344</v>
      </c>
      <c r="B12705" s="60" t="s">
        <v>8</v>
      </c>
      <c r="C12705" s="76" t="s">
        <v>1454</v>
      </c>
      <c r="D12705" s="15">
        <v>1</v>
      </c>
    </row>
    <row r="12706" spans="1:4" x14ac:dyDescent="0.25">
      <c r="A12706" s="67">
        <v>44344</v>
      </c>
      <c r="B12706" s="60" t="s">
        <v>8</v>
      </c>
      <c r="C12706" s="76" t="s">
        <v>1457</v>
      </c>
      <c r="D12706" s="15">
        <v>1</v>
      </c>
    </row>
    <row r="12707" spans="1:4" x14ac:dyDescent="0.25">
      <c r="A12707" s="67">
        <v>44344</v>
      </c>
      <c r="B12707" s="60" t="s">
        <v>8</v>
      </c>
      <c r="C12707" s="73" t="s">
        <v>58</v>
      </c>
      <c r="D12707" s="15">
        <v>11</v>
      </c>
    </row>
    <row r="12708" spans="1:4" x14ac:dyDescent="0.25">
      <c r="A12708" s="67">
        <v>44344</v>
      </c>
      <c r="B12708" s="60" t="s">
        <v>8</v>
      </c>
      <c r="C12708" s="73" t="s">
        <v>721</v>
      </c>
      <c r="D12708" s="15">
        <v>1</v>
      </c>
    </row>
    <row r="12709" spans="1:4" x14ac:dyDescent="0.25">
      <c r="A12709" s="67">
        <v>44344</v>
      </c>
      <c r="B12709" s="60" t="s">
        <v>8</v>
      </c>
      <c r="C12709" s="73" t="s">
        <v>114</v>
      </c>
      <c r="D12709" s="15">
        <v>1</v>
      </c>
    </row>
    <row r="12710" spans="1:4" x14ac:dyDescent="0.25">
      <c r="A12710" s="67">
        <v>44344</v>
      </c>
      <c r="B12710" s="60" t="s">
        <v>8</v>
      </c>
      <c r="C12710" s="73" t="s">
        <v>141</v>
      </c>
      <c r="D12710" s="15">
        <v>12</v>
      </c>
    </row>
    <row r="12711" spans="1:4" x14ac:dyDescent="0.25">
      <c r="A12711" s="67">
        <v>44344</v>
      </c>
      <c r="B12711" s="60" t="s">
        <v>8</v>
      </c>
      <c r="C12711" s="73" t="s">
        <v>133</v>
      </c>
      <c r="D12711" s="15">
        <v>13</v>
      </c>
    </row>
    <row r="12712" spans="1:4" x14ac:dyDescent="0.25">
      <c r="A12712" s="67">
        <v>44344</v>
      </c>
      <c r="B12712" s="60" t="s">
        <v>8</v>
      </c>
      <c r="C12712" s="73" t="s">
        <v>233</v>
      </c>
      <c r="D12712" s="15">
        <v>1</v>
      </c>
    </row>
    <row r="12713" spans="1:4" x14ac:dyDescent="0.25">
      <c r="A12713" s="67">
        <v>44344</v>
      </c>
      <c r="B12713" s="60" t="s">
        <v>8</v>
      </c>
      <c r="C12713" s="73" t="s">
        <v>204</v>
      </c>
      <c r="D12713" s="15">
        <v>8</v>
      </c>
    </row>
    <row r="12714" spans="1:4" x14ac:dyDescent="0.25">
      <c r="A12714" s="67">
        <v>44344</v>
      </c>
      <c r="B12714" s="60" t="s">
        <v>8</v>
      </c>
      <c r="C12714" s="76" t="s">
        <v>1460</v>
      </c>
      <c r="D12714" s="15">
        <v>1</v>
      </c>
    </row>
    <row r="12715" spans="1:4" x14ac:dyDescent="0.25">
      <c r="A12715" s="67">
        <v>44344</v>
      </c>
      <c r="B12715" s="60" t="s">
        <v>8</v>
      </c>
      <c r="C12715" s="73" t="s">
        <v>40</v>
      </c>
      <c r="D12715" s="15">
        <v>10</v>
      </c>
    </row>
    <row r="12716" spans="1:4" x14ac:dyDescent="0.25">
      <c r="A12716" s="67">
        <v>44344</v>
      </c>
      <c r="B12716" s="60" t="s">
        <v>8</v>
      </c>
      <c r="C12716" s="73" t="s">
        <v>8</v>
      </c>
      <c r="D12716" s="15">
        <v>275</v>
      </c>
    </row>
    <row r="12717" spans="1:4" x14ac:dyDescent="0.25">
      <c r="A12717" s="67">
        <v>44344</v>
      </c>
      <c r="B12717" s="60" t="s">
        <v>8</v>
      </c>
      <c r="C12717" s="73" t="s">
        <v>31</v>
      </c>
      <c r="D12717" s="15">
        <v>14</v>
      </c>
    </row>
    <row r="12718" spans="1:4" x14ac:dyDescent="0.25">
      <c r="A12718" s="67">
        <v>44344</v>
      </c>
      <c r="B12718" s="60" t="s">
        <v>8</v>
      </c>
      <c r="C12718" s="73" t="s">
        <v>130</v>
      </c>
      <c r="D12718" s="15">
        <v>1</v>
      </c>
    </row>
    <row r="12719" spans="1:4" x14ac:dyDescent="0.25">
      <c r="A12719" s="67">
        <v>44344</v>
      </c>
      <c r="B12719" s="60" t="s">
        <v>8</v>
      </c>
      <c r="C12719" s="73" t="s">
        <v>80</v>
      </c>
      <c r="D12719" s="15">
        <v>4</v>
      </c>
    </row>
    <row r="12720" spans="1:4" x14ac:dyDescent="0.25">
      <c r="A12720" s="67">
        <v>44344</v>
      </c>
      <c r="B12720" s="60" t="s">
        <v>8</v>
      </c>
      <c r="C12720" s="73" t="s">
        <v>594</v>
      </c>
      <c r="D12720" s="15">
        <v>4</v>
      </c>
    </row>
    <row r="12721" spans="1:4" x14ac:dyDescent="0.25">
      <c r="A12721" s="67">
        <v>44344</v>
      </c>
      <c r="B12721" s="60" t="s">
        <v>8</v>
      </c>
      <c r="C12721" s="73" t="s">
        <v>111</v>
      </c>
      <c r="D12721" s="15">
        <v>9</v>
      </c>
    </row>
    <row r="12722" spans="1:4" x14ac:dyDescent="0.25">
      <c r="A12722" s="67">
        <v>44344</v>
      </c>
      <c r="B12722" s="60" t="s">
        <v>49</v>
      </c>
      <c r="C12722" s="76" t="s">
        <v>1466</v>
      </c>
      <c r="D12722" s="15">
        <v>1</v>
      </c>
    </row>
    <row r="12723" spans="1:4" x14ac:dyDescent="0.25">
      <c r="A12723" s="67">
        <v>44344</v>
      </c>
      <c r="B12723" s="60" t="s">
        <v>49</v>
      </c>
      <c r="C12723" s="73" t="s">
        <v>49</v>
      </c>
      <c r="D12723" s="15">
        <v>4</v>
      </c>
    </row>
    <row r="12724" spans="1:4" x14ac:dyDescent="0.25">
      <c r="A12724" s="67">
        <v>44344</v>
      </c>
      <c r="B12724" s="60" t="s">
        <v>50</v>
      </c>
      <c r="C12724" s="76" t="s">
        <v>1470</v>
      </c>
      <c r="D12724" s="15">
        <v>5</v>
      </c>
    </row>
    <row r="12725" spans="1:4" x14ac:dyDescent="0.25">
      <c r="A12725" s="67">
        <v>44344</v>
      </c>
      <c r="B12725" s="60" t="s">
        <v>50</v>
      </c>
      <c r="C12725" s="73" t="s">
        <v>1356</v>
      </c>
      <c r="D12725" s="15">
        <v>19</v>
      </c>
    </row>
    <row r="12726" spans="1:4" x14ac:dyDescent="0.25">
      <c r="A12726" s="67">
        <v>44344</v>
      </c>
      <c r="B12726" s="60" t="s">
        <v>50</v>
      </c>
      <c r="C12726" s="73" t="s">
        <v>367</v>
      </c>
      <c r="D12726" s="15">
        <v>17</v>
      </c>
    </row>
    <row r="12727" spans="1:4" x14ac:dyDescent="0.25">
      <c r="A12727" s="67">
        <v>44344</v>
      </c>
      <c r="B12727" s="60" t="s">
        <v>27</v>
      </c>
      <c r="C12727" s="73" t="s">
        <v>140</v>
      </c>
      <c r="D12727" s="15">
        <v>18</v>
      </c>
    </row>
    <row r="12728" spans="1:4" x14ac:dyDescent="0.25">
      <c r="A12728" s="67">
        <v>44344</v>
      </c>
      <c r="B12728" s="60" t="s">
        <v>27</v>
      </c>
      <c r="C12728" s="73" t="s">
        <v>234</v>
      </c>
      <c r="D12728" s="15">
        <v>2</v>
      </c>
    </row>
    <row r="12729" spans="1:4" x14ac:dyDescent="0.25">
      <c r="A12729" s="67">
        <v>44344</v>
      </c>
      <c r="B12729" s="60" t="s">
        <v>27</v>
      </c>
      <c r="C12729" s="76" t="s">
        <v>1474</v>
      </c>
      <c r="D12729" s="15">
        <v>1</v>
      </c>
    </row>
    <row r="12730" spans="1:4" x14ac:dyDescent="0.25">
      <c r="A12730" s="67">
        <v>44344</v>
      </c>
      <c r="B12730" s="60" t="s">
        <v>27</v>
      </c>
      <c r="C12730" s="73" t="s">
        <v>43</v>
      </c>
      <c r="D12730" s="15">
        <v>128</v>
      </c>
    </row>
    <row r="12731" spans="1:4" x14ac:dyDescent="0.25">
      <c r="A12731" s="67">
        <v>44344</v>
      </c>
      <c r="B12731" s="60" t="s">
        <v>27</v>
      </c>
      <c r="C12731" s="73" t="s">
        <v>946</v>
      </c>
      <c r="D12731" s="15">
        <v>1</v>
      </c>
    </row>
    <row r="12732" spans="1:4" x14ac:dyDescent="0.25">
      <c r="A12732" s="67">
        <v>44344</v>
      </c>
      <c r="B12732" s="60" t="s">
        <v>27</v>
      </c>
      <c r="C12732" s="73" t="s">
        <v>621</v>
      </c>
      <c r="D12732" s="15">
        <v>4</v>
      </c>
    </row>
    <row r="12733" spans="1:4" x14ac:dyDescent="0.25">
      <c r="A12733" s="67">
        <v>44344</v>
      </c>
      <c r="B12733" s="60" t="s">
        <v>27</v>
      </c>
      <c r="C12733" s="73" t="s">
        <v>710</v>
      </c>
      <c r="D12733" s="15">
        <v>2</v>
      </c>
    </row>
    <row r="12734" spans="1:4" x14ac:dyDescent="0.25">
      <c r="A12734" s="67">
        <v>44344</v>
      </c>
      <c r="B12734" s="60" t="s">
        <v>27</v>
      </c>
      <c r="C12734" s="76" t="s">
        <v>1477</v>
      </c>
      <c r="D12734" s="15">
        <v>1</v>
      </c>
    </row>
    <row r="12735" spans="1:4" x14ac:dyDescent="0.25">
      <c r="A12735" s="67">
        <v>44344</v>
      </c>
      <c r="B12735" s="60" t="s">
        <v>27</v>
      </c>
      <c r="C12735" s="76" t="s">
        <v>1478</v>
      </c>
      <c r="D12735" s="15">
        <v>1</v>
      </c>
    </row>
    <row r="12736" spans="1:4" x14ac:dyDescent="0.25">
      <c r="A12736" s="67">
        <v>44344</v>
      </c>
      <c r="B12736" s="60" t="s">
        <v>51</v>
      </c>
      <c r="C12736" s="73" t="s">
        <v>51</v>
      </c>
      <c r="D12736" s="15">
        <v>44</v>
      </c>
    </row>
    <row r="12737" spans="1:4" x14ac:dyDescent="0.25">
      <c r="A12737" s="67">
        <v>44344</v>
      </c>
      <c r="B12737" s="60" t="s">
        <v>10</v>
      </c>
      <c r="C12737" s="76" t="s">
        <v>1481</v>
      </c>
      <c r="D12737" s="15">
        <v>1</v>
      </c>
    </row>
    <row r="12738" spans="1:4" x14ac:dyDescent="0.25">
      <c r="A12738" s="67">
        <v>44344</v>
      </c>
      <c r="B12738" s="60" t="s">
        <v>10</v>
      </c>
      <c r="C12738" s="73" t="s">
        <v>342</v>
      </c>
      <c r="D12738" s="15">
        <v>2</v>
      </c>
    </row>
    <row r="12739" spans="1:4" x14ac:dyDescent="0.25">
      <c r="A12739" s="67">
        <v>44344</v>
      </c>
      <c r="B12739" s="60" t="s">
        <v>10</v>
      </c>
      <c r="C12739" s="73" t="s">
        <v>10</v>
      </c>
      <c r="D12739" s="15">
        <v>49</v>
      </c>
    </row>
    <row r="12740" spans="1:4" x14ac:dyDescent="0.25">
      <c r="A12740" s="67">
        <v>44345</v>
      </c>
      <c r="B12740" s="60" t="s">
        <v>14</v>
      </c>
      <c r="C12740" s="73" t="s">
        <v>954</v>
      </c>
      <c r="D12740" s="15">
        <v>1</v>
      </c>
    </row>
    <row r="12741" spans="1:4" x14ac:dyDescent="0.25">
      <c r="A12741" s="67">
        <v>44345</v>
      </c>
      <c r="B12741" s="60" t="s">
        <v>14</v>
      </c>
      <c r="C12741" s="73" t="s">
        <v>14</v>
      </c>
      <c r="D12741" s="15">
        <v>26</v>
      </c>
    </row>
    <row r="12742" spans="1:4" x14ac:dyDescent="0.25">
      <c r="A12742" s="67">
        <v>44345</v>
      </c>
      <c r="B12742" s="60" t="s">
        <v>14</v>
      </c>
      <c r="C12742" s="73" t="s">
        <v>1088</v>
      </c>
      <c r="D12742" s="15">
        <v>1</v>
      </c>
    </row>
    <row r="12743" spans="1:4" x14ac:dyDescent="0.25">
      <c r="A12743" s="67">
        <v>44345</v>
      </c>
      <c r="B12743" s="60" t="s">
        <v>14</v>
      </c>
      <c r="C12743" s="76" t="s">
        <v>1370</v>
      </c>
      <c r="D12743" s="15">
        <v>6</v>
      </c>
    </row>
    <row r="12744" spans="1:4" x14ac:dyDescent="0.25">
      <c r="A12744" s="67">
        <v>44345</v>
      </c>
      <c r="B12744" s="60" t="s">
        <v>14</v>
      </c>
      <c r="C12744" s="73" t="s">
        <v>16</v>
      </c>
      <c r="D12744" s="15">
        <v>47</v>
      </c>
    </row>
    <row r="12745" spans="1:4" x14ac:dyDescent="0.25">
      <c r="A12745" s="67">
        <v>44345</v>
      </c>
      <c r="B12745" s="60" t="s">
        <v>14</v>
      </c>
      <c r="C12745" s="73" t="s">
        <v>807</v>
      </c>
      <c r="D12745" s="15">
        <v>3</v>
      </c>
    </row>
    <row r="12746" spans="1:4" x14ac:dyDescent="0.25">
      <c r="A12746" s="67">
        <v>44345</v>
      </c>
      <c r="B12746" s="60" t="s">
        <v>14</v>
      </c>
      <c r="C12746" s="73" t="s">
        <v>85</v>
      </c>
      <c r="D12746" s="15">
        <v>23</v>
      </c>
    </row>
    <row r="12747" spans="1:4" x14ac:dyDescent="0.25">
      <c r="A12747" s="67">
        <v>44345</v>
      </c>
      <c r="B12747" s="60" t="s">
        <v>20</v>
      </c>
      <c r="C12747" s="76" t="s">
        <v>1371</v>
      </c>
      <c r="D12747" s="15">
        <v>10</v>
      </c>
    </row>
    <row r="12748" spans="1:4" x14ac:dyDescent="0.25">
      <c r="A12748" s="67">
        <v>44345</v>
      </c>
      <c r="B12748" s="60" t="s">
        <v>20</v>
      </c>
      <c r="C12748" s="73" t="s">
        <v>20</v>
      </c>
      <c r="D12748" s="15">
        <v>264</v>
      </c>
    </row>
    <row r="12749" spans="1:4" x14ac:dyDescent="0.25">
      <c r="A12749" s="67">
        <v>44345</v>
      </c>
      <c r="B12749" s="60" t="s">
        <v>20</v>
      </c>
      <c r="C12749" s="76" t="s">
        <v>1374</v>
      </c>
      <c r="D12749" s="15">
        <v>1</v>
      </c>
    </row>
    <row r="12750" spans="1:4" x14ac:dyDescent="0.25">
      <c r="A12750" s="67">
        <v>44345</v>
      </c>
      <c r="B12750" s="60" t="s">
        <v>20</v>
      </c>
      <c r="C12750" s="73" t="s">
        <v>365</v>
      </c>
      <c r="D12750" s="15">
        <v>1</v>
      </c>
    </row>
    <row r="12751" spans="1:4" x14ac:dyDescent="0.25">
      <c r="A12751" s="67">
        <v>44345</v>
      </c>
      <c r="B12751" s="60" t="s">
        <v>20</v>
      </c>
      <c r="C12751" s="73" t="s">
        <v>651</v>
      </c>
      <c r="D12751" s="15">
        <v>5</v>
      </c>
    </row>
    <row r="12752" spans="1:4" x14ac:dyDescent="0.25">
      <c r="A12752" s="67">
        <v>44345</v>
      </c>
      <c r="B12752" s="60" t="s">
        <v>20</v>
      </c>
      <c r="C12752" s="73" t="s">
        <v>712</v>
      </c>
      <c r="D12752" s="15">
        <v>6</v>
      </c>
    </row>
    <row r="12753" spans="1:4" x14ac:dyDescent="0.25">
      <c r="A12753" s="67">
        <v>44345</v>
      </c>
      <c r="B12753" s="60" t="s">
        <v>13</v>
      </c>
      <c r="C12753" s="76" t="s">
        <v>1381</v>
      </c>
      <c r="D12753" s="15">
        <v>5</v>
      </c>
    </row>
    <row r="12754" spans="1:4" x14ac:dyDescent="0.25">
      <c r="A12754" s="67">
        <v>44345</v>
      </c>
      <c r="B12754" s="60" t="s">
        <v>13</v>
      </c>
      <c r="C12754" s="76" t="s">
        <v>1382</v>
      </c>
      <c r="D12754" s="15">
        <v>1</v>
      </c>
    </row>
    <row r="12755" spans="1:4" x14ac:dyDescent="0.25">
      <c r="A12755" s="67">
        <v>44345</v>
      </c>
      <c r="B12755" s="60" t="s">
        <v>13</v>
      </c>
      <c r="C12755" s="73" t="s">
        <v>13</v>
      </c>
      <c r="D12755" s="15">
        <v>27</v>
      </c>
    </row>
    <row r="12756" spans="1:4" x14ac:dyDescent="0.25">
      <c r="A12756" s="67">
        <v>44345</v>
      </c>
      <c r="B12756" s="60" t="s">
        <v>13</v>
      </c>
      <c r="C12756" s="76" t="s">
        <v>1383</v>
      </c>
      <c r="D12756" s="15">
        <v>2</v>
      </c>
    </row>
    <row r="12757" spans="1:4" x14ac:dyDescent="0.25">
      <c r="A12757" s="67">
        <v>44345</v>
      </c>
      <c r="B12757" s="60" t="s">
        <v>13</v>
      </c>
      <c r="C12757" s="76" t="s">
        <v>1385</v>
      </c>
      <c r="D12757" s="15">
        <v>11</v>
      </c>
    </row>
    <row r="12758" spans="1:4" x14ac:dyDescent="0.25">
      <c r="A12758" s="67">
        <v>44345</v>
      </c>
      <c r="B12758" s="60" t="s">
        <v>13</v>
      </c>
      <c r="C12758" s="76" t="s">
        <v>1387</v>
      </c>
      <c r="D12758" s="15">
        <v>4</v>
      </c>
    </row>
    <row r="12759" spans="1:4" x14ac:dyDescent="0.25">
      <c r="A12759" s="67">
        <v>44345</v>
      </c>
      <c r="B12759" s="60" t="s">
        <v>24</v>
      </c>
      <c r="C12759" s="73" t="s">
        <v>23</v>
      </c>
      <c r="D12759" s="15">
        <v>26</v>
      </c>
    </row>
    <row r="12760" spans="1:4" x14ac:dyDescent="0.25">
      <c r="A12760" s="67">
        <v>44345</v>
      </c>
      <c r="B12760" s="60" t="s">
        <v>24</v>
      </c>
      <c r="C12760" s="73" t="s">
        <v>24</v>
      </c>
      <c r="D12760" s="15">
        <v>14</v>
      </c>
    </row>
    <row r="12761" spans="1:4" x14ac:dyDescent="0.25">
      <c r="A12761" s="67">
        <v>44345</v>
      </c>
      <c r="B12761" s="60" t="s">
        <v>24</v>
      </c>
      <c r="C12761" s="76" t="s">
        <v>706</v>
      </c>
      <c r="D12761" s="15">
        <v>1</v>
      </c>
    </row>
    <row r="12762" spans="1:4" x14ac:dyDescent="0.25">
      <c r="A12762" s="67">
        <v>44345</v>
      </c>
      <c r="B12762" s="60" t="s">
        <v>24</v>
      </c>
      <c r="C12762" s="76" t="s">
        <v>1402</v>
      </c>
      <c r="D12762" s="15">
        <v>1</v>
      </c>
    </row>
    <row r="12763" spans="1:4" x14ac:dyDescent="0.25">
      <c r="A12763" s="67">
        <v>44345</v>
      </c>
      <c r="B12763" s="60" t="s">
        <v>24</v>
      </c>
      <c r="C12763" s="73" t="s">
        <v>36</v>
      </c>
      <c r="D12763" s="15">
        <v>1</v>
      </c>
    </row>
    <row r="12764" spans="1:4" x14ac:dyDescent="0.25">
      <c r="A12764" s="67">
        <v>44345</v>
      </c>
      <c r="B12764" s="60" t="s">
        <v>47</v>
      </c>
      <c r="C12764" s="73" t="s">
        <v>1066</v>
      </c>
      <c r="D12764" s="15">
        <v>1</v>
      </c>
    </row>
    <row r="12765" spans="1:4" x14ac:dyDescent="0.25">
      <c r="A12765" s="67">
        <v>44345</v>
      </c>
      <c r="B12765" s="60" t="s">
        <v>47</v>
      </c>
      <c r="C12765" s="73" t="s">
        <v>47</v>
      </c>
      <c r="D12765" s="15">
        <v>13</v>
      </c>
    </row>
    <row r="12766" spans="1:4" x14ac:dyDescent="0.25">
      <c r="A12766" s="67">
        <v>44345</v>
      </c>
      <c r="B12766" s="60" t="s">
        <v>47</v>
      </c>
      <c r="C12766" s="73" t="s">
        <v>924</v>
      </c>
      <c r="D12766" s="15">
        <v>3</v>
      </c>
    </row>
    <row r="12767" spans="1:4" x14ac:dyDescent="0.25">
      <c r="A12767" s="67">
        <v>44345</v>
      </c>
      <c r="B12767" s="60" t="s">
        <v>48</v>
      </c>
      <c r="C12767" s="58" t="s">
        <v>1600</v>
      </c>
      <c r="D12767" s="15">
        <v>7</v>
      </c>
    </row>
    <row r="12768" spans="1:4" x14ac:dyDescent="0.25">
      <c r="A12768" s="67">
        <v>44345</v>
      </c>
      <c r="B12768" s="60" t="s">
        <v>7</v>
      </c>
      <c r="C12768" s="76" t="s">
        <v>1408</v>
      </c>
      <c r="D12768" s="15">
        <v>3</v>
      </c>
    </row>
    <row r="12769" spans="1:4" x14ac:dyDescent="0.25">
      <c r="A12769" s="67">
        <v>44345</v>
      </c>
      <c r="B12769" s="60" t="s">
        <v>7</v>
      </c>
      <c r="C12769" s="76" t="s">
        <v>1411</v>
      </c>
      <c r="D12769" s="15">
        <v>29</v>
      </c>
    </row>
    <row r="12770" spans="1:4" x14ac:dyDescent="0.25">
      <c r="A12770" s="67">
        <v>44345</v>
      </c>
      <c r="B12770" s="60" t="s">
        <v>7</v>
      </c>
      <c r="C12770" s="73" t="s">
        <v>7</v>
      </c>
      <c r="D12770" s="15">
        <v>99</v>
      </c>
    </row>
    <row r="12771" spans="1:4" x14ac:dyDescent="0.25">
      <c r="A12771" s="67">
        <v>44345</v>
      </c>
      <c r="B12771" s="60" t="s">
        <v>9</v>
      </c>
      <c r="C12771" s="76" t="s">
        <v>1412</v>
      </c>
      <c r="D12771" s="15">
        <v>3</v>
      </c>
    </row>
    <row r="12772" spans="1:4" x14ac:dyDescent="0.25">
      <c r="A12772" s="67">
        <v>44345</v>
      </c>
      <c r="B12772" s="60" t="s">
        <v>9</v>
      </c>
      <c r="C12772" s="76" t="s">
        <v>1416</v>
      </c>
      <c r="D12772" s="15">
        <v>1</v>
      </c>
    </row>
    <row r="12773" spans="1:4" x14ac:dyDescent="0.25">
      <c r="A12773" s="67">
        <v>44345</v>
      </c>
      <c r="B12773" s="60" t="s">
        <v>9</v>
      </c>
      <c r="C12773" s="73" t="s">
        <v>364</v>
      </c>
      <c r="D12773" s="15">
        <v>2</v>
      </c>
    </row>
    <row r="12774" spans="1:4" x14ac:dyDescent="0.25">
      <c r="A12774" s="67">
        <v>44345</v>
      </c>
      <c r="B12774" s="60" t="s">
        <v>9</v>
      </c>
      <c r="C12774" s="73" t="s">
        <v>9</v>
      </c>
      <c r="D12774" s="15">
        <v>101</v>
      </c>
    </row>
    <row r="12775" spans="1:4" x14ac:dyDescent="0.25">
      <c r="A12775" s="67">
        <v>44345</v>
      </c>
      <c r="B12775" s="60" t="s">
        <v>9</v>
      </c>
      <c r="C12775" s="73" t="s">
        <v>17</v>
      </c>
      <c r="D12775" s="15">
        <v>15</v>
      </c>
    </row>
    <row r="12776" spans="1:4" x14ac:dyDescent="0.25">
      <c r="A12776" s="67">
        <v>44345</v>
      </c>
      <c r="B12776" s="60" t="s">
        <v>9</v>
      </c>
      <c r="C12776" s="76" t="s">
        <v>1422</v>
      </c>
      <c r="D12776" s="15">
        <v>1</v>
      </c>
    </row>
    <row r="12777" spans="1:4" x14ac:dyDescent="0.25">
      <c r="A12777" s="67">
        <v>44345</v>
      </c>
      <c r="B12777" s="60" t="s">
        <v>9</v>
      </c>
      <c r="C12777" s="73" t="s">
        <v>144</v>
      </c>
      <c r="D12777" s="15">
        <v>18</v>
      </c>
    </row>
    <row r="12778" spans="1:4" x14ac:dyDescent="0.25">
      <c r="A12778" s="67">
        <v>44345</v>
      </c>
      <c r="B12778" s="60" t="s">
        <v>15</v>
      </c>
      <c r="C12778" s="73" t="s">
        <v>108</v>
      </c>
      <c r="D12778" s="15">
        <v>11</v>
      </c>
    </row>
    <row r="12779" spans="1:4" x14ac:dyDescent="0.25">
      <c r="A12779" s="67">
        <v>44345</v>
      </c>
      <c r="B12779" s="60" t="s">
        <v>15</v>
      </c>
      <c r="C12779" s="73" t="s">
        <v>1355</v>
      </c>
      <c r="D12779" s="15">
        <v>1</v>
      </c>
    </row>
    <row r="12780" spans="1:4" x14ac:dyDescent="0.25">
      <c r="A12780" s="67">
        <v>44345</v>
      </c>
      <c r="B12780" s="60" t="s">
        <v>15</v>
      </c>
      <c r="C12780" s="73" t="s">
        <v>622</v>
      </c>
      <c r="D12780" s="15">
        <v>1</v>
      </c>
    </row>
    <row r="12781" spans="1:4" x14ac:dyDescent="0.25">
      <c r="A12781" s="67">
        <v>44345</v>
      </c>
      <c r="B12781" s="60" t="s">
        <v>15</v>
      </c>
      <c r="C12781" s="73" t="s">
        <v>284</v>
      </c>
      <c r="D12781" s="15">
        <v>5</v>
      </c>
    </row>
    <row r="12782" spans="1:4" x14ac:dyDescent="0.25">
      <c r="A12782" s="67">
        <v>44345</v>
      </c>
      <c r="B12782" s="60" t="s">
        <v>11</v>
      </c>
      <c r="C12782" s="73" t="s">
        <v>64</v>
      </c>
      <c r="D12782" s="15">
        <v>5</v>
      </c>
    </row>
    <row r="12783" spans="1:4" x14ac:dyDescent="0.25">
      <c r="A12783" s="67">
        <v>44345</v>
      </c>
      <c r="B12783" s="60" t="s">
        <v>11</v>
      </c>
      <c r="C12783" s="73" t="s">
        <v>335</v>
      </c>
      <c r="D12783" s="15">
        <v>10</v>
      </c>
    </row>
    <row r="12784" spans="1:4" x14ac:dyDescent="0.25">
      <c r="A12784" s="67">
        <v>44345</v>
      </c>
      <c r="B12784" s="60" t="s">
        <v>11</v>
      </c>
      <c r="C12784" s="73" t="s">
        <v>11</v>
      </c>
      <c r="D12784" s="15">
        <v>42</v>
      </c>
    </row>
    <row r="12785" spans="1:4" x14ac:dyDescent="0.25">
      <c r="A12785" s="67">
        <v>44345</v>
      </c>
      <c r="B12785" s="60" t="s">
        <v>11</v>
      </c>
      <c r="C12785" s="76" t="s">
        <v>1425</v>
      </c>
      <c r="D12785" s="15">
        <v>1</v>
      </c>
    </row>
    <row r="12786" spans="1:4" x14ac:dyDescent="0.25">
      <c r="A12786" s="67">
        <v>44345</v>
      </c>
      <c r="B12786" s="60" t="s">
        <v>11</v>
      </c>
      <c r="C12786" s="73" t="s">
        <v>854</v>
      </c>
      <c r="D12786" s="15">
        <v>3</v>
      </c>
    </row>
    <row r="12787" spans="1:4" x14ac:dyDescent="0.25">
      <c r="A12787" s="67">
        <v>44345</v>
      </c>
      <c r="B12787" s="60" t="s">
        <v>11</v>
      </c>
      <c r="C12787" s="73" t="s">
        <v>763</v>
      </c>
      <c r="D12787" s="15">
        <v>1</v>
      </c>
    </row>
    <row r="12788" spans="1:4" x14ac:dyDescent="0.25">
      <c r="A12788" s="67">
        <v>44345</v>
      </c>
      <c r="B12788" s="60" t="s">
        <v>11</v>
      </c>
      <c r="C12788" s="73" t="s">
        <v>134</v>
      </c>
      <c r="D12788" s="15">
        <v>13</v>
      </c>
    </row>
    <row r="12789" spans="1:4" x14ac:dyDescent="0.25">
      <c r="A12789" s="67">
        <v>44345</v>
      </c>
      <c r="B12789" s="60" t="s">
        <v>12</v>
      </c>
      <c r="C12789" s="73" t="s">
        <v>74</v>
      </c>
      <c r="D12789" s="15">
        <v>4</v>
      </c>
    </row>
    <row r="12790" spans="1:4" x14ac:dyDescent="0.25">
      <c r="A12790" s="67">
        <v>44345</v>
      </c>
      <c r="B12790" s="60" t="s">
        <v>12</v>
      </c>
      <c r="C12790" s="76" t="s">
        <v>1439</v>
      </c>
      <c r="D12790" s="15">
        <v>1</v>
      </c>
    </row>
    <row r="12791" spans="1:4" x14ac:dyDescent="0.25">
      <c r="A12791" s="67">
        <v>44345</v>
      </c>
      <c r="B12791" s="60" t="s">
        <v>12</v>
      </c>
      <c r="C12791" s="76" t="s">
        <v>1443</v>
      </c>
      <c r="D12791" s="15">
        <v>10</v>
      </c>
    </row>
    <row r="12792" spans="1:4" x14ac:dyDescent="0.25">
      <c r="A12792" s="67">
        <v>44345</v>
      </c>
      <c r="B12792" s="60" t="s">
        <v>12</v>
      </c>
      <c r="C12792" s="73" t="s">
        <v>12</v>
      </c>
      <c r="D12792" s="15">
        <v>14</v>
      </c>
    </row>
    <row r="12793" spans="1:4" x14ac:dyDescent="0.25">
      <c r="A12793" s="67">
        <v>44345</v>
      </c>
      <c r="B12793" s="60" t="s">
        <v>8</v>
      </c>
      <c r="C12793" s="76" t="s">
        <v>1446</v>
      </c>
      <c r="D12793" s="15">
        <v>1</v>
      </c>
    </row>
    <row r="12794" spans="1:4" x14ac:dyDescent="0.25">
      <c r="A12794" s="67">
        <v>44345</v>
      </c>
      <c r="B12794" s="60" t="s">
        <v>8</v>
      </c>
      <c r="C12794" s="76" t="s">
        <v>1448</v>
      </c>
      <c r="D12794" s="15">
        <v>2</v>
      </c>
    </row>
    <row r="12795" spans="1:4" x14ac:dyDescent="0.25">
      <c r="A12795" s="67">
        <v>44345</v>
      </c>
      <c r="B12795" s="60" t="s">
        <v>8</v>
      </c>
      <c r="C12795" s="76" t="s">
        <v>1449</v>
      </c>
      <c r="D12795" s="15">
        <v>1</v>
      </c>
    </row>
    <row r="12796" spans="1:4" x14ac:dyDescent="0.25">
      <c r="A12796" s="67">
        <v>44345</v>
      </c>
      <c r="B12796" s="60" t="s">
        <v>8</v>
      </c>
      <c r="C12796" s="73" t="s">
        <v>73</v>
      </c>
      <c r="D12796" s="15">
        <v>4</v>
      </c>
    </row>
    <row r="12797" spans="1:4" x14ac:dyDescent="0.25">
      <c r="A12797" s="67">
        <v>44345</v>
      </c>
      <c r="B12797" s="60" t="s">
        <v>8</v>
      </c>
      <c r="C12797" s="76" t="s">
        <v>1452</v>
      </c>
      <c r="D12797" s="15">
        <v>4</v>
      </c>
    </row>
    <row r="12798" spans="1:4" x14ac:dyDescent="0.25">
      <c r="A12798" s="67">
        <v>44345</v>
      </c>
      <c r="B12798" s="60" t="s">
        <v>8</v>
      </c>
      <c r="C12798" s="73" t="s">
        <v>58</v>
      </c>
      <c r="D12798" s="15">
        <v>21</v>
      </c>
    </row>
    <row r="12799" spans="1:4" x14ac:dyDescent="0.25">
      <c r="A12799" s="67">
        <v>44345</v>
      </c>
      <c r="B12799" s="60" t="s">
        <v>8</v>
      </c>
      <c r="C12799" s="73" t="s">
        <v>141</v>
      </c>
      <c r="D12799" s="15">
        <v>3</v>
      </c>
    </row>
    <row r="12800" spans="1:4" x14ac:dyDescent="0.25">
      <c r="A12800" s="67">
        <v>44345</v>
      </c>
      <c r="B12800" s="60" t="s">
        <v>8</v>
      </c>
      <c r="C12800" s="73" t="s">
        <v>133</v>
      </c>
      <c r="D12800" s="15">
        <v>5</v>
      </c>
    </row>
    <row r="12801" spans="1:4" x14ac:dyDescent="0.25">
      <c r="A12801" s="67">
        <v>44345</v>
      </c>
      <c r="B12801" s="60" t="s">
        <v>8</v>
      </c>
      <c r="C12801" s="73" t="s">
        <v>1062</v>
      </c>
      <c r="D12801" s="15">
        <v>1</v>
      </c>
    </row>
    <row r="12802" spans="1:4" x14ac:dyDescent="0.25">
      <c r="A12802" s="67">
        <v>44345</v>
      </c>
      <c r="B12802" s="60" t="s">
        <v>8</v>
      </c>
      <c r="C12802" s="73" t="s">
        <v>204</v>
      </c>
      <c r="D12802" s="15">
        <v>3</v>
      </c>
    </row>
    <row r="12803" spans="1:4" x14ac:dyDescent="0.25">
      <c r="A12803" s="67">
        <v>44345</v>
      </c>
      <c r="B12803" s="60" t="s">
        <v>8</v>
      </c>
      <c r="C12803" s="73" t="s">
        <v>40</v>
      </c>
      <c r="D12803" s="15">
        <v>4</v>
      </c>
    </row>
    <row r="12804" spans="1:4" x14ac:dyDescent="0.25">
      <c r="A12804" s="67">
        <v>44345</v>
      </c>
      <c r="B12804" s="60" t="s">
        <v>8</v>
      </c>
      <c r="C12804" s="73" t="s">
        <v>8</v>
      </c>
      <c r="D12804" s="15">
        <v>233</v>
      </c>
    </row>
    <row r="12805" spans="1:4" x14ac:dyDescent="0.25">
      <c r="A12805" s="67">
        <v>44345</v>
      </c>
      <c r="B12805" s="60" t="s">
        <v>8</v>
      </c>
      <c r="C12805" s="73" t="s">
        <v>186</v>
      </c>
      <c r="D12805" s="15">
        <v>1</v>
      </c>
    </row>
    <row r="12806" spans="1:4" x14ac:dyDescent="0.25">
      <c r="A12806" s="67">
        <v>44345</v>
      </c>
      <c r="B12806" s="60" t="s">
        <v>8</v>
      </c>
      <c r="C12806" s="73" t="s">
        <v>31</v>
      </c>
      <c r="D12806" s="15">
        <v>11</v>
      </c>
    </row>
    <row r="12807" spans="1:4" x14ac:dyDescent="0.25">
      <c r="A12807" s="67">
        <v>44345</v>
      </c>
      <c r="B12807" s="60" t="s">
        <v>8</v>
      </c>
      <c r="C12807" s="73" t="s">
        <v>80</v>
      </c>
      <c r="D12807" s="15">
        <v>4</v>
      </c>
    </row>
    <row r="12808" spans="1:4" x14ac:dyDescent="0.25">
      <c r="A12808" s="67">
        <v>44345</v>
      </c>
      <c r="B12808" s="60" t="s">
        <v>8</v>
      </c>
      <c r="C12808" s="73" t="s">
        <v>594</v>
      </c>
      <c r="D12808" s="15">
        <v>4</v>
      </c>
    </row>
    <row r="12809" spans="1:4" x14ac:dyDescent="0.25">
      <c r="A12809" s="67">
        <v>44345</v>
      </c>
      <c r="B12809" s="60" t="s">
        <v>8</v>
      </c>
      <c r="C12809" s="73" t="s">
        <v>111</v>
      </c>
      <c r="D12809" s="15">
        <v>15</v>
      </c>
    </row>
    <row r="12810" spans="1:4" x14ac:dyDescent="0.25">
      <c r="A12810" s="67">
        <v>44345</v>
      </c>
      <c r="B12810" s="60" t="s">
        <v>8</v>
      </c>
      <c r="C12810" s="73" t="s">
        <v>347</v>
      </c>
      <c r="D12810" s="15">
        <v>1</v>
      </c>
    </row>
    <row r="12811" spans="1:4" x14ac:dyDescent="0.25">
      <c r="A12811" s="67">
        <v>44345</v>
      </c>
      <c r="B12811" s="60" t="s">
        <v>49</v>
      </c>
      <c r="C12811" s="76" t="s">
        <v>1466</v>
      </c>
      <c r="D12811" s="15">
        <v>8</v>
      </c>
    </row>
    <row r="12812" spans="1:4" x14ac:dyDescent="0.25">
      <c r="A12812" s="67">
        <v>44345</v>
      </c>
      <c r="B12812" s="60" t="s">
        <v>49</v>
      </c>
      <c r="C12812" s="73" t="s">
        <v>49</v>
      </c>
      <c r="D12812" s="15">
        <v>5</v>
      </c>
    </row>
    <row r="12813" spans="1:4" x14ac:dyDescent="0.25">
      <c r="A12813" s="67">
        <v>44345</v>
      </c>
      <c r="B12813" s="60" t="s">
        <v>50</v>
      </c>
      <c r="C12813" s="73" t="s">
        <v>1073</v>
      </c>
      <c r="D12813" s="15">
        <v>1</v>
      </c>
    </row>
    <row r="12814" spans="1:4" x14ac:dyDescent="0.25">
      <c r="A12814" s="67">
        <v>44345</v>
      </c>
      <c r="B12814" s="60" t="s">
        <v>50</v>
      </c>
      <c r="C12814" s="76" t="s">
        <v>1470</v>
      </c>
      <c r="D12814" s="15">
        <v>5</v>
      </c>
    </row>
    <row r="12815" spans="1:4" x14ac:dyDescent="0.25">
      <c r="A12815" s="67">
        <v>44345</v>
      </c>
      <c r="B12815" s="60" t="s">
        <v>50</v>
      </c>
      <c r="C12815" s="76" t="s">
        <v>1469</v>
      </c>
      <c r="D12815" s="15">
        <v>1</v>
      </c>
    </row>
    <row r="12816" spans="1:4" x14ac:dyDescent="0.25">
      <c r="A12816" s="67">
        <v>44345</v>
      </c>
      <c r="B12816" s="60" t="s">
        <v>50</v>
      </c>
      <c r="C12816" s="73" t="s">
        <v>818</v>
      </c>
      <c r="D12816" s="15">
        <v>1</v>
      </c>
    </row>
    <row r="12817" spans="1:4" x14ac:dyDescent="0.25">
      <c r="A12817" s="67">
        <v>44345</v>
      </c>
      <c r="B12817" s="60" t="s">
        <v>50</v>
      </c>
      <c r="C12817" s="73" t="s">
        <v>1356</v>
      </c>
      <c r="D12817" s="15">
        <v>16</v>
      </c>
    </row>
    <row r="12818" spans="1:4" x14ac:dyDescent="0.25">
      <c r="A12818" s="67">
        <v>44345</v>
      </c>
      <c r="B12818" s="60" t="s">
        <v>50</v>
      </c>
      <c r="C12818" s="73" t="s">
        <v>367</v>
      </c>
      <c r="D12818" s="15">
        <v>27</v>
      </c>
    </row>
    <row r="12819" spans="1:4" x14ac:dyDescent="0.25">
      <c r="A12819" s="67">
        <v>44345</v>
      </c>
      <c r="B12819" s="60" t="s">
        <v>27</v>
      </c>
      <c r="C12819" s="73" t="s">
        <v>140</v>
      </c>
      <c r="D12819" s="15">
        <v>10</v>
      </c>
    </row>
    <row r="12820" spans="1:4" x14ac:dyDescent="0.25">
      <c r="A12820" s="67">
        <v>44345</v>
      </c>
      <c r="B12820" s="60" t="s">
        <v>27</v>
      </c>
      <c r="C12820" s="73" t="s">
        <v>234</v>
      </c>
      <c r="D12820" s="15">
        <v>2</v>
      </c>
    </row>
    <row r="12821" spans="1:4" x14ac:dyDescent="0.25">
      <c r="A12821" s="67">
        <v>44345</v>
      </c>
      <c r="B12821" s="60" t="s">
        <v>27</v>
      </c>
      <c r="C12821" s="73" t="s">
        <v>43</v>
      </c>
      <c r="D12821" s="15">
        <v>71</v>
      </c>
    </row>
    <row r="12822" spans="1:4" x14ac:dyDescent="0.25">
      <c r="A12822" s="67">
        <v>44345</v>
      </c>
      <c r="B12822" s="60" t="s">
        <v>27</v>
      </c>
      <c r="C12822" s="73" t="s">
        <v>939</v>
      </c>
      <c r="D12822" s="15">
        <v>2</v>
      </c>
    </row>
    <row r="12823" spans="1:4" x14ac:dyDescent="0.25">
      <c r="A12823" s="67">
        <v>44345</v>
      </c>
      <c r="B12823" s="60" t="s">
        <v>27</v>
      </c>
      <c r="C12823" s="73" t="s">
        <v>946</v>
      </c>
      <c r="D12823" s="15">
        <v>3</v>
      </c>
    </row>
    <row r="12824" spans="1:4" x14ac:dyDescent="0.25">
      <c r="A12824" s="67">
        <v>44345</v>
      </c>
      <c r="B12824" s="60" t="s">
        <v>27</v>
      </c>
      <c r="C12824" s="73" t="s">
        <v>710</v>
      </c>
      <c r="D12824" s="15">
        <v>11</v>
      </c>
    </row>
    <row r="12825" spans="1:4" x14ac:dyDescent="0.25">
      <c r="A12825" s="67">
        <v>44345</v>
      </c>
      <c r="B12825" s="60" t="s">
        <v>27</v>
      </c>
      <c r="C12825" s="76" t="s">
        <v>1477</v>
      </c>
      <c r="D12825" s="15">
        <v>1</v>
      </c>
    </row>
    <row r="12826" spans="1:4" x14ac:dyDescent="0.25">
      <c r="A12826" s="67">
        <v>44345</v>
      </c>
      <c r="B12826" s="60" t="s">
        <v>27</v>
      </c>
      <c r="C12826" s="76" t="s">
        <v>1478</v>
      </c>
      <c r="D12826" s="15">
        <v>1</v>
      </c>
    </row>
    <row r="12827" spans="1:4" x14ac:dyDescent="0.25">
      <c r="A12827" s="67">
        <v>44345</v>
      </c>
      <c r="B12827" s="60" t="s">
        <v>51</v>
      </c>
      <c r="C12827" s="73" t="s">
        <v>750</v>
      </c>
      <c r="D12827" s="15">
        <v>1</v>
      </c>
    </row>
    <row r="12828" spans="1:4" ht="14.25" customHeight="1" x14ac:dyDescent="0.25">
      <c r="A12828" s="67">
        <v>44345</v>
      </c>
      <c r="B12828" s="60" t="s">
        <v>51</v>
      </c>
      <c r="C12828" s="73" t="s">
        <v>1362</v>
      </c>
      <c r="D12828" s="15">
        <v>1</v>
      </c>
    </row>
    <row r="12829" spans="1:4" x14ac:dyDescent="0.25">
      <c r="A12829" s="67">
        <v>44345</v>
      </c>
      <c r="B12829" s="60" t="s">
        <v>51</v>
      </c>
      <c r="C12829" s="73" t="s">
        <v>1016</v>
      </c>
      <c r="D12829" s="15">
        <v>1</v>
      </c>
    </row>
    <row r="12830" spans="1:4" x14ac:dyDescent="0.25">
      <c r="A12830" s="67">
        <v>44345</v>
      </c>
      <c r="B12830" s="60" t="s">
        <v>51</v>
      </c>
      <c r="C12830" s="76" t="s">
        <v>680</v>
      </c>
      <c r="D12830" s="15">
        <v>2</v>
      </c>
    </row>
    <row r="12831" spans="1:4" x14ac:dyDescent="0.25">
      <c r="A12831" s="67">
        <v>44345</v>
      </c>
      <c r="B12831" s="60" t="s">
        <v>51</v>
      </c>
      <c r="C12831" s="73" t="s">
        <v>51</v>
      </c>
      <c r="D12831" s="15">
        <v>42</v>
      </c>
    </row>
    <row r="12832" spans="1:4" x14ac:dyDescent="0.25">
      <c r="A12832" s="67">
        <v>44345</v>
      </c>
      <c r="B12832" s="60" t="s">
        <v>10</v>
      </c>
      <c r="C12832" s="76" t="s">
        <v>1481</v>
      </c>
      <c r="D12832" s="15">
        <v>1</v>
      </c>
    </row>
    <row r="12833" spans="1:4" x14ac:dyDescent="0.25">
      <c r="A12833" s="67">
        <v>44345</v>
      </c>
      <c r="B12833" s="60" t="s">
        <v>10</v>
      </c>
      <c r="C12833" s="73" t="s">
        <v>1053</v>
      </c>
      <c r="D12833" s="15">
        <v>1</v>
      </c>
    </row>
    <row r="12834" spans="1:4" x14ac:dyDescent="0.25">
      <c r="A12834" s="67">
        <v>44345</v>
      </c>
      <c r="B12834" s="60" t="s">
        <v>10</v>
      </c>
      <c r="C12834" s="76" t="s">
        <v>1054</v>
      </c>
      <c r="D12834" s="15">
        <v>1</v>
      </c>
    </row>
    <row r="12835" spans="1:4" x14ac:dyDescent="0.25">
      <c r="A12835" s="67">
        <v>44345</v>
      </c>
      <c r="B12835" s="60" t="s">
        <v>10</v>
      </c>
      <c r="C12835" s="73" t="s">
        <v>10</v>
      </c>
      <c r="D12835" s="15">
        <v>38</v>
      </c>
    </row>
    <row r="12836" spans="1:4" x14ac:dyDescent="0.25">
      <c r="A12836" s="67">
        <v>44346</v>
      </c>
      <c r="B12836" s="60" t="s">
        <v>14</v>
      </c>
      <c r="C12836" s="60" t="s">
        <v>14</v>
      </c>
      <c r="D12836" s="15">
        <v>0</v>
      </c>
    </row>
    <row r="12837" spans="1:4" x14ac:dyDescent="0.25">
      <c r="A12837" s="67">
        <v>44346</v>
      </c>
      <c r="B12837" s="60" t="s">
        <v>20</v>
      </c>
      <c r="C12837" s="60" t="s">
        <v>20</v>
      </c>
      <c r="D12837" s="15">
        <v>0</v>
      </c>
    </row>
    <row r="12838" spans="1:4" x14ac:dyDescent="0.25">
      <c r="A12838" s="67">
        <v>44346</v>
      </c>
      <c r="B12838" s="60" t="s">
        <v>13</v>
      </c>
      <c r="C12838" s="60" t="s">
        <v>13</v>
      </c>
      <c r="D12838" s="15">
        <v>0</v>
      </c>
    </row>
    <row r="12839" spans="1:4" x14ac:dyDescent="0.25">
      <c r="A12839" s="67">
        <v>44346</v>
      </c>
      <c r="B12839" s="60" t="s">
        <v>24</v>
      </c>
      <c r="C12839" s="60" t="s">
        <v>24</v>
      </c>
      <c r="D12839" s="15">
        <v>0</v>
      </c>
    </row>
    <row r="12840" spans="1:4" x14ac:dyDescent="0.25">
      <c r="A12840" s="67">
        <v>44346</v>
      </c>
      <c r="B12840" s="60" t="s">
        <v>47</v>
      </c>
      <c r="C12840" s="60" t="s">
        <v>47</v>
      </c>
      <c r="D12840" s="15">
        <v>0</v>
      </c>
    </row>
    <row r="12841" spans="1:4" x14ac:dyDescent="0.25">
      <c r="A12841" s="67">
        <v>44346</v>
      </c>
      <c r="B12841" s="60" t="s">
        <v>48</v>
      </c>
      <c r="C12841" s="76" t="s">
        <v>1600</v>
      </c>
      <c r="D12841" s="15">
        <v>0</v>
      </c>
    </row>
    <row r="12842" spans="1:4" x14ac:dyDescent="0.25">
      <c r="A12842" s="67">
        <v>44346</v>
      </c>
      <c r="B12842" s="60" t="s">
        <v>7</v>
      </c>
      <c r="C12842" s="60" t="s">
        <v>7</v>
      </c>
      <c r="D12842" s="15">
        <v>0</v>
      </c>
    </row>
    <row r="12843" spans="1:4" x14ac:dyDescent="0.25">
      <c r="A12843" s="67">
        <v>44346</v>
      </c>
      <c r="B12843" s="60" t="s">
        <v>9</v>
      </c>
      <c r="C12843" s="60" t="s">
        <v>9</v>
      </c>
      <c r="D12843" s="15">
        <v>0</v>
      </c>
    </row>
    <row r="12844" spans="1:4" x14ac:dyDescent="0.25">
      <c r="A12844" s="67">
        <v>44346</v>
      </c>
      <c r="B12844" s="60" t="s">
        <v>15</v>
      </c>
      <c r="C12844" s="73" t="s">
        <v>1355</v>
      </c>
      <c r="D12844" s="15">
        <v>0</v>
      </c>
    </row>
    <row r="12845" spans="1:4" x14ac:dyDescent="0.25">
      <c r="A12845" s="67">
        <v>44346</v>
      </c>
      <c r="B12845" s="60" t="s">
        <v>11</v>
      </c>
      <c r="C12845" s="60" t="s">
        <v>11</v>
      </c>
      <c r="D12845" s="15">
        <v>0</v>
      </c>
    </row>
    <row r="12846" spans="1:4" x14ac:dyDescent="0.25">
      <c r="A12846" s="67">
        <v>44346</v>
      </c>
      <c r="B12846" s="60" t="s">
        <v>12</v>
      </c>
      <c r="C12846" s="60" t="s">
        <v>12</v>
      </c>
      <c r="D12846" s="15">
        <v>0</v>
      </c>
    </row>
    <row r="12847" spans="1:4" x14ac:dyDescent="0.25">
      <c r="A12847" s="67">
        <v>44346</v>
      </c>
      <c r="B12847" s="60" t="s">
        <v>8</v>
      </c>
      <c r="C12847" s="60" t="s">
        <v>8</v>
      </c>
      <c r="D12847" s="15">
        <v>0</v>
      </c>
    </row>
    <row r="12848" spans="1:4" x14ac:dyDescent="0.25">
      <c r="A12848" s="67">
        <v>44346</v>
      </c>
      <c r="B12848" s="60" t="s">
        <v>49</v>
      </c>
      <c r="C12848" s="60" t="s">
        <v>49</v>
      </c>
      <c r="D12848" s="15">
        <v>0</v>
      </c>
    </row>
    <row r="12849" spans="1:4" x14ac:dyDescent="0.25">
      <c r="A12849" s="67">
        <v>44346</v>
      </c>
      <c r="B12849" s="60" t="s">
        <v>50</v>
      </c>
      <c r="C12849" s="73" t="s">
        <v>367</v>
      </c>
      <c r="D12849" s="15">
        <v>0</v>
      </c>
    </row>
    <row r="12850" spans="1:4" x14ac:dyDescent="0.25">
      <c r="A12850" s="67">
        <v>44346</v>
      </c>
      <c r="B12850" s="60" t="s">
        <v>27</v>
      </c>
      <c r="C12850" s="76" t="s">
        <v>43</v>
      </c>
      <c r="D12850" s="15">
        <v>0</v>
      </c>
    </row>
    <row r="12851" spans="1:4" x14ac:dyDescent="0.25">
      <c r="A12851" s="67">
        <v>44346</v>
      </c>
      <c r="B12851" s="60" t="s">
        <v>51</v>
      </c>
      <c r="C12851" s="60" t="s">
        <v>51</v>
      </c>
      <c r="D12851" s="15">
        <v>0</v>
      </c>
    </row>
    <row r="12852" spans="1:4" x14ac:dyDescent="0.25">
      <c r="A12852" s="67">
        <v>44346</v>
      </c>
      <c r="B12852" s="60" t="s">
        <v>10</v>
      </c>
      <c r="C12852" s="60" t="s">
        <v>10</v>
      </c>
      <c r="D12852" s="15">
        <v>0</v>
      </c>
    </row>
    <row r="12853" spans="1:4" x14ac:dyDescent="0.25">
      <c r="A12853" s="67">
        <v>44347</v>
      </c>
      <c r="B12853" s="60" t="s">
        <v>14</v>
      </c>
      <c r="C12853" s="73" t="s">
        <v>14</v>
      </c>
      <c r="D12853" s="15">
        <v>73</v>
      </c>
    </row>
    <row r="12854" spans="1:4" x14ac:dyDescent="0.25">
      <c r="A12854" s="67">
        <v>44347</v>
      </c>
      <c r="B12854" s="60" t="s">
        <v>14</v>
      </c>
      <c r="C12854" s="73" t="s">
        <v>1370</v>
      </c>
      <c r="D12854" s="15">
        <v>4</v>
      </c>
    </row>
    <row r="12855" spans="1:4" x14ac:dyDescent="0.25">
      <c r="A12855" s="67">
        <v>44347</v>
      </c>
      <c r="B12855" s="60" t="s">
        <v>14</v>
      </c>
      <c r="C12855" s="73" t="s">
        <v>16</v>
      </c>
      <c r="D12855" s="15">
        <v>90</v>
      </c>
    </row>
    <row r="12856" spans="1:4" x14ac:dyDescent="0.25">
      <c r="A12856" s="67">
        <v>44347</v>
      </c>
      <c r="B12856" s="60" t="s">
        <v>14</v>
      </c>
      <c r="C12856" s="73" t="s">
        <v>807</v>
      </c>
      <c r="D12856" s="15">
        <v>4</v>
      </c>
    </row>
    <row r="12857" spans="1:4" x14ac:dyDescent="0.25">
      <c r="A12857" s="67">
        <v>44347</v>
      </c>
      <c r="B12857" s="60" t="s">
        <v>14</v>
      </c>
      <c r="C12857" s="73" t="s">
        <v>85</v>
      </c>
      <c r="D12857" s="15">
        <v>16</v>
      </c>
    </row>
    <row r="12858" spans="1:4" x14ac:dyDescent="0.25">
      <c r="A12858" s="67">
        <v>44347</v>
      </c>
      <c r="B12858" s="60" t="s">
        <v>20</v>
      </c>
      <c r="C12858" s="73" t="s">
        <v>1371</v>
      </c>
      <c r="D12858" s="15">
        <v>6</v>
      </c>
    </row>
    <row r="12859" spans="1:4" x14ac:dyDescent="0.25">
      <c r="A12859" s="67">
        <v>44347</v>
      </c>
      <c r="B12859" s="60" t="s">
        <v>20</v>
      </c>
      <c r="C12859" s="73" t="s">
        <v>20</v>
      </c>
      <c r="D12859" s="15">
        <v>319</v>
      </c>
    </row>
    <row r="12860" spans="1:4" x14ac:dyDescent="0.25">
      <c r="A12860" s="67">
        <v>44347</v>
      </c>
      <c r="B12860" s="60" t="s">
        <v>20</v>
      </c>
      <c r="C12860" s="73" t="s">
        <v>1375</v>
      </c>
      <c r="D12860" s="15">
        <v>1</v>
      </c>
    </row>
    <row r="12861" spans="1:4" x14ac:dyDescent="0.25">
      <c r="A12861" s="67">
        <v>44347</v>
      </c>
      <c r="B12861" s="60" t="s">
        <v>20</v>
      </c>
      <c r="C12861" s="73" t="s">
        <v>927</v>
      </c>
      <c r="D12861" s="15">
        <v>2</v>
      </c>
    </row>
    <row r="12862" spans="1:4" x14ac:dyDescent="0.25">
      <c r="A12862" s="67">
        <v>44347</v>
      </c>
      <c r="B12862" s="60" t="s">
        <v>20</v>
      </c>
      <c r="C12862" s="73" t="s">
        <v>651</v>
      </c>
      <c r="D12862" s="15">
        <v>7</v>
      </c>
    </row>
    <row r="12863" spans="1:4" x14ac:dyDescent="0.25">
      <c r="A12863" s="67">
        <v>44347</v>
      </c>
      <c r="B12863" s="60" t="s">
        <v>20</v>
      </c>
      <c r="C12863" s="73" t="s">
        <v>876</v>
      </c>
      <c r="D12863" s="15">
        <v>1</v>
      </c>
    </row>
    <row r="12864" spans="1:4" x14ac:dyDescent="0.25">
      <c r="A12864" s="67">
        <v>44347</v>
      </c>
      <c r="B12864" s="60" t="s">
        <v>20</v>
      </c>
      <c r="C12864" s="73" t="s">
        <v>712</v>
      </c>
      <c r="D12864" s="15">
        <v>6</v>
      </c>
    </row>
    <row r="12865" spans="1:4" x14ac:dyDescent="0.25">
      <c r="A12865" s="67">
        <v>44347</v>
      </c>
      <c r="B12865" s="60" t="s">
        <v>13</v>
      </c>
      <c r="C12865" s="73" t="s">
        <v>94</v>
      </c>
      <c r="D12865" s="15">
        <v>1</v>
      </c>
    </row>
    <row r="12866" spans="1:4" x14ac:dyDescent="0.25">
      <c r="A12866" s="67">
        <v>44347</v>
      </c>
      <c r="B12866" s="60" t="s">
        <v>13</v>
      </c>
      <c r="C12866" s="76" t="s">
        <v>1380</v>
      </c>
      <c r="D12866" s="15">
        <v>1</v>
      </c>
    </row>
    <row r="12867" spans="1:4" x14ac:dyDescent="0.25">
      <c r="A12867" s="67">
        <v>44347</v>
      </c>
      <c r="B12867" s="60" t="s">
        <v>13</v>
      </c>
      <c r="C12867" s="73" t="s">
        <v>1381</v>
      </c>
      <c r="D12867" s="15">
        <v>7</v>
      </c>
    </row>
    <row r="12868" spans="1:4" x14ac:dyDescent="0.25">
      <c r="A12868" s="67">
        <v>44347</v>
      </c>
      <c r="B12868" s="60" t="s">
        <v>13</v>
      </c>
      <c r="C12868" s="73" t="s">
        <v>816</v>
      </c>
      <c r="D12868" s="15">
        <v>1</v>
      </c>
    </row>
    <row r="12869" spans="1:4" x14ac:dyDescent="0.25">
      <c r="A12869" s="67">
        <v>44347</v>
      </c>
      <c r="B12869" s="60" t="s">
        <v>13</v>
      </c>
      <c r="C12869" s="73" t="s">
        <v>13</v>
      </c>
      <c r="D12869" s="15">
        <v>20</v>
      </c>
    </row>
    <row r="12870" spans="1:4" x14ac:dyDescent="0.25">
      <c r="A12870" s="67">
        <v>44347</v>
      </c>
      <c r="B12870" s="60" t="s">
        <v>13</v>
      </c>
      <c r="C12870" s="76" t="s">
        <v>1386</v>
      </c>
      <c r="D12870" s="15">
        <v>1</v>
      </c>
    </row>
    <row r="12871" spans="1:4" x14ac:dyDescent="0.25">
      <c r="A12871" s="67">
        <v>44347</v>
      </c>
      <c r="B12871" s="60" t="s">
        <v>13</v>
      </c>
      <c r="C12871" s="73" t="s">
        <v>1385</v>
      </c>
      <c r="D12871" s="15">
        <v>11</v>
      </c>
    </row>
    <row r="12872" spans="1:4" x14ac:dyDescent="0.25">
      <c r="A12872" s="67">
        <v>44347</v>
      </c>
      <c r="B12872" s="60" t="s">
        <v>13</v>
      </c>
      <c r="C12872" s="73" t="s">
        <v>636</v>
      </c>
      <c r="D12872" s="15">
        <v>1</v>
      </c>
    </row>
    <row r="12873" spans="1:4" x14ac:dyDescent="0.25">
      <c r="A12873" s="67">
        <v>44347</v>
      </c>
      <c r="B12873" s="60" t="s">
        <v>13</v>
      </c>
      <c r="C12873" s="73" t="s">
        <v>1387</v>
      </c>
      <c r="D12873" s="15">
        <v>14</v>
      </c>
    </row>
    <row r="12874" spans="1:4" x14ac:dyDescent="0.25">
      <c r="A12874" s="67">
        <v>44347</v>
      </c>
      <c r="B12874" s="60" t="s">
        <v>24</v>
      </c>
      <c r="C12874" s="73" t="s">
        <v>23</v>
      </c>
      <c r="D12874" s="15">
        <v>40</v>
      </c>
    </row>
    <row r="12875" spans="1:4" x14ac:dyDescent="0.25">
      <c r="A12875" s="67">
        <v>44347</v>
      </c>
      <c r="B12875" s="60" t="s">
        <v>24</v>
      </c>
      <c r="C12875" s="73" t="s">
        <v>24</v>
      </c>
      <c r="D12875" s="15">
        <v>10</v>
      </c>
    </row>
    <row r="12876" spans="1:4" x14ac:dyDescent="0.25">
      <c r="A12876" s="67">
        <v>44347</v>
      </c>
      <c r="B12876" s="60" t="s">
        <v>24</v>
      </c>
      <c r="C12876" s="73" t="s">
        <v>706</v>
      </c>
      <c r="D12876" s="15">
        <v>1</v>
      </c>
    </row>
    <row r="12877" spans="1:4" x14ac:dyDescent="0.25">
      <c r="A12877" s="67">
        <v>44347</v>
      </c>
      <c r="B12877" s="60" t="s">
        <v>24</v>
      </c>
      <c r="C12877" s="73" t="s">
        <v>942</v>
      </c>
      <c r="D12877" s="15">
        <v>1</v>
      </c>
    </row>
    <row r="12878" spans="1:4" x14ac:dyDescent="0.25">
      <c r="A12878" s="67">
        <v>44347</v>
      </c>
      <c r="B12878" s="60" t="s">
        <v>24</v>
      </c>
      <c r="C12878" s="73" t="s">
        <v>37</v>
      </c>
      <c r="D12878" s="15">
        <v>1</v>
      </c>
    </row>
    <row r="12879" spans="1:4" x14ac:dyDescent="0.25">
      <c r="A12879" s="67">
        <v>44347</v>
      </c>
      <c r="B12879" s="60" t="s">
        <v>47</v>
      </c>
      <c r="C12879" s="60" t="s">
        <v>47</v>
      </c>
      <c r="D12879" s="15">
        <v>6</v>
      </c>
    </row>
    <row r="12880" spans="1:4" x14ac:dyDescent="0.25">
      <c r="A12880" s="67">
        <v>44347</v>
      </c>
      <c r="B12880" s="60" t="s">
        <v>47</v>
      </c>
      <c r="C12880" s="73" t="s">
        <v>924</v>
      </c>
      <c r="D12880" s="15">
        <v>2</v>
      </c>
    </row>
    <row r="12881" spans="1:4" x14ac:dyDescent="0.25">
      <c r="A12881" s="67">
        <v>44347</v>
      </c>
      <c r="B12881" s="60" t="s">
        <v>48</v>
      </c>
      <c r="C12881" s="76" t="s">
        <v>1600</v>
      </c>
      <c r="D12881" s="15">
        <v>13</v>
      </c>
    </row>
    <row r="12882" spans="1:4" x14ac:dyDescent="0.25">
      <c r="A12882" s="67">
        <v>44347</v>
      </c>
      <c r="B12882" s="60" t="s">
        <v>7</v>
      </c>
      <c r="C12882" s="73" t="s">
        <v>1408</v>
      </c>
      <c r="D12882" s="15">
        <v>1</v>
      </c>
    </row>
    <row r="12883" spans="1:4" x14ac:dyDescent="0.25">
      <c r="A12883" s="67">
        <v>44347</v>
      </c>
      <c r="B12883" s="60" t="s">
        <v>7</v>
      </c>
      <c r="C12883" s="73" t="s">
        <v>1411</v>
      </c>
      <c r="D12883" s="15">
        <v>9</v>
      </c>
    </row>
    <row r="12884" spans="1:4" x14ac:dyDescent="0.25">
      <c r="A12884" s="67">
        <v>44347</v>
      </c>
      <c r="B12884" s="60" t="s">
        <v>7</v>
      </c>
      <c r="C12884" s="73" t="s">
        <v>7</v>
      </c>
      <c r="D12884" s="15">
        <v>97</v>
      </c>
    </row>
    <row r="12885" spans="1:4" x14ac:dyDescent="0.25">
      <c r="A12885" s="67">
        <v>44347</v>
      </c>
      <c r="B12885" s="60" t="s">
        <v>9</v>
      </c>
      <c r="C12885" s="73" t="s">
        <v>1412</v>
      </c>
      <c r="D12885" s="15">
        <v>3</v>
      </c>
    </row>
    <row r="12886" spans="1:4" x14ac:dyDescent="0.25">
      <c r="A12886" s="67">
        <v>44347</v>
      </c>
      <c r="B12886" s="60" t="s">
        <v>9</v>
      </c>
      <c r="C12886" s="73" t="s">
        <v>3190</v>
      </c>
      <c r="D12886" s="15">
        <v>1</v>
      </c>
    </row>
    <row r="12887" spans="1:4" x14ac:dyDescent="0.25">
      <c r="A12887" s="67">
        <v>44347</v>
      </c>
      <c r="B12887" s="60" t="s">
        <v>9</v>
      </c>
      <c r="C12887" s="73" t="s">
        <v>9</v>
      </c>
      <c r="D12887" s="15">
        <v>143</v>
      </c>
    </row>
    <row r="12888" spans="1:4" x14ac:dyDescent="0.25">
      <c r="A12888" s="67">
        <v>44347</v>
      </c>
      <c r="B12888" s="60" t="s">
        <v>9</v>
      </c>
      <c r="C12888" s="73" t="s">
        <v>17</v>
      </c>
      <c r="D12888" s="15">
        <v>6</v>
      </c>
    </row>
    <row r="12889" spans="1:4" x14ac:dyDescent="0.25">
      <c r="A12889" s="67">
        <v>44347</v>
      </c>
      <c r="B12889" s="60" t="s">
        <v>9</v>
      </c>
      <c r="C12889" s="73" t="s">
        <v>1422</v>
      </c>
      <c r="D12889" s="15">
        <v>14</v>
      </c>
    </row>
    <row r="12890" spans="1:4" x14ac:dyDescent="0.25">
      <c r="A12890" s="67">
        <v>44347</v>
      </c>
      <c r="B12890" s="60" t="s">
        <v>9</v>
      </c>
      <c r="C12890" s="73" t="s">
        <v>144</v>
      </c>
      <c r="D12890" s="15">
        <v>11</v>
      </c>
    </row>
    <row r="12891" spans="1:4" x14ac:dyDescent="0.25">
      <c r="A12891" s="67">
        <v>44347</v>
      </c>
      <c r="B12891" s="60" t="s">
        <v>15</v>
      </c>
      <c r="C12891" s="73" t="s">
        <v>108</v>
      </c>
      <c r="D12891" s="15">
        <v>6</v>
      </c>
    </row>
    <row r="12892" spans="1:4" x14ac:dyDescent="0.25">
      <c r="A12892" s="67">
        <v>44347</v>
      </c>
      <c r="B12892" s="60" t="s">
        <v>15</v>
      </c>
      <c r="C12892" s="73" t="s">
        <v>1355</v>
      </c>
      <c r="D12892" s="15">
        <v>2</v>
      </c>
    </row>
    <row r="12893" spans="1:4" x14ac:dyDescent="0.25">
      <c r="A12893" s="67">
        <v>44347</v>
      </c>
      <c r="B12893" s="60" t="s">
        <v>15</v>
      </c>
      <c r="C12893" s="73" t="s">
        <v>284</v>
      </c>
      <c r="D12893" s="15">
        <v>3</v>
      </c>
    </row>
    <row r="12894" spans="1:4" x14ac:dyDescent="0.25">
      <c r="A12894" s="67">
        <v>44347</v>
      </c>
      <c r="B12894" s="60" t="s">
        <v>11</v>
      </c>
      <c r="C12894" s="73" t="s">
        <v>64</v>
      </c>
      <c r="D12894" s="15">
        <v>7</v>
      </c>
    </row>
    <row r="12895" spans="1:4" x14ac:dyDescent="0.25">
      <c r="A12895" s="67">
        <v>44347</v>
      </c>
      <c r="B12895" s="60" t="s">
        <v>11</v>
      </c>
      <c r="C12895" s="73" t="s">
        <v>335</v>
      </c>
      <c r="D12895" s="15">
        <v>12</v>
      </c>
    </row>
    <row r="12896" spans="1:4" x14ac:dyDescent="0.25">
      <c r="A12896" s="67">
        <v>44347</v>
      </c>
      <c r="B12896" s="60" t="s">
        <v>11</v>
      </c>
      <c r="C12896" s="73" t="s">
        <v>11</v>
      </c>
      <c r="D12896" s="15">
        <v>21</v>
      </c>
    </row>
    <row r="12897" spans="1:4" x14ac:dyDescent="0.25">
      <c r="A12897" s="67">
        <v>44347</v>
      </c>
      <c r="B12897" s="60" t="s">
        <v>11</v>
      </c>
      <c r="C12897" s="73" t="s">
        <v>854</v>
      </c>
      <c r="D12897" s="15">
        <v>1</v>
      </c>
    </row>
    <row r="12898" spans="1:4" x14ac:dyDescent="0.25">
      <c r="A12898" s="67">
        <v>44347</v>
      </c>
      <c r="B12898" s="60" t="s">
        <v>11</v>
      </c>
      <c r="C12898" s="73" t="s">
        <v>763</v>
      </c>
      <c r="D12898" s="15">
        <v>14</v>
      </c>
    </row>
    <row r="12899" spans="1:4" x14ac:dyDescent="0.25">
      <c r="A12899" s="67">
        <v>44347</v>
      </c>
      <c r="B12899" s="60" t="s">
        <v>11</v>
      </c>
      <c r="C12899" s="73" t="s">
        <v>134</v>
      </c>
      <c r="D12899" s="15">
        <v>17</v>
      </c>
    </row>
    <row r="12900" spans="1:4" x14ac:dyDescent="0.25">
      <c r="A12900" s="67">
        <v>44347</v>
      </c>
      <c r="B12900" s="60" t="s">
        <v>12</v>
      </c>
      <c r="C12900" s="73" t="s">
        <v>74</v>
      </c>
      <c r="D12900" s="15">
        <v>1</v>
      </c>
    </row>
    <row r="12901" spans="1:4" x14ac:dyDescent="0.25">
      <c r="A12901" s="67">
        <v>44347</v>
      </c>
      <c r="B12901" s="60" t="s">
        <v>12</v>
      </c>
      <c r="C12901" s="73" t="s">
        <v>1442</v>
      </c>
      <c r="D12901" s="15">
        <v>1</v>
      </c>
    </row>
    <row r="12902" spans="1:4" x14ac:dyDescent="0.25">
      <c r="A12902" s="67">
        <v>44347</v>
      </c>
      <c r="B12902" s="60" t="s">
        <v>12</v>
      </c>
      <c r="C12902" s="73" t="s">
        <v>1443</v>
      </c>
      <c r="D12902" s="15">
        <v>4</v>
      </c>
    </row>
    <row r="12903" spans="1:4" x14ac:dyDescent="0.25">
      <c r="A12903" s="67">
        <v>44347</v>
      </c>
      <c r="B12903" s="60" t="s">
        <v>12</v>
      </c>
      <c r="C12903" s="73" t="s">
        <v>1444</v>
      </c>
      <c r="D12903" s="15">
        <v>6</v>
      </c>
    </row>
    <row r="12904" spans="1:4" x14ac:dyDescent="0.25">
      <c r="A12904" s="67">
        <v>44347</v>
      </c>
      <c r="B12904" s="60" t="s">
        <v>12</v>
      </c>
      <c r="C12904" s="73" t="s">
        <v>12</v>
      </c>
      <c r="D12904" s="15">
        <v>31</v>
      </c>
    </row>
    <row r="12905" spans="1:4" x14ac:dyDescent="0.25">
      <c r="A12905" s="67">
        <v>44347</v>
      </c>
      <c r="B12905" s="60" t="s">
        <v>8</v>
      </c>
      <c r="C12905" s="73" t="s">
        <v>1446</v>
      </c>
      <c r="D12905" s="15">
        <v>7</v>
      </c>
    </row>
    <row r="12906" spans="1:4" x14ac:dyDescent="0.25">
      <c r="A12906" s="67">
        <v>44347</v>
      </c>
      <c r="B12906" s="60" t="s">
        <v>8</v>
      </c>
      <c r="C12906" s="73" t="s">
        <v>1450</v>
      </c>
      <c r="D12906" s="15">
        <v>1</v>
      </c>
    </row>
    <row r="12907" spans="1:4" x14ac:dyDescent="0.25">
      <c r="A12907" s="67">
        <v>44347</v>
      </c>
      <c r="B12907" s="60" t="s">
        <v>8</v>
      </c>
      <c r="C12907" s="73" t="s">
        <v>73</v>
      </c>
      <c r="D12907" s="15">
        <v>26</v>
      </c>
    </row>
    <row r="12908" spans="1:4" x14ac:dyDescent="0.25">
      <c r="A12908" s="67">
        <v>44347</v>
      </c>
      <c r="B12908" s="60" t="s">
        <v>8</v>
      </c>
      <c r="C12908" s="73" t="s">
        <v>1452</v>
      </c>
      <c r="D12908" s="15">
        <v>19</v>
      </c>
    </row>
    <row r="12909" spans="1:4" x14ac:dyDescent="0.25">
      <c r="A12909" s="67">
        <v>44347</v>
      </c>
      <c r="B12909" s="60" t="s">
        <v>8</v>
      </c>
      <c r="C12909" s="73" t="s">
        <v>1456</v>
      </c>
      <c r="D12909" s="15">
        <v>2</v>
      </c>
    </row>
    <row r="12910" spans="1:4" x14ac:dyDescent="0.25">
      <c r="A12910" s="67">
        <v>44347</v>
      </c>
      <c r="B12910" s="60" t="s">
        <v>8</v>
      </c>
      <c r="C12910" s="73" t="s">
        <v>58</v>
      </c>
      <c r="D12910" s="15">
        <v>25</v>
      </c>
    </row>
    <row r="12911" spans="1:4" x14ac:dyDescent="0.25">
      <c r="A12911" s="67">
        <v>44347</v>
      </c>
      <c r="B12911" s="60" t="s">
        <v>8</v>
      </c>
      <c r="C12911" s="73" t="s">
        <v>721</v>
      </c>
      <c r="D12911" s="15">
        <v>1</v>
      </c>
    </row>
    <row r="12912" spans="1:4" x14ac:dyDescent="0.25">
      <c r="A12912" s="67">
        <v>44347</v>
      </c>
      <c r="B12912" s="60" t="s">
        <v>8</v>
      </c>
      <c r="C12912" s="73" t="s">
        <v>141</v>
      </c>
      <c r="D12912" s="15">
        <v>5</v>
      </c>
    </row>
    <row r="12913" spans="1:4" x14ac:dyDescent="0.25">
      <c r="A12913" s="67">
        <v>44347</v>
      </c>
      <c r="B12913" s="60" t="s">
        <v>8</v>
      </c>
      <c r="C12913" s="73" t="s">
        <v>133</v>
      </c>
      <c r="D12913" s="15">
        <v>6</v>
      </c>
    </row>
    <row r="12914" spans="1:4" x14ac:dyDescent="0.25">
      <c r="A12914" s="67">
        <v>44347</v>
      </c>
      <c r="B12914" s="60" t="s">
        <v>8</v>
      </c>
      <c r="C12914" s="73" t="s">
        <v>233</v>
      </c>
      <c r="D12914" s="15">
        <v>1</v>
      </c>
    </row>
    <row r="12915" spans="1:4" x14ac:dyDescent="0.25">
      <c r="A12915" s="67">
        <v>44347</v>
      </c>
      <c r="B12915" s="60" t="s">
        <v>8</v>
      </c>
      <c r="C12915" s="73" t="s">
        <v>204</v>
      </c>
      <c r="D12915" s="15">
        <v>10</v>
      </c>
    </row>
    <row r="12916" spans="1:4" x14ac:dyDescent="0.25">
      <c r="A12916" s="67">
        <v>44347</v>
      </c>
      <c r="B12916" s="60" t="s">
        <v>8</v>
      </c>
      <c r="C12916" s="73" t="s">
        <v>40</v>
      </c>
      <c r="D12916" s="15">
        <v>7</v>
      </c>
    </row>
    <row r="12917" spans="1:4" x14ac:dyDescent="0.25">
      <c r="A12917" s="67">
        <v>44347</v>
      </c>
      <c r="B12917" s="60" t="s">
        <v>8</v>
      </c>
      <c r="C12917" s="73" t="s">
        <v>8</v>
      </c>
      <c r="D12917" s="15">
        <v>378</v>
      </c>
    </row>
    <row r="12918" spans="1:4" x14ac:dyDescent="0.25">
      <c r="A12918" s="67">
        <v>44347</v>
      </c>
      <c r="B12918" s="60" t="s">
        <v>8</v>
      </c>
      <c r="C12918" s="73" t="s">
        <v>31</v>
      </c>
      <c r="D12918" s="15">
        <v>14</v>
      </c>
    </row>
    <row r="12919" spans="1:4" x14ac:dyDescent="0.25">
      <c r="A12919" s="67">
        <v>44347</v>
      </c>
      <c r="B12919" s="60" t="s">
        <v>8</v>
      </c>
      <c r="C12919" s="73" t="s">
        <v>80</v>
      </c>
      <c r="D12919" s="15">
        <v>6</v>
      </c>
    </row>
    <row r="12920" spans="1:4" x14ac:dyDescent="0.25">
      <c r="A12920" s="67">
        <v>44347</v>
      </c>
      <c r="B12920" s="60" t="s">
        <v>8</v>
      </c>
      <c r="C12920" s="73" t="s">
        <v>594</v>
      </c>
      <c r="D12920" s="15">
        <v>4</v>
      </c>
    </row>
    <row r="12921" spans="1:4" x14ac:dyDescent="0.25">
      <c r="A12921" s="67">
        <v>44347</v>
      </c>
      <c r="B12921" s="60" t="s">
        <v>8</v>
      </c>
      <c r="C12921" s="73" t="s">
        <v>111</v>
      </c>
      <c r="D12921" s="15">
        <v>18</v>
      </c>
    </row>
    <row r="12922" spans="1:4" x14ac:dyDescent="0.25">
      <c r="A12922" s="67">
        <v>44347</v>
      </c>
      <c r="B12922" s="60" t="s">
        <v>49</v>
      </c>
      <c r="C12922" s="73" t="s">
        <v>1466</v>
      </c>
      <c r="D12922" s="15">
        <v>6</v>
      </c>
    </row>
    <row r="12923" spans="1:4" x14ac:dyDescent="0.25">
      <c r="A12923" s="67">
        <v>44347</v>
      </c>
      <c r="B12923" s="60" t="s">
        <v>49</v>
      </c>
      <c r="C12923" s="73" t="s">
        <v>49</v>
      </c>
      <c r="D12923" s="15">
        <v>23</v>
      </c>
    </row>
    <row r="12924" spans="1:4" x14ac:dyDescent="0.25">
      <c r="A12924" s="67">
        <v>44347</v>
      </c>
      <c r="B12924" s="60" t="s">
        <v>50</v>
      </c>
      <c r="C12924" s="73" t="s">
        <v>1073</v>
      </c>
      <c r="D12924" s="15">
        <v>2</v>
      </c>
    </row>
    <row r="12925" spans="1:4" x14ac:dyDescent="0.25">
      <c r="A12925" s="67">
        <v>44347</v>
      </c>
      <c r="B12925" s="60" t="s">
        <v>50</v>
      </c>
      <c r="C12925" s="73" t="s">
        <v>1470</v>
      </c>
      <c r="D12925" s="15">
        <v>1</v>
      </c>
    </row>
    <row r="12926" spans="1:4" x14ac:dyDescent="0.25">
      <c r="A12926" s="67">
        <v>44347</v>
      </c>
      <c r="B12926" s="60" t="s">
        <v>50</v>
      </c>
      <c r="C12926" s="73" t="s">
        <v>818</v>
      </c>
      <c r="D12926" s="15">
        <v>1</v>
      </c>
    </row>
    <row r="12927" spans="1:4" x14ac:dyDescent="0.25">
      <c r="A12927" s="67">
        <v>44347</v>
      </c>
      <c r="B12927" s="60" t="s">
        <v>50</v>
      </c>
      <c r="C12927" s="73" t="s">
        <v>1770</v>
      </c>
      <c r="D12927" s="15">
        <v>1</v>
      </c>
    </row>
    <row r="12928" spans="1:4" x14ac:dyDescent="0.25">
      <c r="A12928" s="67">
        <v>44347</v>
      </c>
      <c r="B12928" s="60" t="s">
        <v>50</v>
      </c>
      <c r="C12928" s="73" t="s">
        <v>1068</v>
      </c>
      <c r="D12928" s="15">
        <v>1</v>
      </c>
    </row>
    <row r="12929" spans="1:4" x14ac:dyDescent="0.25">
      <c r="A12929" s="67">
        <v>44347</v>
      </c>
      <c r="B12929" s="60" t="s">
        <v>50</v>
      </c>
      <c r="C12929" s="73" t="s">
        <v>1356</v>
      </c>
      <c r="D12929" s="15">
        <v>9</v>
      </c>
    </row>
    <row r="12930" spans="1:4" x14ac:dyDescent="0.25">
      <c r="A12930" s="67">
        <v>44347</v>
      </c>
      <c r="B12930" s="60" t="s">
        <v>50</v>
      </c>
      <c r="C12930" s="73" t="s">
        <v>367</v>
      </c>
      <c r="D12930" s="15">
        <v>23</v>
      </c>
    </row>
    <row r="12931" spans="1:4" x14ac:dyDescent="0.25">
      <c r="A12931" s="67">
        <v>44347</v>
      </c>
      <c r="B12931" s="60" t="s">
        <v>27</v>
      </c>
      <c r="C12931" s="73" t="s">
        <v>140</v>
      </c>
      <c r="D12931" s="15">
        <v>3</v>
      </c>
    </row>
    <row r="12932" spans="1:4" x14ac:dyDescent="0.25">
      <c r="A12932" s="67">
        <v>44347</v>
      </c>
      <c r="B12932" s="60" t="s">
        <v>27</v>
      </c>
      <c r="C12932" s="73" t="s">
        <v>234</v>
      </c>
      <c r="D12932" s="15">
        <v>12</v>
      </c>
    </row>
    <row r="12933" spans="1:4" x14ac:dyDescent="0.25">
      <c r="A12933" s="67">
        <v>44347</v>
      </c>
      <c r="B12933" s="60" t="s">
        <v>27</v>
      </c>
      <c r="C12933" s="73" t="s">
        <v>1474</v>
      </c>
      <c r="D12933" s="15">
        <v>2</v>
      </c>
    </row>
    <row r="12934" spans="1:4" x14ac:dyDescent="0.25">
      <c r="A12934" s="67">
        <v>44347</v>
      </c>
      <c r="B12934" s="60" t="s">
        <v>27</v>
      </c>
      <c r="C12934" s="73" t="s">
        <v>43</v>
      </c>
      <c r="D12934" s="15">
        <v>82</v>
      </c>
    </row>
    <row r="12935" spans="1:4" x14ac:dyDescent="0.25">
      <c r="A12935" s="67">
        <v>44347</v>
      </c>
      <c r="B12935" s="60" t="s">
        <v>27</v>
      </c>
      <c r="C12935" s="73" t="s">
        <v>946</v>
      </c>
      <c r="D12935" s="15">
        <v>1</v>
      </c>
    </row>
    <row r="12936" spans="1:4" x14ac:dyDescent="0.25">
      <c r="A12936" s="67">
        <v>44347</v>
      </c>
      <c r="B12936" s="60" t="s">
        <v>27</v>
      </c>
      <c r="C12936" s="73" t="s">
        <v>710</v>
      </c>
      <c r="D12936" s="15">
        <v>10</v>
      </c>
    </row>
    <row r="12937" spans="1:4" x14ac:dyDescent="0.25">
      <c r="A12937" s="67">
        <v>44347</v>
      </c>
      <c r="B12937" s="60" t="s">
        <v>51</v>
      </c>
      <c r="C12937" s="73" t="s">
        <v>1016</v>
      </c>
      <c r="D12937" s="15">
        <v>1</v>
      </c>
    </row>
    <row r="12938" spans="1:4" x14ac:dyDescent="0.25">
      <c r="A12938" s="67">
        <v>44347</v>
      </c>
      <c r="B12938" s="60" t="s">
        <v>51</v>
      </c>
      <c r="C12938" s="73" t="s">
        <v>51</v>
      </c>
      <c r="D12938" s="15">
        <v>23</v>
      </c>
    </row>
    <row r="12939" spans="1:4" x14ac:dyDescent="0.25">
      <c r="A12939" s="67">
        <v>44347</v>
      </c>
      <c r="B12939" s="60" t="s">
        <v>10</v>
      </c>
      <c r="C12939" s="73" t="s">
        <v>1480</v>
      </c>
      <c r="D12939" s="15">
        <v>1</v>
      </c>
    </row>
    <row r="12940" spans="1:4" x14ac:dyDescent="0.25">
      <c r="A12940" s="67">
        <v>44347</v>
      </c>
      <c r="B12940" s="60" t="s">
        <v>10</v>
      </c>
      <c r="C12940" s="73" t="s">
        <v>1481</v>
      </c>
      <c r="D12940" s="15">
        <v>1</v>
      </c>
    </row>
    <row r="12941" spans="1:4" x14ac:dyDescent="0.25">
      <c r="A12941" s="67">
        <v>44347</v>
      </c>
      <c r="B12941" s="60" t="s">
        <v>10</v>
      </c>
      <c r="C12941" s="73" t="s">
        <v>1054</v>
      </c>
      <c r="D12941" s="15">
        <v>1</v>
      </c>
    </row>
    <row r="12942" spans="1:4" x14ac:dyDescent="0.25">
      <c r="A12942" s="67">
        <v>44347</v>
      </c>
      <c r="B12942" s="60" t="s">
        <v>10</v>
      </c>
      <c r="C12942" s="73" t="s">
        <v>342</v>
      </c>
      <c r="D12942" s="15">
        <v>1</v>
      </c>
    </row>
    <row r="12943" spans="1:4" x14ac:dyDescent="0.25">
      <c r="A12943" s="67">
        <v>44347</v>
      </c>
      <c r="B12943" s="60" t="s">
        <v>10</v>
      </c>
      <c r="C12943" s="73" t="s">
        <v>1479</v>
      </c>
      <c r="D12943" s="15">
        <v>5</v>
      </c>
    </row>
    <row r="12944" spans="1:4" x14ac:dyDescent="0.25">
      <c r="A12944" s="67">
        <v>44347</v>
      </c>
      <c r="B12944" s="60" t="s">
        <v>10</v>
      </c>
      <c r="C12944" s="73" t="s">
        <v>10</v>
      </c>
      <c r="D12944" s="15">
        <v>67</v>
      </c>
    </row>
    <row r="12945" spans="1:4" x14ac:dyDescent="0.25">
      <c r="A12945" s="67">
        <v>44348</v>
      </c>
      <c r="B12945" s="60" t="s">
        <v>14</v>
      </c>
      <c r="C12945" s="73" t="s">
        <v>14</v>
      </c>
      <c r="D12945" s="15">
        <v>12</v>
      </c>
    </row>
    <row r="12946" spans="1:4" x14ac:dyDescent="0.25">
      <c r="A12946" s="67">
        <v>44348</v>
      </c>
      <c r="B12946" s="60" t="s">
        <v>14</v>
      </c>
      <c r="C12946" s="73" t="s">
        <v>16</v>
      </c>
      <c r="D12946" s="15">
        <v>19</v>
      </c>
    </row>
    <row r="12947" spans="1:4" x14ac:dyDescent="0.25">
      <c r="A12947" s="67">
        <v>44348</v>
      </c>
      <c r="B12947" s="60" t="s">
        <v>14</v>
      </c>
      <c r="C12947" s="73" t="s">
        <v>85</v>
      </c>
      <c r="D12947" s="15">
        <v>12</v>
      </c>
    </row>
    <row r="12948" spans="1:4" x14ac:dyDescent="0.25">
      <c r="A12948" s="67">
        <v>44348</v>
      </c>
      <c r="B12948" s="60" t="s">
        <v>20</v>
      </c>
      <c r="C12948" s="73" t="s">
        <v>1372</v>
      </c>
      <c r="D12948" s="15">
        <v>1</v>
      </c>
    </row>
    <row r="12949" spans="1:4" x14ac:dyDescent="0.25">
      <c r="A12949" s="67">
        <v>44348</v>
      </c>
      <c r="B12949" s="60" t="s">
        <v>20</v>
      </c>
      <c r="C12949" s="73" t="s">
        <v>20</v>
      </c>
      <c r="D12949" s="15">
        <v>86</v>
      </c>
    </row>
    <row r="12950" spans="1:4" x14ac:dyDescent="0.25">
      <c r="A12950" s="67">
        <v>44348</v>
      </c>
      <c r="B12950" s="60" t="s">
        <v>20</v>
      </c>
      <c r="C12950" s="73" t="s">
        <v>927</v>
      </c>
      <c r="D12950" s="15">
        <v>1</v>
      </c>
    </row>
    <row r="12951" spans="1:4" x14ac:dyDescent="0.25">
      <c r="A12951" s="67">
        <v>44348</v>
      </c>
      <c r="B12951" s="60" t="s">
        <v>20</v>
      </c>
      <c r="C12951" s="73" t="s">
        <v>365</v>
      </c>
      <c r="D12951" s="15">
        <v>1</v>
      </c>
    </row>
    <row r="12952" spans="1:4" x14ac:dyDescent="0.25">
      <c r="A12952" s="67">
        <v>44348</v>
      </c>
      <c r="B12952" s="60" t="s">
        <v>20</v>
      </c>
      <c r="C12952" s="73" t="s">
        <v>651</v>
      </c>
      <c r="D12952" s="15">
        <v>1</v>
      </c>
    </row>
    <row r="12953" spans="1:4" x14ac:dyDescent="0.25">
      <c r="A12953" s="67">
        <v>44348</v>
      </c>
      <c r="B12953" s="60" t="s">
        <v>13</v>
      </c>
      <c r="C12953" s="73" t="s">
        <v>1381</v>
      </c>
      <c r="D12953" s="15">
        <v>1</v>
      </c>
    </row>
    <row r="12954" spans="1:4" x14ac:dyDescent="0.25">
      <c r="A12954" s="67">
        <v>44348</v>
      </c>
      <c r="B12954" s="60" t="s">
        <v>13</v>
      </c>
      <c r="C12954" s="73" t="s">
        <v>13</v>
      </c>
      <c r="D12954" s="15">
        <v>9</v>
      </c>
    </row>
    <row r="12955" spans="1:4" x14ac:dyDescent="0.25">
      <c r="A12955" s="67">
        <v>44348</v>
      </c>
      <c r="B12955" s="60" t="s">
        <v>13</v>
      </c>
      <c r="C12955" s="73" t="s">
        <v>1385</v>
      </c>
      <c r="D12955" s="15">
        <v>11</v>
      </c>
    </row>
    <row r="12956" spans="1:4" x14ac:dyDescent="0.25">
      <c r="A12956" s="67">
        <v>44348</v>
      </c>
      <c r="B12956" s="60" t="s">
        <v>13</v>
      </c>
      <c r="C12956" s="73" t="s">
        <v>1387</v>
      </c>
      <c r="D12956" s="15">
        <v>3</v>
      </c>
    </row>
    <row r="12957" spans="1:4" x14ac:dyDescent="0.25">
      <c r="A12957" s="67">
        <v>44348</v>
      </c>
      <c r="B12957" s="60" t="s">
        <v>24</v>
      </c>
      <c r="C12957" s="73" t="s">
        <v>23</v>
      </c>
      <c r="D12957" s="15">
        <v>15</v>
      </c>
    </row>
    <row r="12958" spans="1:4" x14ac:dyDescent="0.25">
      <c r="A12958" s="67">
        <v>44348</v>
      </c>
      <c r="B12958" s="60" t="s">
        <v>24</v>
      </c>
      <c r="C12958" s="73" t="s">
        <v>24</v>
      </c>
      <c r="D12958" s="15">
        <v>17</v>
      </c>
    </row>
    <row r="12959" spans="1:4" x14ac:dyDescent="0.25">
      <c r="A12959" s="67">
        <v>44348</v>
      </c>
      <c r="B12959" s="60" t="s">
        <v>24</v>
      </c>
      <c r="C12959" s="73" t="s">
        <v>37</v>
      </c>
      <c r="D12959" s="15">
        <v>2</v>
      </c>
    </row>
    <row r="12960" spans="1:4" x14ac:dyDescent="0.25">
      <c r="A12960" s="67">
        <v>44348</v>
      </c>
      <c r="B12960" s="60" t="s">
        <v>24</v>
      </c>
      <c r="C12960" s="73" t="s">
        <v>36</v>
      </c>
      <c r="D12960" s="15">
        <v>1</v>
      </c>
    </row>
    <row r="12961" spans="1:4" x14ac:dyDescent="0.25">
      <c r="A12961" s="67">
        <v>44348</v>
      </c>
      <c r="B12961" s="60" t="s">
        <v>47</v>
      </c>
      <c r="C12961" s="73" t="s">
        <v>1066</v>
      </c>
      <c r="D12961" s="15">
        <v>1</v>
      </c>
    </row>
    <row r="12962" spans="1:4" x14ac:dyDescent="0.25">
      <c r="A12962" s="67">
        <v>44348</v>
      </c>
      <c r="B12962" s="60" t="s">
        <v>47</v>
      </c>
      <c r="C12962" s="73" t="s">
        <v>47</v>
      </c>
      <c r="D12962" s="15">
        <v>4</v>
      </c>
    </row>
    <row r="12963" spans="1:4" x14ac:dyDescent="0.25">
      <c r="A12963" s="67">
        <v>44348</v>
      </c>
      <c r="B12963" s="60" t="s">
        <v>47</v>
      </c>
      <c r="C12963" s="73" t="s">
        <v>924</v>
      </c>
      <c r="D12963" s="15">
        <v>2</v>
      </c>
    </row>
    <row r="12964" spans="1:4" x14ac:dyDescent="0.25">
      <c r="A12964" s="67">
        <v>44348</v>
      </c>
      <c r="B12964" s="60" t="s">
        <v>48</v>
      </c>
      <c r="C12964" s="73" t="s">
        <v>1600</v>
      </c>
      <c r="D12964" s="15">
        <v>0</v>
      </c>
    </row>
    <row r="12965" spans="1:4" x14ac:dyDescent="0.25">
      <c r="A12965" s="67">
        <v>44348</v>
      </c>
      <c r="B12965" s="60" t="s">
        <v>7</v>
      </c>
      <c r="C12965" s="73" t="s">
        <v>1411</v>
      </c>
      <c r="D12965" s="15">
        <v>1</v>
      </c>
    </row>
    <row r="12966" spans="1:4" x14ac:dyDescent="0.25">
      <c r="A12966" s="67">
        <v>44348</v>
      </c>
      <c r="B12966" s="60" t="s">
        <v>7</v>
      </c>
      <c r="C12966" s="73" t="s">
        <v>7</v>
      </c>
      <c r="D12966" s="15">
        <v>29</v>
      </c>
    </row>
    <row r="12967" spans="1:4" x14ac:dyDescent="0.25">
      <c r="A12967" s="67">
        <v>44348</v>
      </c>
      <c r="B12967" s="60" t="s">
        <v>9</v>
      </c>
      <c r="C12967" s="73" t="s">
        <v>1412</v>
      </c>
      <c r="D12967" s="15">
        <v>6</v>
      </c>
    </row>
    <row r="12968" spans="1:4" x14ac:dyDescent="0.25">
      <c r="A12968" s="67">
        <v>44348</v>
      </c>
      <c r="B12968" s="60" t="s">
        <v>9</v>
      </c>
      <c r="C12968" s="73" t="s">
        <v>1418</v>
      </c>
      <c r="D12968" s="15">
        <v>2</v>
      </c>
    </row>
    <row r="12969" spans="1:4" x14ac:dyDescent="0.25">
      <c r="A12969" s="67">
        <v>44348</v>
      </c>
      <c r="B12969" s="60" t="s">
        <v>9</v>
      </c>
      <c r="C12969" s="73" t="s">
        <v>9</v>
      </c>
      <c r="D12969" s="15">
        <v>138</v>
      </c>
    </row>
    <row r="12970" spans="1:4" x14ac:dyDescent="0.25">
      <c r="A12970" s="67">
        <v>44348</v>
      </c>
      <c r="B12970" s="60" t="s">
        <v>9</v>
      </c>
      <c r="C12970" s="73" t="s">
        <v>17</v>
      </c>
      <c r="D12970" s="15">
        <v>1</v>
      </c>
    </row>
    <row r="12971" spans="1:4" x14ac:dyDescent="0.25">
      <c r="A12971" s="67">
        <v>44348</v>
      </c>
      <c r="B12971" s="60" t="s">
        <v>9</v>
      </c>
      <c r="C12971" s="73" t="s">
        <v>1422</v>
      </c>
      <c r="D12971" s="15">
        <v>4</v>
      </c>
    </row>
    <row r="12972" spans="1:4" x14ac:dyDescent="0.25">
      <c r="A12972" s="67">
        <v>44348</v>
      </c>
      <c r="B12972" s="60" t="s">
        <v>9</v>
      </c>
      <c r="C12972" s="73" t="s">
        <v>144</v>
      </c>
      <c r="D12972" s="15">
        <v>2</v>
      </c>
    </row>
    <row r="12973" spans="1:4" x14ac:dyDescent="0.25">
      <c r="A12973" s="67">
        <v>44348</v>
      </c>
      <c r="B12973" s="60" t="s">
        <v>15</v>
      </c>
      <c r="C12973" s="73" t="s">
        <v>108</v>
      </c>
      <c r="D12973" s="15">
        <v>4</v>
      </c>
    </row>
    <row r="12974" spans="1:4" x14ac:dyDescent="0.25">
      <c r="A12974" s="67">
        <v>44348</v>
      </c>
      <c r="B12974" s="60" t="s">
        <v>15</v>
      </c>
      <c r="C12974" s="73" t="s">
        <v>1355</v>
      </c>
      <c r="D12974" s="15">
        <v>2</v>
      </c>
    </row>
    <row r="12975" spans="1:4" x14ac:dyDescent="0.25">
      <c r="A12975" s="67">
        <v>44348</v>
      </c>
      <c r="B12975" s="60" t="s">
        <v>15</v>
      </c>
      <c r="C12975" s="73" t="s">
        <v>622</v>
      </c>
      <c r="D12975" s="15">
        <v>1</v>
      </c>
    </row>
    <row r="12976" spans="1:4" x14ac:dyDescent="0.25">
      <c r="A12976" s="67">
        <v>44348</v>
      </c>
      <c r="B12976" s="60" t="s">
        <v>15</v>
      </c>
      <c r="C12976" s="73" t="s">
        <v>284</v>
      </c>
      <c r="D12976" s="15">
        <v>3</v>
      </c>
    </row>
    <row r="12977" spans="1:4" x14ac:dyDescent="0.25">
      <c r="A12977" s="67">
        <v>44348</v>
      </c>
      <c r="B12977" s="60" t="s">
        <v>11</v>
      </c>
      <c r="C12977" s="73" t="s">
        <v>64</v>
      </c>
      <c r="D12977" s="15">
        <v>2</v>
      </c>
    </row>
    <row r="12978" spans="1:4" x14ac:dyDescent="0.25">
      <c r="A12978" s="67">
        <v>44348</v>
      </c>
      <c r="B12978" s="60" t="s">
        <v>11</v>
      </c>
      <c r="C12978" s="73" t="s">
        <v>335</v>
      </c>
      <c r="D12978" s="15">
        <v>1</v>
      </c>
    </row>
    <row r="12979" spans="1:4" x14ac:dyDescent="0.25">
      <c r="A12979" s="67">
        <v>44348</v>
      </c>
      <c r="B12979" s="60" t="s">
        <v>11</v>
      </c>
      <c r="C12979" s="73" t="s">
        <v>11</v>
      </c>
      <c r="D12979" s="15">
        <v>42</v>
      </c>
    </row>
    <row r="12980" spans="1:4" x14ac:dyDescent="0.25">
      <c r="A12980" s="67">
        <v>44348</v>
      </c>
      <c r="B12980" s="60" t="s">
        <v>11</v>
      </c>
      <c r="C12980" s="73" t="s">
        <v>854</v>
      </c>
      <c r="D12980" s="15">
        <v>2</v>
      </c>
    </row>
    <row r="12981" spans="1:4" x14ac:dyDescent="0.25">
      <c r="A12981" s="67">
        <v>44348</v>
      </c>
      <c r="B12981" s="60" t="s">
        <v>11</v>
      </c>
      <c r="C12981" s="73" t="s">
        <v>763</v>
      </c>
      <c r="D12981" s="15">
        <v>17</v>
      </c>
    </row>
    <row r="12982" spans="1:4" x14ac:dyDescent="0.25">
      <c r="A12982" s="67">
        <v>44348</v>
      </c>
      <c r="B12982" s="60" t="s">
        <v>11</v>
      </c>
      <c r="C12982" s="73" t="s">
        <v>134</v>
      </c>
      <c r="D12982" s="15">
        <v>1</v>
      </c>
    </row>
    <row r="12983" spans="1:4" x14ac:dyDescent="0.25">
      <c r="A12983" s="67">
        <v>44348</v>
      </c>
      <c r="B12983" s="60" t="s">
        <v>12</v>
      </c>
      <c r="C12983" s="73" t="s">
        <v>74</v>
      </c>
      <c r="D12983" s="15">
        <v>5</v>
      </c>
    </row>
    <row r="12984" spans="1:4" x14ac:dyDescent="0.25">
      <c r="A12984" s="67">
        <v>44348</v>
      </c>
      <c r="B12984" s="60" t="s">
        <v>12</v>
      </c>
      <c r="C12984" s="73" t="s">
        <v>589</v>
      </c>
      <c r="D12984" s="15">
        <v>1</v>
      </c>
    </row>
    <row r="12985" spans="1:4" x14ac:dyDescent="0.25">
      <c r="A12985" s="67">
        <v>44348</v>
      </c>
      <c r="B12985" s="60" t="s">
        <v>12</v>
      </c>
      <c r="C12985" s="73" t="s">
        <v>12</v>
      </c>
      <c r="D12985" s="15">
        <v>7</v>
      </c>
    </row>
    <row r="12986" spans="1:4" x14ac:dyDescent="0.25">
      <c r="A12986" s="67">
        <v>44348</v>
      </c>
      <c r="B12986" s="60" t="s">
        <v>8</v>
      </c>
      <c r="C12986" s="73" t="s">
        <v>1446</v>
      </c>
      <c r="D12986" s="15">
        <v>5</v>
      </c>
    </row>
    <row r="12987" spans="1:4" x14ac:dyDescent="0.25">
      <c r="A12987" s="67">
        <v>44348</v>
      </c>
      <c r="B12987" s="60" t="s">
        <v>8</v>
      </c>
      <c r="C12987" s="73" t="s">
        <v>1448</v>
      </c>
      <c r="D12987" s="15">
        <v>1</v>
      </c>
    </row>
    <row r="12988" spans="1:4" x14ac:dyDescent="0.25">
      <c r="A12988" s="67">
        <v>44348</v>
      </c>
      <c r="B12988" s="60" t="s">
        <v>8</v>
      </c>
      <c r="C12988" s="73" t="s">
        <v>73</v>
      </c>
      <c r="D12988" s="15">
        <v>2</v>
      </c>
    </row>
    <row r="12989" spans="1:4" x14ac:dyDescent="0.25">
      <c r="A12989" s="67">
        <v>44348</v>
      </c>
      <c r="B12989" s="60" t="s">
        <v>8</v>
      </c>
      <c r="C12989" s="73" t="s">
        <v>1452</v>
      </c>
      <c r="D12989" s="15">
        <v>9</v>
      </c>
    </row>
    <row r="12990" spans="1:4" x14ac:dyDescent="0.25">
      <c r="A12990" s="67">
        <v>44348</v>
      </c>
      <c r="B12990" s="60" t="s">
        <v>8</v>
      </c>
      <c r="C12990" s="73" t="s">
        <v>58</v>
      </c>
      <c r="D12990" s="15">
        <v>8</v>
      </c>
    </row>
    <row r="12991" spans="1:4" x14ac:dyDescent="0.25">
      <c r="A12991" s="67">
        <v>44348</v>
      </c>
      <c r="B12991" s="60" t="s">
        <v>8</v>
      </c>
      <c r="C12991" s="73" t="s">
        <v>141</v>
      </c>
      <c r="D12991" s="15">
        <v>2</v>
      </c>
    </row>
    <row r="12992" spans="1:4" x14ac:dyDescent="0.25">
      <c r="A12992" s="67">
        <v>44348</v>
      </c>
      <c r="B12992" s="60" t="s">
        <v>8</v>
      </c>
      <c r="C12992" s="73" t="s">
        <v>133</v>
      </c>
      <c r="D12992" s="15">
        <v>1</v>
      </c>
    </row>
    <row r="12993" spans="1:4" x14ac:dyDescent="0.25">
      <c r="A12993" s="67">
        <v>44348</v>
      </c>
      <c r="B12993" s="60" t="s">
        <v>8</v>
      </c>
      <c r="C12993" s="73" t="s">
        <v>40</v>
      </c>
      <c r="D12993" s="15">
        <v>4</v>
      </c>
    </row>
    <row r="12994" spans="1:4" x14ac:dyDescent="0.25">
      <c r="A12994" s="67">
        <v>44348</v>
      </c>
      <c r="B12994" s="60" t="s">
        <v>8</v>
      </c>
      <c r="C12994" s="73" t="s">
        <v>8</v>
      </c>
      <c r="D12994" s="15">
        <v>85</v>
      </c>
    </row>
    <row r="12995" spans="1:4" x14ac:dyDescent="0.25">
      <c r="A12995" s="67">
        <v>44348</v>
      </c>
      <c r="B12995" s="60" t="s">
        <v>8</v>
      </c>
      <c r="C12995" s="73" t="s">
        <v>31</v>
      </c>
      <c r="D12995" s="15">
        <v>8</v>
      </c>
    </row>
    <row r="12996" spans="1:4" x14ac:dyDescent="0.25">
      <c r="A12996" s="67">
        <v>44348</v>
      </c>
      <c r="B12996" s="60" t="s">
        <v>8</v>
      </c>
      <c r="C12996" s="73" t="s">
        <v>80</v>
      </c>
      <c r="D12996" s="15">
        <v>1</v>
      </c>
    </row>
    <row r="12997" spans="1:4" x14ac:dyDescent="0.25">
      <c r="A12997" s="67">
        <v>44348</v>
      </c>
      <c r="B12997" s="60" t="s">
        <v>8</v>
      </c>
      <c r="C12997" s="73" t="s">
        <v>111</v>
      </c>
      <c r="D12997" s="15">
        <v>4</v>
      </c>
    </row>
    <row r="12998" spans="1:4" x14ac:dyDescent="0.25">
      <c r="A12998" s="67">
        <v>44348</v>
      </c>
      <c r="B12998" s="60" t="s">
        <v>49</v>
      </c>
      <c r="C12998" s="60" t="s">
        <v>49</v>
      </c>
      <c r="D12998" s="15">
        <v>0</v>
      </c>
    </row>
    <row r="12999" spans="1:4" x14ac:dyDescent="0.25">
      <c r="A12999" s="67">
        <v>44348</v>
      </c>
      <c r="B12999" s="60" t="s">
        <v>50</v>
      </c>
      <c r="C12999" s="60" t="s">
        <v>1470</v>
      </c>
      <c r="D12999" s="15">
        <v>2</v>
      </c>
    </row>
    <row r="13000" spans="1:4" x14ac:dyDescent="0.25">
      <c r="A13000" s="67">
        <v>44348</v>
      </c>
      <c r="B13000" s="60" t="s">
        <v>50</v>
      </c>
      <c r="C13000" s="60" t="s">
        <v>1356</v>
      </c>
      <c r="D13000" s="15">
        <v>1</v>
      </c>
    </row>
    <row r="13001" spans="1:4" x14ac:dyDescent="0.25">
      <c r="A13001" s="67">
        <v>44348</v>
      </c>
      <c r="B13001" s="60" t="s">
        <v>50</v>
      </c>
      <c r="C13001" s="60" t="s">
        <v>367</v>
      </c>
      <c r="D13001" s="15">
        <v>3</v>
      </c>
    </row>
    <row r="13002" spans="1:4" x14ac:dyDescent="0.25">
      <c r="A13002" s="67">
        <v>44348</v>
      </c>
      <c r="B13002" s="60" t="s">
        <v>27</v>
      </c>
      <c r="C13002" s="60" t="s">
        <v>140</v>
      </c>
      <c r="D13002" s="15">
        <v>11</v>
      </c>
    </row>
    <row r="13003" spans="1:4" x14ac:dyDescent="0.25">
      <c r="A13003" s="67">
        <v>44348</v>
      </c>
      <c r="B13003" s="60" t="s">
        <v>27</v>
      </c>
      <c r="C13003" s="60" t="s">
        <v>234</v>
      </c>
      <c r="D13003" s="15">
        <v>2</v>
      </c>
    </row>
    <row r="13004" spans="1:4" x14ac:dyDescent="0.25">
      <c r="A13004" s="67">
        <v>44348</v>
      </c>
      <c r="B13004" s="60" t="s">
        <v>27</v>
      </c>
      <c r="C13004" s="60" t="s">
        <v>43</v>
      </c>
      <c r="D13004" s="15">
        <v>39</v>
      </c>
    </row>
    <row r="13005" spans="1:4" x14ac:dyDescent="0.25">
      <c r="A13005" s="67">
        <v>44348</v>
      </c>
      <c r="B13005" s="60" t="s">
        <v>27</v>
      </c>
      <c r="C13005" s="60" t="s">
        <v>352</v>
      </c>
      <c r="D13005" s="15">
        <v>3</v>
      </c>
    </row>
    <row r="13006" spans="1:4" x14ac:dyDescent="0.25">
      <c r="A13006" s="67">
        <v>44348</v>
      </c>
      <c r="B13006" s="60" t="s">
        <v>27</v>
      </c>
      <c r="C13006" s="60" t="s">
        <v>946</v>
      </c>
      <c r="D13006" s="15">
        <v>1</v>
      </c>
    </row>
    <row r="13007" spans="1:4" x14ac:dyDescent="0.25">
      <c r="A13007" s="67">
        <v>44348</v>
      </c>
      <c r="B13007" s="60" t="s">
        <v>27</v>
      </c>
      <c r="C13007" s="60" t="s">
        <v>621</v>
      </c>
      <c r="D13007" s="15">
        <v>8</v>
      </c>
    </row>
    <row r="13008" spans="1:4" x14ac:dyDescent="0.25">
      <c r="A13008" s="67">
        <v>44348</v>
      </c>
      <c r="B13008" s="60" t="s">
        <v>27</v>
      </c>
      <c r="C13008" s="60" t="s">
        <v>710</v>
      </c>
      <c r="D13008" s="15">
        <v>1</v>
      </c>
    </row>
    <row r="13009" spans="1:4" x14ac:dyDescent="0.25">
      <c r="A13009" s="67">
        <v>44348</v>
      </c>
      <c r="B13009" s="60" t="s">
        <v>27</v>
      </c>
      <c r="C13009" s="60" t="s">
        <v>1477</v>
      </c>
      <c r="D13009" s="15">
        <v>2</v>
      </c>
    </row>
    <row r="13010" spans="1:4" x14ac:dyDescent="0.25">
      <c r="A13010" s="67">
        <v>44348</v>
      </c>
      <c r="B13010" s="60" t="s">
        <v>27</v>
      </c>
      <c r="C13010" s="60" t="s">
        <v>1478</v>
      </c>
      <c r="D13010" s="15">
        <v>1</v>
      </c>
    </row>
    <row r="13011" spans="1:4" x14ac:dyDescent="0.25">
      <c r="A13011" s="67">
        <v>44348</v>
      </c>
      <c r="B13011" s="60" t="s">
        <v>51</v>
      </c>
      <c r="C13011" s="60" t="s">
        <v>51</v>
      </c>
      <c r="D13011" s="15">
        <v>8</v>
      </c>
    </row>
    <row r="13012" spans="1:4" x14ac:dyDescent="0.25">
      <c r="A13012" s="67">
        <v>44348</v>
      </c>
      <c r="B13012" s="60" t="s">
        <v>10</v>
      </c>
      <c r="C13012" s="60" t="s">
        <v>1481</v>
      </c>
      <c r="D13012" s="15">
        <v>1</v>
      </c>
    </row>
    <row r="13013" spans="1:4" x14ac:dyDescent="0.25">
      <c r="A13013" s="67">
        <v>44348</v>
      </c>
      <c r="B13013" s="60" t="s">
        <v>10</v>
      </c>
      <c r="C13013" s="60" t="s">
        <v>1053</v>
      </c>
      <c r="D13013" s="15">
        <v>1</v>
      </c>
    </row>
    <row r="13014" spans="1:4" x14ac:dyDescent="0.25">
      <c r="A13014" s="67">
        <v>44348</v>
      </c>
      <c r="B13014" s="60" t="s">
        <v>10</v>
      </c>
      <c r="C13014" s="60" t="s">
        <v>1144</v>
      </c>
      <c r="D13014" s="15">
        <v>2</v>
      </c>
    </row>
    <row r="13015" spans="1:4" x14ac:dyDescent="0.25">
      <c r="A13015" s="67">
        <v>44348</v>
      </c>
      <c r="B13015" s="60" t="s">
        <v>10</v>
      </c>
      <c r="C13015" s="60" t="s">
        <v>342</v>
      </c>
      <c r="D13015" s="15">
        <v>3</v>
      </c>
    </row>
    <row r="13016" spans="1:4" x14ac:dyDescent="0.25">
      <c r="A13016" s="67">
        <v>44348</v>
      </c>
      <c r="B13016" s="60" t="s">
        <v>10</v>
      </c>
      <c r="C13016" s="60" t="s">
        <v>10</v>
      </c>
      <c r="D13016" s="15">
        <v>59</v>
      </c>
    </row>
    <row r="13017" spans="1:4" x14ac:dyDescent="0.25">
      <c r="A13017" s="67">
        <v>44349</v>
      </c>
      <c r="B13017" s="60" t="s">
        <v>14</v>
      </c>
      <c r="C13017" s="73" t="s">
        <v>14</v>
      </c>
      <c r="D13017" s="15">
        <v>24</v>
      </c>
    </row>
    <row r="13018" spans="1:4" x14ac:dyDescent="0.25">
      <c r="A13018" s="67">
        <v>44349</v>
      </c>
      <c r="B13018" s="60" t="s">
        <v>14</v>
      </c>
      <c r="C13018" s="73" t="s">
        <v>1041</v>
      </c>
      <c r="D13018" s="15">
        <v>1</v>
      </c>
    </row>
    <row r="13019" spans="1:4" x14ac:dyDescent="0.25">
      <c r="A13019" s="67">
        <v>44349</v>
      </c>
      <c r="B13019" s="60" t="s">
        <v>14</v>
      </c>
      <c r="C13019" s="73" t="s">
        <v>16</v>
      </c>
      <c r="D13019" s="15">
        <v>25</v>
      </c>
    </row>
    <row r="13020" spans="1:4" x14ac:dyDescent="0.25">
      <c r="A13020" s="67">
        <v>44349</v>
      </c>
      <c r="B13020" s="60" t="s">
        <v>14</v>
      </c>
      <c r="C13020" s="73" t="s">
        <v>85</v>
      </c>
      <c r="D13020" s="15">
        <v>13</v>
      </c>
    </row>
    <row r="13021" spans="1:4" x14ac:dyDescent="0.25">
      <c r="A13021" s="67">
        <v>44349</v>
      </c>
      <c r="B13021" s="60" t="s">
        <v>20</v>
      </c>
      <c r="C13021" s="73" t="s">
        <v>1371</v>
      </c>
      <c r="D13021" s="15">
        <v>1</v>
      </c>
    </row>
    <row r="13022" spans="1:4" x14ac:dyDescent="0.25">
      <c r="A13022" s="67">
        <v>44349</v>
      </c>
      <c r="B13022" s="60" t="s">
        <v>20</v>
      </c>
      <c r="C13022" s="73" t="s">
        <v>20</v>
      </c>
      <c r="D13022" s="15">
        <v>200</v>
      </c>
    </row>
    <row r="13023" spans="1:4" x14ac:dyDescent="0.25">
      <c r="A13023" s="67">
        <v>44349</v>
      </c>
      <c r="B13023" s="60" t="s">
        <v>20</v>
      </c>
      <c r="C13023" s="73" t="s">
        <v>927</v>
      </c>
      <c r="D13023" s="15">
        <v>1</v>
      </c>
    </row>
    <row r="13024" spans="1:4" x14ac:dyDescent="0.25">
      <c r="A13024" s="67">
        <v>44349</v>
      </c>
      <c r="B13024" s="60" t="s">
        <v>20</v>
      </c>
      <c r="C13024" s="73" t="s">
        <v>365</v>
      </c>
      <c r="D13024" s="15">
        <v>2</v>
      </c>
    </row>
    <row r="13025" spans="1:4" x14ac:dyDescent="0.25">
      <c r="A13025" s="67">
        <v>44349</v>
      </c>
      <c r="B13025" s="60" t="s">
        <v>20</v>
      </c>
      <c r="C13025" s="73" t="s">
        <v>651</v>
      </c>
      <c r="D13025" s="15">
        <v>4</v>
      </c>
    </row>
    <row r="13026" spans="1:4" x14ac:dyDescent="0.25">
      <c r="A13026" s="67">
        <v>44349</v>
      </c>
      <c r="B13026" s="60" t="s">
        <v>20</v>
      </c>
      <c r="C13026" s="73" t="s">
        <v>712</v>
      </c>
      <c r="D13026" s="15">
        <v>5</v>
      </c>
    </row>
    <row r="13027" spans="1:4" x14ac:dyDescent="0.25">
      <c r="A13027" s="67">
        <v>44349</v>
      </c>
      <c r="B13027" s="60" t="s">
        <v>13</v>
      </c>
      <c r="C13027" s="73" t="s">
        <v>1381</v>
      </c>
      <c r="D13027" s="15">
        <v>3</v>
      </c>
    </row>
    <row r="13028" spans="1:4" x14ac:dyDescent="0.25">
      <c r="A13028" s="67">
        <v>44349</v>
      </c>
      <c r="B13028" s="60" t="s">
        <v>13</v>
      </c>
      <c r="C13028" s="73" t="s">
        <v>13</v>
      </c>
      <c r="D13028" s="15">
        <v>12</v>
      </c>
    </row>
    <row r="13029" spans="1:4" x14ac:dyDescent="0.25">
      <c r="A13029" s="67">
        <v>44349</v>
      </c>
      <c r="B13029" s="60" t="s">
        <v>13</v>
      </c>
      <c r="C13029" s="73" t="s">
        <v>1385</v>
      </c>
      <c r="D13029" s="15">
        <v>11</v>
      </c>
    </row>
    <row r="13030" spans="1:4" x14ac:dyDescent="0.25">
      <c r="A13030" s="67">
        <v>44349</v>
      </c>
      <c r="B13030" s="60" t="s">
        <v>13</v>
      </c>
      <c r="C13030" s="73" t="s">
        <v>1387</v>
      </c>
      <c r="D13030" s="15">
        <v>24</v>
      </c>
    </row>
    <row r="13031" spans="1:4" x14ac:dyDescent="0.25">
      <c r="A13031" s="67">
        <v>44349</v>
      </c>
      <c r="B13031" s="60" t="s">
        <v>24</v>
      </c>
      <c r="C13031" s="73" t="s">
        <v>23</v>
      </c>
      <c r="D13031" s="15">
        <v>37</v>
      </c>
    </row>
    <row r="13032" spans="1:4" x14ac:dyDescent="0.25">
      <c r="A13032" s="67">
        <v>44349</v>
      </c>
      <c r="B13032" s="60" t="s">
        <v>24</v>
      </c>
      <c r="C13032" s="73" t="s">
        <v>1400</v>
      </c>
      <c r="D13032" s="15">
        <v>1</v>
      </c>
    </row>
    <row r="13033" spans="1:4" x14ac:dyDescent="0.25">
      <c r="A13033" s="67">
        <v>44349</v>
      </c>
      <c r="B13033" s="60" t="s">
        <v>24</v>
      </c>
      <c r="C13033" s="73" t="s">
        <v>24</v>
      </c>
      <c r="D13033" s="15">
        <v>22</v>
      </c>
    </row>
    <row r="13034" spans="1:4" x14ac:dyDescent="0.25">
      <c r="A13034" s="67">
        <v>44349</v>
      </c>
      <c r="B13034" s="60" t="s">
        <v>24</v>
      </c>
      <c r="C13034" s="73" t="s">
        <v>706</v>
      </c>
      <c r="D13034" s="15">
        <v>1</v>
      </c>
    </row>
    <row r="13035" spans="1:4" x14ac:dyDescent="0.25">
      <c r="A13035" s="67">
        <v>44349</v>
      </c>
      <c r="B13035" s="60" t="s">
        <v>24</v>
      </c>
      <c r="C13035" s="73" t="s">
        <v>942</v>
      </c>
      <c r="D13035" s="15">
        <v>1</v>
      </c>
    </row>
    <row r="13036" spans="1:4" x14ac:dyDescent="0.25">
      <c r="A13036" s="67">
        <v>44349</v>
      </c>
      <c r="B13036" s="60" t="s">
        <v>24</v>
      </c>
      <c r="C13036" s="73" t="s">
        <v>3200</v>
      </c>
      <c r="D13036" s="15">
        <v>1</v>
      </c>
    </row>
    <row r="13037" spans="1:4" x14ac:dyDescent="0.25">
      <c r="A13037" s="67">
        <v>44349</v>
      </c>
      <c r="B13037" s="60" t="s">
        <v>47</v>
      </c>
      <c r="C13037" s="73" t="s">
        <v>1066</v>
      </c>
      <c r="D13037" s="15">
        <v>2</v>
      </c>
    </row>
    <row r="13038" spans="1:4" x14ac:dyDescent="0.25">
      <c r="A13038" s="67">
        <v>44349</v>
      </c>
      <c r="B13038" s="60" t="s">
        <v>47</v>
      </c>
      <c r="C13038" s="73" t="s">
        <v>47</v>
      </c>
      <c r="D13038" s="15">
        <v>23</v>
      </c>
    </row>
    <row r="13039" spans="1:4" x14ac:dyDescent="0.25">
      <c r="A13039" s="67">
        <v>44349</v>
      </c>
      <c r="B13039" s="60" t="s">
        <v>47</v>
      </c>
      <c r="C13039" s="73" t="s">
        <v>924</v>
      </c>
      <c r="D13039" s="15">
        <v>9</v>
      </c>
    </row>
    <row r="13040" spans="1:4" x14ac:dyDescent="0.25">
      <c r="A13040" s="67">
        <v>44349</v>
      </c>
      <c r="B13040" s="60" t="s">
        <v>48</v>
      </c>
      <c r="C13040" s="73" t="s">
        <v>1600</v>
      </c>
      <c r="D13040" s="15">
        <v>8</v>
      </c>
    </row>
    <row r="13041" spans="1:4" x14ac:dyDescent="0.25">
      <c r="A13041" s="67">
        <v>44349</v>
      </c>
      <c r="B13041" s="60" t="s">
        <v>48</v>
      </c>
      <c r="C13041" s="73" t="s">
        <v>1601</v>
      </c>
      <c r="D13041" s="15">
        <v>1</v>
      </c>
    </row>
    <row r="13042" spans="1:4" x14ac:dyDescent="0.25">
      <c r="A13042" s="67">
        <v>44349</v>
      </c>
      <c r="B13042" s="60" t="s">
        <v>7</v>
      </c>
      <c r="C13042" s="73" t="s">
        <v>1409</v>
      </c>
      <c r="D13042" s="15">
        <v>1</v>
      </c>
    </row>
    <row r="13043" spans="1:4" x14ac:dyDescent="0.25">
      <c r="A13043" s="67">
        <v>44349</v>
      </c>
      <c r="B13043" s="60" t="s">
        <v>7</v>
      </c>
      <c r="C13043" s="73" t="s">
        <v>1411</v>
      </c>
      <c r="D13043" s="15">
        <v>2</v>
      </c>
    </row>
    <row r="13044" spans="1:4" x14ac:dyDescent="0.25">
      <c r="A13044" s="67">
        <v>44349</v>
      </c>
      <c r="B13044" s="60" t="s">
        <v>7</v>
      </c>
      <c r="C13044" s="73" t="s">
        <v>7</v>
      </c>
      <c r="D13044" s="15">
        <v>68</v>
      </c>
    </row>
    <row r="13045" spans="1:4" x14ac:dyDescent="0.25">
      <c r="A13045" s="67">
        <v>44349</v>
      </c>
      <c r="B13045" s="60" t="s">
        <v>9</v>
      </c>
      <c r="C13045" s="73" t="s">
        <v>1412</v>
      </c>
      <c r="D13045" s="15">
        <v>1</v>
      </c>
    </row>
    <row r="13046" spans="1:4" x14ac:dyDescent="0.25">
      <c r="A13046" s="67">
        <v>44349</v>
      </c>
      <c r="B13046" s="60" t="s">
        <v>9</v>
      </c>
      <c r="C13046" s="60" t="s">
        <v>9</v>
      </c>
      <c r="D13046" s="15">
        <v>85</v>
      </c>
    </row>
    <row r="13047" spans="1:4" x14ac:dyDescent="0.25">
      <c r="A13047" s="67">
        <v>44349</v>
      </c>
      <c r="B13047" s="60" t="s">
        <v>9</v>
      </c>
      <c r="C13047" s="73" t="s">
        <v>17</v>
      </c>
      <c r="D13047" s="15">
        <v>24</v>
      </c>
    </row>
    <row r="13048" spans="1:4" x14ac:dyDescent="0.25">
      <c r="A13048" s="67">
        <v>44349</v>
      </c>
      <c r="B13048" s="60" t="s">
        <v>9</v>
      </c>
      <c r="C13048" s="73" t="s">
        <v>1422</v>
      </c>
      <c r="D13048" s="15">
        <v>2</v>
      </c>
    </row>
    <row r="13049" spans="1:4" x14ac:dyDescent="0.25">
      <c r="A13049" s="67">
        <v>44349</v>
      </c>
      <c r="B13049" s="60" t="s">
        <v>9</v>
      </c>
      <c r="C13049" s="73" t="s">
        <v>1645</v>
      </c>
      <c r="D13049" s="15">
        <v>1</v>
      </c>
    </row>
    <row r="13050" spans="1:4" x14ac:dyDescent="0.25">
      <c r="A13050" s="67">
        <v>44349</v>
      </c>
      <c r="B13050" s="60" t="s">
        <v>9</v>
      </c>
      <c r="C13050" s="73" t="s">
        <v>144</v>
      </c>
      <c r="D13050" s="15">
        <v>24</v>
      </c>
    </row>
    <row r="13051" spans="1:4" x14ac:dyDescent="0.25">
      <c r="A13051" s="67">
        <v>44349</v>
      </c>
      <c r="B13051" s="60" t="s">
        <v>15</v>
      </c>
      <c r="C13051" s="73" t="s">
        <v>108</v>
      </c>
      <c r="D13051" s="15">
        <v>13</v>
      </c>
    </row>
    <row r="13052" spans="1:4" x14ac:dyDescent="0.25">
      <c r="A13052" s="67">
        <v>44349</v>
      </c>
      <c r="B13052" s="60" t="s">
        <v>15</v>
      </c>
      <c r="C13052" s="73" t="s">
        <v>1355</v>
      </c>
      <c r="D13052" s="15">
        <v>12</v>
      </c>
    </row>
    <row r="13053" spans="1:4" x14ac:dyDescent="0.25">
      <c r="A13053" s="67">
        <v>44349</v>
      </c>
      <c r="B13053" s="60" t="s">
        <v>15</v>
      </c>
      <c r="C13053" s="73" t="s">
        <v>284</v>
      </c>
      <c r="D13053" s="15">
        <v>3</v>
      </c>
    </row>
    <row r="13054" spans="1:4" x14ac:dyDescent="0.25">
      <c r="A13054" s="67">
        <v>44349</v>
      </c>
      <c r="B13054" s="60" t="s">
        <v>11</v>
      </c>
      <c r="C13054" s="73" t="s">
        <v>335</v>
      </c>
      <c r="D13054" s="15">
        <v>7</v>
      </c>
    </row>
    <row r="13055" spans="1:4" x14ac:dyDescent="0.25">
      <c r="A13055" s="67">
        <v>44349</v>
      </c>
      <c r="B13055" s="60" t="s">
        <v>11</v>
      </c>
      <c r="C13055" s="73" t="s">
        <v>1077</v>
      </c>
      <c r="D13055" s="15">
        <v>1</v>
      </c>
    </row>
    <row r="13056" spans="1:4" x14ac:dyDescent="0.25">
      <c r="A13056" s="67">
        <v>44349</v>
      </c>
      <c r="B13056" s="60" t="s">
        <v>11</v>
      </c>
      <c r="C13056" s="73" t="s">
        <v>11</v>
      </c>
      <c r="D13056" s="15">
        <v>10</v>
      </c>
    </row>
    <row r="13057" spans="1:4" x14ac:dyDescent="0.25">
      <c r="A13057" s="67">
        <v>44349</v>
      </c>
      <c r="B13057" s="60" t="s">
        <v>11</v>
      </c>
      <c r="C13057" s="73" t="s">
        <v>854</v>
      </c>
      <c r="D13057" s="15">
        <v>6</v>
      </c>
    </row>
    <row r="13058" spans="1:4" x14ac:dyDescent="0.25">
      <c r="A13058" s="67">
        <v>44349</v>
      </c>
      <c r="B13058" s="60" t="s">
        <v>11</v>
      </c>
      <c r="C13058" s="73" t="s">
        <v>763</v>
      </c>
      <c r="D13058" s="15">
        <v>11</v>
      </c>
    </row>
    <row r="13059" spans="1:4" x14ac:dyDescent="0.25">
      <c r="A13059" s="67">
        <v>44349</v>
      </c>
      <c r="B13059" s="60" t="s">
        <v>11</v>
      </c>
      <c r="C13059" s="73" t="s">
        <v>134</v>
      </c>
      <c r="D13059" s="15">
        <v>3</v>
      </c>
    </row>
    <row r="13060" spans="1:4" x14ac:dyDescent="0.25">
      <c r="A13060" s="67">
        <v>44349</v>
      </c>
      <c r="B13060" s="60" t="s">
        <v>11</v>
      </c>
      <c r="C13060" s="73" t="s">
        <v>1049</v>
      </c>
      <c r="D13060" s="15">
        <v>1</v>
      </c>
    </row>
    <row r="13061" spans="1:4" x14ac:dyDescent="0.25">
      <c r="A13061" s="67">
        <v>44349</v>
      </c>
      <c r="B13061" s="60" t="s">
        <v>12</v>
      </c>
      <c r="C13061" s="73" t="s">
        <v>74</v>
      </c>
      <c r="D13061" s="15">
        <v>4</v>
      </c>
    </row>
    <row r="13062" spans="1:4" x14ac:dyDescent="0.25">
      <c r="A13062" s="67">
        <v>44349</v>
      </c>
      <c r="B13062" s="60" t="s">
        <v>12</v>
      </c>
      <c r="C13062" s="73" t="s">
        <v>589</v>
      </c>
      <c r="D13062" s="15">
        <v>4</v>
      </c>
    </row>
    <row r="13063" spans="1:4" x14ac:dyDescent="0.25">
      <c r="A13063" s="67">
        <v>44349</v>
      </c>
      <c r="B13063" s="60" t="s">
        <v>12</v>
      </c>
      <c r="C13063" s="73" t="s">
        <v>1444</v>
      </c>
      <c r="D13063" s="15">
        <v>1</v>
      </c>
    </row>
    <row r="13064" spans="1:4" x14ac:dyDescent="0.25">
      <c r="A13064" s="67">
        <v>44349</v>
      </c>
      <c r="B13064" s="60" t="s">
        <v>12</v>
      </c>
      <c r="C13064" s="73" t="s">
        <v>12</v>
      </c>
      <c r="D13064" s="15">
        <v>16</v>
      </c>
    </row>
    <row r="13065" spans="1:4" x14ac:dyDescent="0.25">
      <c r="A13065" s="67">
        <v>44349</v>
      </c>
      <c r="B13065" s="60" t="s">
        <v>8</v>
      </c>
      <c r="C13065" s="73" t="s">
        <v>1446</v>
      </c>
      <c r="D13065" s="15">
        <v>5</v>
      </c>
    </row>
    <row r="13066" spans="1:4" x14ac:dyDescent="0.25">
      <c r="A13066" s="67">
        <v>44349</v>
      </c>
      <c r="B13066" s="60" t="s">
        <v>8</v>
      </c>
      <c r="C13066" s="73" t="s">
        <v>73</v>
      </c>
      <c r="D13066" s="15">
        <v>7</v>
      </c>
    </row>
    <row r="13067" spans="1:4" x14ac:dyDescent="0.25">
      <c r="A13067" s="67">
        <v>44349</v>
      </c>
      <c r="B13067" s="60" t="s">
        <v>8</v>
      </c>
      <c r="C13067" s="73" t="s">
        <v>1452</v>
      </c>
      <c r="D13067" s="15">
        <v>4</v>
      </c>
    </row>
    <row r="13068" spans="1:4" x14ac:dyDescent="0.25">
      <c r="A13068" s="67">
        <v>44349</v>
      </c>
      <c r="B13068" s="60" t="s">
        <v>8</v>
      </c>
      <c r="C13068" s="73" t="s">
        <v>58</v>
      </c>
      <c r="D13068" s="15">
        <v>8</v>
      </c>
    </row>
    <row r="13069" spans="1:4" x14ac:dyDescent="0.25">
      <c r="A13069" s="67">
        <v>44349</v>
      </c>
      <c r="B13069" s="60" t="s">
        <v>8</v>
      </c>
      <c r="C13069" s="73" t="s">
        <v>114</v>
      </c>
      <c r="D13069" s="15">
        <v>1</v>
      </c>
    </row>
    <row r="13070" spans="1:4" x14ac:dyDescent="0.25">
      <c r="A13070" s="67">
        <v>44349</v>
      </c>
      <c r="B13070" s="60" t="s">
        <v>8</v>
      </c>
      <c r="C13070" s="73" t="s">
        <v>141</v>
      </c>
      <c r="D13070" s="15">
        <v>1</v>
      </c>
    </row>
    <row r="13071" spans="1:4" x14ac:dyDescent="0.25">
      <c r="A13071" s="67">
        <v>44349</v>
      </c>
      <c r="B13071" s="60" t="s">
        <v>8</v>
      </c>
      <c r="C13071" s="73" t="s">
        <v>133</v>
      </c>
      <c r="D13071" s="15">
        <v>14</v>
      </c>
    </row>
    <row r="13072" spans="1:4" x14ac:dyDescent="0.25">
      <c r="A13072" s="67">
        <v>44349</v>
      </c>
      <c r="B13072" s="60" t="s">
        <v>8</v>
      </c>
      <c r="C13072" s="73" t="s">
        <v>204</v>
      </c>
      <c r="D13072" s="15">
        <v>8</v>
      </c>
    </row>
    <row r="13073" spans="1:4" x14ac:dyDescent="0.25">
      <c r="A13073" s="67">
        <v>44349</v>
      </c>
      <c r="B13073" s="60" t="s">
        <v>8</v>
      </c>
      <c r="C13073" s="73" t="s">
        <v>40</v>
      </c>
      <c r="D13073" s="15">
        <v>11</v>
      </c>
    </row>
    <row r="13074" spans="1:4" x14ac:dyDescent="0.25">
      <c r="A13074" s="67">
        <v>44349</v>
      </c>
      <c r="B13074" s="60" t="s">
        <v>8</v>
      </c>
      <c r="C13074" s="73" t="s">
        <v>8</v>
      </c>
      <c r="D13074" s="15">
        <v>228</v>
      </c>
    </row>
    <row r="13075" spans="1:4" x14ac:dyDescent="0.25">
      <c r="A13075" s="67">
        <v>44349</v>
      </c>
      <c r="B13075" s="60" t="s">
        <v>8</v>
      </c>
      <c r="C13075" s="73" t="s">
        <v>31</v>
      </c>
      <c r="D13075" s="15">
        <v>14</v>
      </c>
    </row>
    <row r="13076" spans="1:4" x14ac:dyDescent="0.25">
      <c r="A13076" s="67">
        <v>44349</v>
      </c>
      <c r="B13076" s="60" t="s">
        <v>8</v>
      </c>
      <c r="C13076" s="73" t="s">
        <v>130</v>
      </c>
      <c r="D13076" s="15">
        <v>1</v>
      </c>
    </row>
    <row r="13077" spans="1:4" x14ac:dyDescent="0.25">
      <c r="A13077" s="67">
        <v>44349</v>
      </c>
      <c r="B13077" s="60" t="s">
        <v>8</v>
      </c>
      <c r="C13077" s="73" t="s">
        <v>705</v>
      </c>
      <c r="D13077" s="15">
        <v>1</v>
      </c>
    </row>
    <row r="13078" spans="1:4" x14ac:dyDescent="0.25">
      <c r="A13078" s="67">
        <v>44349</v>
      </c>
      <c r="B13078" s="60" t="s">
        <v>8</v>
      </c>
      <c r="C13078" s="73" t="s">
        <v>80</v>
      </c>
      <c r="D13078" s="15">
        <v>3</v>
      </c>
    </row>
    <row r="13079" spans="1:4" x14ac:dyDescent="0.25">
      <c r="A13079" s="67">
        <v>44349</v>
      </c>
      <c r="B13079" s="60" t="s">
        <v>8</v>
      </c>
      <c r="C13079" s="73" t="s">
        <v>111</v>
      </c>
      <c r="D13079" s="15">
        <v>6</v>
      </c>
    </row>
    <row r="13080" spans="1:4" x14ac:dyDescent="0.25">
      <c r="A13080" s="67">
        <v>44349</v>
      </c>
      <c r="B13080" s="60" t="s">
        <v>8</v>
      </c>
      <c r="C13080" s="73" t="s">
        <v>347</v>
      </c>
      <c r="D13080" s="15">
        <v>1</v>
      </c>
    </row>
    <row r="13081" spans="1:4" x14ac:dyDescent="0.25">
      <c r="A13081" s="67">
        <v>44349</v>
      </c>
      <c r="B13081" s="60" t="s">
        <v>49</v>
      </c>
      <c r="C13081" s="73" t="s">
        <v>1466</v>
      </c>
      <c r="D13081" s="15">
        <v>1</v>
      </c>
    </row>
    <row r="13082" spans="1:4" x14ac:dyDescent="0.25">
      <c r="A13082" s="67">
        <v>44349</v>
      </c>
      <c r="B13082" s="60" t="s">
        <v>49</v>
      </c>
      <c r="C13082" s="73" t="s">
        <v>49</v>
      </c>
      <c r="D13082" s="15">
        <v>23</v>
      </c>
    </row>
    <row r="13083" spans="1:4" x14ac:dyDescent="0.25">
      <c r="A13083" s="67">
        <v>44349</v>
      </c>
      <c r="B13083" s="60" t="s">
        <v>50</v>
      </c>
      <c r="C13083" s="73" t="s">
        <v>1467</v>
      </c>
      <c r="D13083" s="15">
        <v>2</v>
      </c>
    </row>
    <row r="13084" spans="1:4" x14ac:dyDescent="0.25">
      <c r="A13084" s="67">
        <v>44349</v>
      </c>
      <c r="B13084" s="60" t="s">
        <v>50</v>
      </c>
      <c r="C13084" s="73" t="s">
        <v>1073</v>
      </c>
      <c r="D13084" s="15">
        <v>4</v>
      </c>
    </row>
    <row r="13085" spans="1:4" x14ac:dyDescent="0.25">
      <c r="A13085" s="67">
        <v>44349</v>
      </c>
      <c r="B13085" s="60" t="s">
        <v>50</v>
      </c>
      <c r="C13085" s="73" t="s">
        <v>1470</v>
      </c>
      <c r="D13085" s="15">
        <v>4</v>
      </c>
    </row>
    <row r="13086" spans="1:4" x14ac:dyDescent="0.25">
      <c r="A13086" s="67">
        <v>44349</v>
      </c>
      <c r="B13086" s="60" t="s">
        <v>50</v>
      </c>
      <c r="C13086" s="73" t="s">
        <v>1356</v>
      </c>
      <c r="D13086" s="15">
        <v>14</v>
      </c>
    </row>
    <row r="13087" spans="1:4" x14ac:dyDescent="0.25">
      <c r="A13087" s="67">
        <v>44349</v>
      </c>
      <c r="B13087" s="60" t="s">
        <v>50</v>
      </c>
      <c r="C13087" s="73" t="s">
        <v>367</v>
      </c>
      <c r="D13087" s="15">
        <v>19</v>
      </c>
    </row>
    <row r="13088" spans="1:4" x14ac:dyDescent="0.25">
      <c r="A13088" s="67">
        <v>44349</v>
      </c>
      <c r="B13088" s="60" t="s">
        <v>27</v>
      </c>
      <c r="C13088" s="73" t="s">
        <v>140</v>
      </c>
      <c r="D13088" s="15">
        <v>4</v>
      </c>
    </row>
    <row r="13089" spans="1:4" x14ac:dyDescent="0.25">
      <c r="A13089" s="67">
        <v>44349</v>
      </c>
      <c r="B13089" s="60" t="s">
        <v>27</v>
      </c>
      <c r="C13089" s="73" t="s">
        <v>234</v>
      </c>
      <c r="D13089" s="15">
        <v>3</v>
      </c>
    </row>
    <row r="13090" spans="1:4" x14ac:dyDescent="0.25">
      <c r="A13090" s="67">
        <v>44349</v>
      </c>
      <c r="B13090" s="60" t="s">
        <v>27</v>
      </c>
      <c r="C13090" s="73" t="s">
        <v>43</v>
      </c>
      <c r="D13090" s="15">
        <v>59</v>
      </c>
    </row>
    <row r="13091" spans="1:4" x14ac:dyDescent="0.25">
      <c r="A13091" s="67">
        <v>44349</v>
      </c>
      <c r="B13091" s="60" t="s">
        <v>27</v>
      </c>
      <c r="C13091" s="73" t="s">
        <v>939</v>
      </c>
      <c r="D13091" s="15">
        <v>1</v>
      </c>
    </row>
    <row r="13092" spans="1:4" x14ac:dyDescent="0.25">
      <c r="A13092" s="67">
        <v>44349</v>
      </c>
      <c r="B13092" s="60" t="s">
        <v>27</v>
      </c>
      <c r="C13092" s="73" t="s">
        <v>621</v>
      </c>
      <c r="D13092" s="15">
        <v>3</v>
      </c>
    </row>
    <row r="13093" spans="1:4" x14ac:dyDescent="0.25">
      <c r="A13093" s="67">
        <v>44349</v>
      </c>
      <c r="B13093" s="60" t="s">
        <v>27</v>
      </c>
      <c r="C13093" s="73" t="s">
        <v>710</v>
      </c>
      <c r="D13093" s="15">
        <v>3</v>
      </c>
    </row>
    <row r="13094" spans="1:4" x14ac:dyDescent="0.25">
      <c r="A13094" s="67">
        <v>44349</v>
      </c>
      <c r="B13094" s="60" t="s">
        <v>27</v>
      </c>
      <c r="C13094" s="73" t="s">
        <v>1477</v>
      </c>
      <c r="D13094" s="15">
        <v>1</v>
      </c>
    </row>
    <row r="13095" spans="1:4" x14ac:dyDescent="0.25">
      <c r="A13095" s="67">
        <v>44349</v>
      </c>
      <c r="B13095" s="60" t="s">
        <v>51</v>
      </c>
      <c r="C13095" s="73" t="s">
        <v>680</v>
      </c>
      <c r="D13095" s="15">
        <v>4</v>
      </c>
    </row>
    <row r="13096" spans="1:4" x14ac:dyDescent="0.25">
      <c r="A13096" s="67">
        <v>44349</v>
      </c>
      <c r="B13096" s="60" t="s">
        <v>51</v>
      </c>
      <c r="C13096" s="73" t="s">
        <v>51</v>
      </c>
      <c r="D13096" s="15">
        <v>23</v>
      </c>
    </row>
    <row r="13097" spans="1:4" x14ac:dyDescent="0.25">
      <c r="A13097" s="67">
        <v>44349</v>
      </c>
      <c r="B13097" s="60" t="s">
        <v>10</v>
      </c>
      <c r="C13097" s="73" t="s">
        <v>1481</v>
      </c>
      <c r="D13097" s="15">
        <v>1</v>
      </c>
    </row>
    <row r="13098" spans="1:4" x14ac:dyDescent="0.25">
      <c r="A13098" s="67">
        <v>44349</v>
      </c>
      <c r="B13098" s="60" t="s">
        <v>10</v>
      </c>
      <c r="C13098" s="73" t="s">
        <v>1044</v>
      </c>
      <c r="D13098" s="15">
        <v>1</v>
      </c>
    </row>
    <row r="13099" spans="1:4" x14ac:dyDescent="0.25">
      <c r="A13099" s="67">
        <v>44349</v>
      </c>
      <c r="B13099" s="60" t="s">
        <v>10</v>
      </c>
      <c r="C13099" s="73" t="s">
        <v>1054</v>
      </c>
      <c r="D13099" s="15">
        <v>5</v>
      </c>
    </row>
    <row r="13100" spans="1:4" x14ac:dyDescent="0.25">
      <c r="A13100" s="67">
        <v>44349</v>
      </c>
      <c r="B13100" s="60" t="s">
        <v>10</v>
      </c>
      <c r="C13100" s="73" t="s">
        <v>1479</v>
      </c>
      <c r="D13100" s="15">
        <v>1</v>
      </c>
    </row>
    <row r="13101" spans="1:4" x14ac:dyDescent="0.25">
      <c r="A13101" s="67">
        <v>44349</v>
      </c>
      <c r="B13101" s="60" t="s">
        <v>10</v>
      </c>
      <c r="C13101" s="73" t="s">
        <v>10</v>
      </c>
      <c r="D13101" s="15">
        <v>50</v>
      </c>
    </row>
    <row r="13102" spans="1:4" x14ac:dyDescent="0.25">
      <c r="A13102" s="67">
        <v>44350</v>
      </c>
      <c r="B13102" s="60" t="s">
        <v>14</v>
      </c>
      <c r="C13102" s="73" t="s">
        <v>14</v>
      </c>
      <c r="D13102" s="15">
        <v>8</v>
      </c>
    </row>
    <row r="13103" spans="1:4" x14ac:dyDescent="0.25">
      <c r="A13103" s="67">
        <v>44350</v>
      </c>
      <c r="B13103" s="60" t="s">
        <v>14</v>
      </c>
      <c r="C13103" s="73" t="s">
        <v>1041</v>
      </c>
      <c r="D13103" s="15">
        <v>1</v>
      </c>
    </row>
    <row r="13104" spans="1:4" x14ac:dyDescent="0.25">
      <c r="A13104" s="67">
        <v>44350</v>
      </c>
      <c r="B13104" s="60" t="s">
        <v>14</v>
      </c>
      <c r="C13104" s="73" t="s">
        <v>1370</v>
      </c>
      <c r="D13104" s="15">
        <v>5</v>
      </c>
    </row>
    <row r="13105" spans="1:4" x14ac:dyDescent="0.25">
      <c r="A13105" s="67">
        <v>44350</v>
      </c>
      <c r="B13105" s="60" t="s">
        <v>14</v>
      </c>
      <c r="C13105" s="73" t="s">
        <v>16</v>
      </c>
      <c r="D13105" s="15">
        <v>27</v>
      </c>
    </row>
    <row r="13106" spans="1:4" x14ac:dyDescent="0.25">
      <c r="A13106" s="67">
        <v>44350</v>
      </c>
      <c r="B13106" s="60" t="s">
        <v>14</v>
      </c>
      <c r="C13106" s="73" t="s">
        <v>85</v>
      </c>
      <c r="D13106" s="15">
        <v>16</v>
      </c>
    </row>
    <row r="13107" spans="1:4" x14ac:dyDescent="0.25">
      <c r="A13107" s="67">
        <v>44350</v>
      </c>
      <c r="B13107" s="60" t="s">
        <v>20</v>
      </c>
      <c r="C13107" s="73" t="s">
        <v>1371</v>
      </c>
      <c r="D13107" s="15">
        <v>5</v>
      </c>
    </row>
    <row r="13108" spans="1:4" x14ac:dyDescent="0.25">
      <c r="A13108" s="67">
        <v>44350</v>
      </c>
      <c r="B13108" s="60" t="s">
        <v>20</v>
      </c>
      <c r="C13108" s="73" t="s">
        <v>20</v>
      </c>
      <c r="D13108" s="15">
        <v>193</v>
      </c>
    </row>
    <row r="13109" spans="1:4" x14ac:dyDescent="0.25">
      <c r="A13109" s="67">
        <v>44350</v>
      </c>
      <c r="B13109" s="60" t="s">
        <v>20</v>
      </c>
      <c r="C13109" s="73" t="s">
        <v>365</v>
      </c>
      <c r="D13109" s="15">
        <v>1</v>
      </c>
    </row>
    <row r="13110" spans="1:4" x14ac:dyDescent="0.25">
      <c r="A13110" s="67">
        <v>44350</v>
      </c>
      <c r="B13110" s="60" t="s">
        <v>20</v>
      </c>
      <c r="C13110" s="73" t="s">
        <v>651</v>
      </c>
      <c r="D13110" s="15">
        <v>2</v>
      </c>
    </row>
    <row r="13111" spans="1:4" x14ac:dyDescent="0.25">
      <c r="A13111" s="67">
        <v>44350</v>
      </c>
      <c r="B13111" s="60" t="s">
        <v>20</v>
      </c>
      <c r="C13111" s="73" t="s">
        <v>712</v>
      </c>
      <c r="D13111" s="15">
        <v>3</v>
      </c>
    </row>
    <row r="13112" spans="1:4" x14ac:dyDescent="0.25">
      <c r="A13112" s="67">
        <v>44350</v>
      </c>
      <c r="B13112" s="60" t="s">
        <v>13</v>
      </c>
      <c r="C13112" s="73" t="s">
        <v>1381</v>
      </c>
      <c r="D13112" s="15">
        <v>1</v>
      </c>
    </row>
    <row r="13113" spans="1:4" x14ac:dyDescent="0.25">
      <c r="A13113" s="67">
        <v>44350</v>
      </c>
      <c r="B13113" s="60" t="s">
        <v>13</v>
      </c>
      <c r="C13113" s="73" t="s">
        <v>1382</v>
      </c>
      <c r="D13113" s="15">
        <v>1</v>
      </c>
    </row>
    <row r="13114" spans="1:4" x14ac:dyDescent="0.25">
      <c r="A13114" s="67">
        <v>44350</v>
      </c>
      <c r="B13114" s="60" t="s">
        <v>13</v>
      </c>
      <c r="C13114" s="73" t="s">
        <v>13</v>
      </c>
      <c r="D13114" s="15">
        <v>25</v>
      </c>
    </row>
    <row r="13115" spans="1:4" x14ac:dyDescent="0.25">
      <c r="A13115" s="67">
        <v>44350</v>
      </c>
      <c r="B13115" s="60" t="s">
        <v>13</v>
      </c>
      <c r="C13115" s="73" t="s">
        <v>1385</v>
      </c>
      <c r="D13115" s="15">
        <v>6</v>
      </c>
    </row>
    <row r="13116" spans="1:4" x14ac:dyDescent="0.25">
      <c r="A13116" s="67">
        <v>44350</v>
      </c>
      <c r="B13116" s="60" t="s">
        <v>13</v>
      </c>
      <c r="C13116" s="73" t="s">
        <v>326</v>
      </c>
      <c r="D13116" s="15">
        <v>1</v>
      </c>
    </row>
    <row r="13117" spans="1:4" x14ac:dyDescent="0.25">
      <c r="A13117" s="67">
        <v>44350</v>
      </c>
      <c r="B13117" s="60" t="s">
        <v>13</v>
      </c>
      <c r="C13117" s="73" t="s">
        <v>1387</v>
      </c>
      <c r="D13117" s="15">
        <v>5</v>
      </c>
    </row>
    <row r="13118" spans="1:4" x14ac:dyDescent="0.25">
      <c r="A13118" s="67">
        <v>44350</v>
      </c>
      <c r="B13118" s="60" t="s">
        <v>24</v>
      </c>
      <c r="C13118" s="73" t="s">
        <v>23</v>
      </c>
      <c r="D13118" s="15">
        <v>29</v>
      </c>
    </row>
    <row r="13119" spans="1:4" x14ac:dyDescent="0.25">
      <c r="A13119" s="67">
        <v>44350</v>
      </c>
      <c r="B13119" s="60" t="s">
        <v>24</v>
      </c>
      <c r="C13119" s="73" t="s">
        <v>1544</v>
      </c>
      <c r="D13119" s="15">
        <v>1</v>
      </c>
    </row>
    <row r="13120" spans="1:4" x14ac:dyDescent="0.25">
      <c r="A13120" s="67">
        <v>44350</v>
      </c>
      <c r="B13120" s="60" t="s">
        <v>24</v>
      </c>
      <c r="C13120" s="73" t="s">
        <v>24</v>
      </c>
      <c r="D13120" s="15">
        <v>1</v>
      </c>
    </row>
    <row r="13121" spans="1:4" x14ac:dyDescent="0.25">
      <c r="A13121" s="67">
        <v>44350</v>
      </c>
      <c r="B13121" s="60" t="s">
        <v>24</v>
      </c>
      <c r="C13121" s="73" t="s">
        <v>942</v>
      </c>
      <c r="D13121" s="15">
        <v>2</v>
      </c>
    </row>
    <row r="13122" spans="1:4" x14ac:dyDescent="0.25">
      <c r="A13122" s="67">
        <v>44350</v>
      </c>
      <c r="B13122" s="60" t="s">
        <v>24</v>
      </c>
      <c r="C13122" s="73" t="s">
        <v>656</v>
      </c>
      <c r="D13122" s="15">
        <v>1</v>
      </c>
    </row>
    <row r="13123" spans="1:4" x14ac:dyDescent="0.25">
      <c r="A13123" s="67">
        <v>44350</v>
      </c>
      <c r="B13123" s="60" t="s">
        <v>24</v>
      </c>
      <c r="C13123" s="73" t="s">
        <v>37</v>
      </c>
      <c r="D13123" s="15">
        <v>5</v>
      </c>
    </row>
    <row r="13124" spans="1:4" x14ac:dyDescent="0.25">
      <c r="A13124" s="67">
        <v>44350</v>
      </c>
      <c r="B13124" s="60" t="s">
        <v>24</v>
      </c>
      <c r="C13124" s="73" t="s">
        <v>36</v>
      </c>
      <c r="D13124" s="15">
        <v>2</v>
      </c>
    </row>
    <row r="13125" spans="1:4" x14ac:dyDescent="0.25">
      <c r="A13125" s="67">
        <v>44350</v>
      </c>
      <c r="B13125" s="60" t="s">
        <v>47</v>
      </c>
      <c r="C13125" s="73" t="s">
        <v>47</v>
      </c>
      <c r="D13125" s="15">
        <v>6</v>
      </c>
    </row>
    <row r="13126" spans="1:4" x14ac:dyDescent="0.25">
      <c r="A13126" s="67">
        <v>44350</v>
      </c>
      <c r="B13126" s="60" t="s">
        <v>47</v>
      </c>
      <c r="C13126" s="73" t="s">
        <v>924</v>
      </c>
      <c r="D13126" s="15">
        <v>7</v>
      </c>
    </row>
    <row r="13127" spans="1:4" x14ac:dyDescent="0.25">
      <c r="A13127" s="67">
        <v>44350</v>
      </c>
      <c r="B13127" s="60" t="s">
        <v>48</v>
      </c>
      <c r="C13127" s="73" t="s">
        <v>1600</v>
      </c>
      <c r="D13127" s="15">
        <v>1</v>
      </c>
    </row>
    <row r="13128" spans="1:4" x14ac:dyDescent="0.25">
      <c r="A13128" s="67">
        <v>44350</v>
      </c>
      <c r="B13128" s="60" t="s">
        <v>7</v>
      </c>
      <c r="C13128" s="73" t="s">
        <v>1411</v>
      </c>
      <c r="D13128" s="15">
        <v>6</v>
      </c>
    </row>
    <row r="13129" spans="1:4" x14ac:dyDescent="0.25">
      <c r="A13129" s="67">
        <v>44350</v>
      </c>
      <c r="B13129" s="60" t="s">
        <v>7</v>
      </c>
      <c r="C13129" s="73" t="s">
        <v>7</v>
      </c>
      <c r="D13129" s="15">
        <v>46</v>
      </c>
    </row>
    <row r="13130" spans="1:4" x14ac:dyDescent="0.25">
      <c r="A13130" s="67">
        <v>44350</v>
      </c>
      <c r="B13130" s="60" t="s">
        <v>9</v>
      </c>
      <c r="C13130" s="73" t="s">
        <v>1412</v>
      </c>
      <c r="D13130" s="15">
        <v>1</v>
      </c>
    </row>
    <row r="13131" spans="1:4" x14ac:dyDescent="0.25">
      <c r="A13131" s="67">
        <v>44350</v>
      </c>
      <c r="B13131" s="60" t="s">
        <v>9</v>
      </c>
      <c r="C13131" s="73" t="s">
        <v>3213</v>
      </c>
      <c r="D13131" s="15">
        <v>1</v>
      </c>
    </row>
    <row r="13132" spans="1:4" x14ac:dyDescent="0.25">
      <c r="A13132" s="67">
        <v>44350</v>
      </c>
      <c r="B13132" s="60" t="s">
        <v>9</v>
      </c>
      <c r="C13132" s="73" t="s">
        <v>9</v>
      </c>
      <c r="D13132" s="15">
        <v>149</v>
      </c>
    </row>
    <row r="13133" spans="1:4" x14ac:dyDescent="0.25">
      <c r="A13133" s="67">
        <v>44350</v>
      </c>
      <c r="B13133" s="60" t="s">
        <v>9</v>
      </c>
      <c r="C13133" s="73" t="s">
        <v>709</v>
      </c>
      <c r="D13133" s="15">
        <v>2</v>
      </c>
    </row>
    <row r="13134" spans="1:4" x14ac:dyDescent="0.25">
      <c r="A13134" s="67">
        <v>44350</v>
      </c>
      <c r="B13134" s="60" t="s">
        <v>9</v>
      </c>
      <c r="C13134" s="73" t="s">
        <v>17</v>
      </c>
      <c r="D13134" s="15">
        <v>33</v>
      </c>
    </row>
    <row r="13135" spans="1:4" x14ac:dyDescent="0.25">
      <c r="A13135" s="67">
        <v>44350</v>
      </c>
      <c r="B13135" s="60" t="s">
        <v>9</v>
      </c>
      <c r="C13135" s="73" t="s">
        <v>1422</v>
      </c>
      <c r="D13135" s="15">
        <v>4</v>
      </c>
    </row>
    <row r="13136" spans="1:4" x14ac:dyDescent="0.25">
      <c r="A13136" s="67">
        <v>44350</v>
      </c>
      <c r="B13136" s="60" t="s">
        <v>9</v>
      </c>
      <c r="C13136" s="60" t="s">
        <v>144</v>
      </c>
      <c r="D13136" s="15">
        <v>16</v>
      </c>
    </row>
    <row r="13137" spans="1:4" x14ac:dyDescent="0.25">
      <c r="A13137" s="67">
        <v>44350</v>
      </c>
      <c r="B13137" s="60" t="s">
        <v>15</v>
      </c>
      <c r="C13137" s="60" t="s">
        <v>108</v>
      </c>
      <c r="D13137" s="15">
        <v>2</v>
      </c>
    </row>
    <row r="13138" spans="1:4" x14ac:dyDescent="0.25">
      <c r="A13138" s="67">
        <v>44350</v>
      </c>
      <c r="B13138" s="60" t="s">
        <v>15</v>
      </c>
      <c r="C13138" s="73" t="s">
        <v>1355</v>
      </c>
      <c r="D13138" s="15">
        <v>8</v>
      </c>
    </row>
    <row r="13139" spans="1:4" x14ac:dyDescent="0.25">
      <c r="A13139" s="67">
        <v>44350</v>
      </c>
      <c r="B13139" s="60" t="s">
        <v>15</v>
      </c>
      <c r="C13139" s="73" t="s">
        <v>622</v>
      </c>
      <c r="D13139" s="15">
        <v>1</v>
      </c>
    </row>
    <row r="13140" spans="1:4" x14ac:dyDescent="0.25">
      <c r="A13140" s="67">
        <v>44350</v>
      </c>
      <c r="B13140" s="60" t="s">
        <v>15</v>
      </c>
      <c r="C13140" s="73" t="s">
        <v>284</v>
      </c>
      <c r="D13140" s="15">
        <v>5</v>
      </c>
    </row>
    <row r="13141" spans="1:4" x14ac:dyDescent="0.25">
      <c r="A13141" s="67">
        <v>44350</v>
      </c>
      <c r="B13141" s="60" t="s">
        <v>11</v>
      </c>
      <c r="C13141" s="73" t="s">
        <v>64</v>
      </c>
      <c r="D13141" s="15">
        <v>4</v>
      </c>
    </row>
    <row r="13142" spans="1:4" x14ac:dyDescent="0.25">
      <c r="A13142" s="67">
        <v>44350</v>
      </c>
      <c r="B13142" s="60" t="s">
        <v>11</v>
      </c>
      <c r="C13142" s="73" t="s">
        <v>335</v>
      </c>
      <c r="D13142" s="15">
        <v>3</v>
      </c>
    </row>
    <row r="13143" spans="1:4" x14ac:dyDescent="0.25">
      <c r="A13143" s="67">
        <v>44350</v>
      </c>
      <c r="B13143" s="60" t="s">
        <v>11</v>
      </c>
      <c r="C13143" s="73" t="s">
        <v>142</v>
      </c>
      <c r="D13143" s="15">
        <v>1</v>
      </c>
    </row>
    <row r="13144" spans="1:4" x14ac:dyDescent="0.25">
      <c r="A13144" s="67">
        <v>44350</v>
      </c>
      <c r="B13144" s="60" t="s">
        <v>11</v>
      </c>
      <c r="C13144" s="73" t="s">
        <v>11</v>
      </c>
      <c r="D13144" s="15">
        <v>19</v>
      </c>
    </row>
    <row r="13145" spans="1:4" x14ac:dyDescent="0.25">
      <c r="A13145" s="67">
        <v>44350</v>
      </c>
      <c r="B13145" s="60" t="s">
        <v>11</v>
      </c>
      <c r="C13145" s="73" t="s">
        <v>134</v>
      </c>
      <c r="D13145" s="15">
        <v>17</v>
      </c>
    </row>
    <row r="13146" spans="1:4" x14ac:dyDescent="0.25">
      <c r="A13146" s="67">
        <v>44350</v>
      </c>
      <c r="B13146" s="60" t="s">
        <v>12</v>
      </c>
      <c r="C13146" s="73" t="s">
        <v>74</v>
      </c>
      <c r="D13146" s="15">
        <v>6</v>
      </c>
    </row>
    <row r="13147" spans="1:4" x14ac:dyDescent="0.25">
      <c r="A13147" s="67">
        <v>44350</v>
      </c>
      <c r="B13147" s="60" t="s">
        <v>12</v>
      </c>
      <c r="C13147" s="73" t="s">
        <v>589</v>
      </c>
      <c r="D13147" s="15">
        <v>7</v>
      </c>
    </row>
    <row r="13148" spans="1:4" x14ac:dyDescent="0.25">
      <c r="A13148" s="67">
        <v>44350</v>
      </c>
      <c r="B13148" s="60" t="s">
        <v>12</v>
      </c>
      <c r="C13148" s="73" t="s">
        <v>1444</v>
      </c>
      <c r="D13148" s="15">
        <v>3</v>
      </c>
    </row>
    <row r="13149" spans="1:4" x14ac:dyDescent="0.25">
      <c r="A13149" s="67">
        <v>44350</v>
      </c>
      <c r="B13149" s="60" t="s">
        <v>12</v>
      </c>
      <c r="C13149" s="73" t="s">
        <v>12</v>
      </c>
      <c r="D13149" s="15">
        <v>12</v>
      </c>
    </row>
    <row r="13150" spans="1:4" x14ac:dyDescent="0.25">
      <c r="A13150" s="67">
        <v>44350</v>
      </c>
      <c r="B13150" s="60" t="s">
        <v>8</v>
      </c>
      <c r="C13150" s="73" t="s">
        <v>73</v>
      </c>
      <c r="D13150" s="15">
        <v>10</v>
      </c>
    </row>
    <row r="13151" spans="1:4" x14ac:dyDescent="0.25">
      <c r="A13151" s="67">
        <v>44350</v>
      </c>
      <c r="B13151" s="60" t="s">
        <v>8</v>
      </c>
      <c r="C13151" s="73" t="s">
        <v>1452</v>
      </c>
      <c r="D13151" s="15">
        <v>10</v>
      </c>
    </row>
    <row r="13152" spans="1:4" x14ac:dyDescent="0.25">
      <c r="A13152" s="67">
        <v>44350</v>
      </c>
      <c r="B13152" s="60" t="s">
        <v>8</v>
      </c>
      <c r="C13152" s="73" t="s">
        <v>58</v>
      </c>
      <c r="D13152" s="15">
        <v>20</v>
      </c>
    </row>
    <row r="13153" spans="1:4" x14ac:dyDescent="0.25">
      <c r="A13153" s="67">
        <v>44350</v>
      </c>
      <c r="B13153" s="60" t="s">
        <v>8</v>
      </c>
      <c r="C13153" s="73" t="s">
        <v>721</v>
      </c>
      <c r="D13153" s="15">
        <v>1</v>
      </c>
    </row>
    <row r="13154" spans="1:4" x14ac:dyDescent="0.25">
      <c r="A13154" s="67">
        <v>44350</v>
      </c>
      <c r="B13154" s="60" t="s">
        <v>8</v>
      </c>
      <c r="C13154" s="73" t="s">
        <v>114</v>
      </c>
      <c r="D13154" s="15">
        <v>1</v>
      </c>
    </row>
    <row r="13155" spans="1:4" x14ac:dyDescent="0.25">
      <c r="A13155" s="67">
        <v>44350</v>
      </c>
      <c r="B13155" s="60" t="s">
        <v>8</v>
      </c>
      <c r="C13155" s="73" t="s">
        <v>141</v>
      </c>
      <c r="D13155" s="15">
        <v>10</v>
      </c>
    </row>
    <row r="13156" spans="1:4" x14ac:dyDescent="0.25">
      <c r="A13156" s="67">
        <v>44350</v>
      </c>
      <c r="B13156" s="60" t="s">
        <v>8</v>
      </c>
      <c r="C13156" s="73" t="s">
        <v>133</v>
      </c>
      <c r="D13156" s="15">
        <v>2</v>
      </c>
    </row>
    <row r="13157" spans="1:4" x14ac:dyDescent="0.25">
      <c r="A13157" s="67">
        <v>44350</v>
      </c>
      <c r="B13157" s="60" t="s">
        <v>8</v>
      </c>
      <c r="C13157" s="73" t="s">
        <v>204</v>
      </c>
      <c r="D13157" s="15">
        <v>9</v>
      </c>
    </row>
    <row r="13158" spans="1:4" x14ac:dyDescent="0.25">
      <c r="A13158" s="67">
        <v>44350</v>
      </c>
      <c r="B13158" s="60" t="s">
        <v>8</v>
      </c>
      <c r="C13158" s="73" t="s">
        <v>40</v>
      </c>
      <c r="D13158" s="15">
        <v>3</v>
      </c>
    </row>
    <row r="13159" spans="1:4" x14ac:dyDescent="0.25">
      <c r="A13159" s="67">
        <v>44350</v>
      </c>
      <c r="B13159" s="60" t="s">
        <v>8</v>
      </c>
      <c r="C13159" s="73" t="s">
        <v>8</v>
      </c>
      <c r="D13159" s="15">
        <v>213</v>
      </c>
    </row>
    <row r="13160" spans="1:4" x14ac:dyDescent="0.25">
      <c r="A13160" s="67">
        <v>44350</v>
      </c>
      <c r="B13160" s="60" t="s">
        <v>8</v>
      </c>
      <c r="C13160" s="73" t="s">
        <v>31</v>
      </c>
      <c r="D13160" s="15">
        <v>9</v>
      </c>
    </row>
    <row r="13161" spans="1:4" x14ac:dyDescent="0.25">
      <c r="A13161" s="67">
        <v>44350</v>
      </c>
      <c r="B13161" s="60" t="s">
        <v>8</v>
      </c>
      <c r="C13161" s="73" t="s">
        <v>1247</v>
      </c>
      <c r="D13161" s="15">
        <v>1</v>
      </c>
    </row>
    <row r="13162" spans="1:4" x14ac:dyDescent="0.25">
      <c r="A13162" s="67">
        <v>44350</v>
      </c>
      <c r="B13162" s="60" t="s">
        <v>8</v>
      </c>
      <c r="C13162" s="73" t="s">
        <v>594</v>
      </c>
      <c r="D13162" s="15">
        <v>4</v>
      </c>
    </row>
    <row r="13163" spans="1:4" x14ac:dyDescent="0.25">
      <c r="A13163" s="67">
        <v>44350</v>
      </c>
      <c r="B13163" s="60" t="s">
        <v>8</v>
      </c>
      <c r="C13163" s="73" t="s">
        <v>111</v>
      </c>
      <c r="D13163" s="15">
        <v>20</v>
      </c>
    </row>
    <row r="13164" spans="1:4" x14ac:dyDescent="0.25">
      <c r="A13164" s="67">
        <v>44350</v>
      </c>
      <c r="B13164" s="60" t="s">
        <v>49</v>
      </c>
      <c r="C13164" s="73" t="s">
        <v>1466</v>
      </c>
      <c r="D13164" s="15">
        <v>1</v>
      </c>
    </row>
    <row r="13165" spans="1:4" x14ac:dyDescent="0.25">
      <c r="A13165" s="67">
        <v>44350</v>
      </c>
      <c r="B13165" s="60" t="s">
        <v>49</v>
      </c>
      <c r="C13165" s="73" t="s">
        <v>49</v>
      </c>
      <c r="D13165" s="15">
        <v>24</v>
      </c>
    </row>
    <row r="13166" spans="1:4" x14ac:dyDescent="0.25">
      <c r="A13166" s="67">
        <v>44350</v>
      </c>
      <c r="B13166" s="60" t="s">
        <v>50</v>
      </c>
      <c r="C13166" s="73" t="s">
        <v>1467</v>
      </c>
      <c r="D13166" s="15">
        <v>1</v>
      </c>
    </row>
    <row r="13167" spans="1:4" x14ac:dyDescent="0.25">
      <c r="A13167" s="67">
        <v>44350</v>
      </c>
      <c r="B13167" s="60" t="s">
        <v>50</v>
      </c>
      <c r="C13167" s="73" t="s">
        <v>1073</v>
      </c>
      <c r="D13167" s="15">
        <v>1</v>
      </c>
    </row>
    <row r="13168" spans="1:4" x14ac:dyDescent="0.25">
      <c r="A13168" s="67">
        <v>44350</v>
      </c>
      <c r="B13168" s="60" t="s">
        <v>50</v>
      </c>
      <c r="C13168" s="73" t="s">
        <v>1470</v>
      </c>
      <c r="D13168" s="15">
        <v>2</v>
      </c>
    </row>
    <row r="13169" spans="1:4" x14ac:dyDescent="0.25">
      <c r="A13169" s="67">
        <v>44350</v>
      </c>
      <c r="B13169" s="60" t="s">
        <v>50</v>
      </c>
      <c r="C13169" s="73" t="s">
        <v>1356</v>
      </c>
      <c r="D13169" s="15">
        <v>4</v>
      </c>
    </row>
    <row r="13170" spans="1:4" x14ac:dyDescent="0.25">
      <c r="A13170" s="67">
        <v>44350</v>
      </c>
      <c r="B13170" s="60" t="s">
        <v>50</v>
      </c>
      <c r="C13170" s="73" t="s">
        <v>367</v>
      </c>
      <c r="D13170" s="15">
        <v>10</v>
      </c>
    </row>
    <row r="13171" spans="1:4" x14ac:dyDescent="0.25">
      <c r="A13171" s="67">
        <v>44350</v>
      </c>
      <c r="B13171" s="60" t="s">
        <v>27</v>
      </c>
      <c r="C13171" s="73" t="s">
        <v>140</v>
      </c>
      <c r="D13171" s="15">
        <v>1</v>
      </c>
    </row>
    <row r="13172" spans="1:4" x14ac:dyDescent="0.25">
      <c r="A13172" s="67">
        <v>44350</v>
      </c>
      <c r="B13172" s="60" t="s">
        <v>27</v>
      </c>
      <c r="C13172" s="73" t="s">
        <v>43</v>
      </c>
      <c r="D13172" s="15">
        <v>69</v>
      </c>
    </row>
    <row r="13173" spans="1:4" x14ac:dyDescent="0.25">
      <c r="A13173" s="67">
        <v>44350</v>
      </c>
      <c r="B13173" s="60" t="s">
        <v>27</v>
      </c>
      <c r="C13173" s="73" t="s">
        <v>621</v>
      </c>
      <c r="D13173" s="15">
        <v>1</v>
      </c>
    </row>
    <row r="13174" spans="1:4" x14ac:dyDescent="0.25">
      <c r="A13174" s="67">
        <v>44350</v>
      </c>
      <c r="B13174" s="60" t="s">
        <v>27</v>
      </c>
      <c r="C13174" s="73" t="s">
        <v>710</v>
      </c>
      <c r="D13174" s="15">
        <v>2</v>
      </c>
    </row>
    <row r="13175" spans="1:4" x14ac:dyDescent="0.25">
      <c r="A13175" s="67">
        <v>44350</v>
      </c>
      <c r="B13175" s="60" t="s">
        <v>51</v>
      </c>
      <c r="C13175" s="73" t="s">
        <v>680</v>
      </c>
      <c r="D13175" s="15">
        <v>3</v>
      </c>
    </row>
    <row r="13176" spans="1:4" x14ac:dyDescent="0.25">
      <c r="A13176" s="67">
        <v>44350</v>
      </c>
      <c r="B13176" s="60" t="s">
        <v>51</v>
      </c>
      <c r="C13176" s="73" t="s">
        <v>51</v>
      </c>
      <c r="D13176" s="15">
        <v>33</v>
      </c>
    </row>
    <row r="13177" spans="1:4" x14ac:dyDescent="0.25">
      <c r="A13177" s="67">
        <v>44350</v>
      </c>
      <c r="B13177" s="60" t="s">
        <v>10</v>
      </c>
      <c r="C13177" s="73" t="s">
        <v>1053</v>
      </c>
      <c r="D13177" s="15">
        <v>1</v>
      </c>
    </row>
    <row r="13178" spans="1:4" x14ac:dyDescent="0.25">
      <c r="A13178" s="67">
        <v>44350</v>
      </c>
      <c r="B13178" s="60" t="s">
        <v>10</v>
      </c>
      <c r="C13178" s="73" t="s">
        <v>3214</v>
      </c>
      <c r="D13178" s="15">
        <v>1</v>
      </c>
    </row>
    <row r="13179" spans="1:4" x14ac:dyDescent="0.25">
      <c r="A13179" s="67">
        <v>44350</v>
      </c>
      <c r="B13179" s="60" t="s">
        <v>10</v>
      </c>
      <c r="C13179" s="73" t="s">
        <v>1054</v>
      </c>
      <c r="D13179" s="15">
        <v>1</v>
      </c>
    </row>
    <row r="13180" spans="1:4" x14ac:dyDescent="0.25">
      <c r="A13180" s="67">
        <v>44350</v>
      </c>
      <c r="B13180" s="60" t="s">
        <v>10</v>
      </c>
      <c r="C13180" s="73" t="s">
        <v>342</v>
      </c>
      <c r="D13180" s="15">
        <v>1</v>
      </c>
    </row>
    <row r="13181" spans="1:4" x14ac:dyDescent="0.25">
      <c r="A13181" s="67">
        <v>44350</v>
      </c>
      <c r="B13181" s="60" t="s">
        <v>10</v>
      </c>
      <c r="C13181" s="73" t="s">
        <v>1479</v>
      </c>
      <c r="D13181" s="15">
        <v>1</v>
      </c>
    </row>
    <row r="13182" spans="1:4" x14ac:dyDescent="0.25">
      <c r="A13182" s="67">
        <v>44350</v>
      </c>
      <c r="B13182" s="60" t="s">
        <v>10</v>
      </c>
      <c r="C13182" s="73" t="s">
        <v>10</v>
      </c>
      <c r="D13182" s="15">
        <v>43</v>
      </c>
    </row>
    <row r="13183" spans="1:4" x14ac:dyDescent="0.25">
      <c r="A13183" s="67">
        <v>44351</v>
      </c>
      <c r="B13183" s="60" t="s">
        <v>14</v>
      </c>
      <c r="C13183" s="73" t="s">
        <v>14</v>
      </c>
      <c r="D13183" s="15">
        <v>16</v>
      </c>
    </row>
    <row r="13184" spans="1:4" x14ac:dyDescent="0.25">
      <c r="A13184" s="67">
        <v>44351</v>
      </c>
      <c r="B13184" s="60" t="s">
        <v>14</v>
      </c>
      <c r="C13184" s="73" t="s">
        <v>1370</v>
      </c>
      <c r="D13184" s="15">
        <v>1</v>
      </c>
    </row>
    <row r="13185" spans="1:4" x14ac:dyDescent="0.25">
      <c r="A13185" s="67">
        <v>44351</v>
      </c>
      <c r="B13185" s="60" t="s">
        <v>14</v>
      </c>
      <c r="C13185" s="73" t="s">
        <v>16</v>
      </c>
      <c r="D13185" s="15">
        <v>19</v>
      </c>
    </row>
    <row r="13186" spans="1:4" x14ac:dyDescent="0.25">
      <c r="A13186" s="67">
        <v>44351</v>
      </c>
      <c r="B13186" s="60" t="s">
        <v>14</v>
      </c>
      <c r="C13186" s="73" t="s">
        <v>807</v>
      </c>
      <c r="D13186" s="15">
        <v>4</v>
      </c>
    </row>
    <row r="13187" spans="1:4" x14ac:dyDescent="0.25">
      <c r="A13187" s="67">
        <v>44351</v>
      </c>
      <c r="B13187" s="60" t="s">
        <v>14</v>
      </c>
      <c r="C13187" s="73" t="s">
        <v>85</v>
      </c>
      <c r="D13187" s="15">
        <v>4</v>
      </c>
    </row>
    <row r="13188" spans="1:4" x14ac:dyDescent="0.25">
      <c r="A13188" s="67">
        <v>44351</v>
      </c>
      <c r="B13188" s="60" t="s">
        <v>20</v>
      </c>
      <c r="C13188" s="73" t="s">
        <v>1371</v>
      </c>
      <c r="D13188" s="15">
        <v>2</v>
      </c>
    </row>
    <row r="13189" spans="1:4" x14ac:dyDescent="0.25">
      <c r="A13189" s="67">
        <v>44351</v>
      </c>
      <c r="B13189" s="60" t="s">
        <v>20</v>
      </c>
      <c r="C13189" s="73" t="s">
        <v>20</v>
      </c>
      <c r="D13189" s="15">
        <v>144</v>
      </c>
    </row>
    <row r="13190" spans="1:4" x14ac:dyDescent="0.25">
      <c r="A13190" s="67">
        <v>44351</v>
      </c>
      <c r="B13190" s="60" t="s">
        <v>20</v>
      </c>
      <c r="C13190" s="73" t="s">
        <v>1375</v>
      </c>
      <c r="D13190" s="15">
        <v>1</v>
      </c>
    </row>
    <row r="13191" spans="1:4" x14ac:dyDescent="0.25">
      <c r="A13191" s="67">
        <v>44351</v>
      </c>
      <c r="B13191" s="60" t="s">
        <v>20</v>
      </c>
      <c r="C13191" s="73" t="s">
        <v>927</v>
      </c>
      <c r="D13191" s="15">
        <v>1</v>
      </c>
    </row>
    <row r="13192" spans="1:4" x14ac:dyDescent="0.25">
      <c r="A13192" s="67">
        <v>44351</v>
      </c>
      <c r="B13192" s="60" t="s">
        <v>20</v>
      </c>
      <c r="C13192" s="73" t="s">
        <v>365</v>
      </c>
      <c r="D13192" s="15">
        <v>2</v>
      </c>
    </row>
    <row r="13193" spans="1:4" x14ac:dyDescent="0.25">
      <c r="A13193" s="67">
        <v>44351</v>
      </c>
      <c r="B13193" s="60" t="s">
        <v>20</v>
      </c>
      <c r="C13193" s="73" t="s">
        <v>651</v>
      </c>
      <c r="D13193" s="15">
        <v>1</v>
      </c>
    </row>
    <row r="13194" spans="1:4" x14ac:dyDescent="0.25">
      <c r="A13194" s="67">
        <v>44351</v>
      </c>
      <c r="B13194" s="60" t="s">
        <v>20</v>
      </c>
      <c r="C13194" s="73" t="s">
        <v>1033</v>
      </c>
      <c r="D13194" s="15">
        <v>7</v>
      </c>
    </row>
    <row r="13195" spans="1:4" x14ac:dyDescent="0.25">
      <c r="A13195" s="67">
        <v>44351</v>
      </c>
      <c r="B13195" s="60" t="s">
        <v>20</v>
      </c>
      <c r="C13195" s="73" t="s">
        <v>712</v>
      </c>
      <c r="D13195" s="15">
        <v>2</v>
      </c>
    </row>
    <row r="13196" spans="1:4" x14ac:dyDescent="0.25">
      <c r="A13196" s="67">
        <v>44351</v>
      </c>
      <c r="B13196" s="60" t="s">
        <v>13</v>
      </c>
      <c r="C13196" s="73" t="s">
        <v>1378</v>
      </c>
      <c r="D13196" s="15">
        <v>1</v>
      </c>
    </row>
    <row r="13197" spans="1:4" x14ac:dyDescent="0.25">
      <c r="A13197" s="67">
        <v>44351</v>
      </c>
      <c r="B13197" s="60" t="s">
        <v>13</v>
      </c>
      <c r="C13197" s="73" t="s">
        <v>1381</v>
      </c>
      <c r="D13197" s="15">
        <v>2</v>
      </c>
    </row>
    <row r="13198" spans="1:4" x14ac:dyDescent="0.25">
      <c r="A13198" s="67">
        <v>44351</v>
      </c>
      <c r="B13198" s="60" t="s">
        <v>13</v>
      </c>
      <c r="C13198" s="73" t="s">
        <v>13</v>
      </c>
      <c r="D13198" s="15">
        <v>21</v>
      </c>
    </row>
    <row r="13199" spans="1:4" x14ac:dyDescent="0.25">
      <c r="A13199" s="67">
        <v>44351</v>
      </c>
      <c r="B13199" s="60" t="s">
        <v>13</v>
      </c>
      <c r="C13199" s="76" t="s">
        <v>1386</v>
      </c>
      <c r="D13199" s="15">
        <v>1</v>
      </c>
    </row>
    <row r="13200" spans="1:4" x14ac:dyDescent="0.25">
      <c r="A13200" s="67">
        <v>44351</v>
      </c>
      <c r="B13200" s="60" t="s">
        <v>13</v>
      </c>
      <c r="C13200" s="73" t="s">
        <v>1385</v>
      </c>
      <c r="D13200" s="15">
        <v>10</v>
      </c>
    </row>
    <row r="13201" spans="1:4" x14ac:dyDescent="0.25">
      <c r="A13201" s="67">
        <v>44351</v>
      </c>
      <c r="B13201" s="60" t="s">
        <v>13</v>
      </c>
      <c r="C13201" s="73" t="s">
        <v>1387</v>
      </c>
      <c r="D13201" s="15">
        <v>12</v>
      </c>
    </row>
    <row r="13202" spans="1:4" x14ac:dyDescent="0.25">
      <c r="A13202" s="67">
        <v>44351</v>
      </c>
      <c r="B13202" s="60" t="s">
        <v>24</v>
      </c>
      <c r="C13202" s="73" t="s">
        <v>23</v>
      </c>
      <c r="D13202" s="15">
        <v>29</v>
      </c>
    </row>
    <row r="13203" spans="1:4" x14ac:dyDescent="0.25">
      <c r="A13203" s="67">
        <v>44351</v>
      </c>
      <c r="B13203" s="60" t="s">
        <v>24</v>
      </c>
      <c r="C13203" s="73" t="s">
        <v>24</v>
      </c>
      <c r="D13203" s="15">
        <v>12</v>
      </c>
    </row>
    <row r="13204" spans="1:4" x14ac:dyDescent="0.25">
      <c r="A13204" s="67">
        <v>44351</v>
      </c>
      <c r="B13204" s="60" t="s">
        <v>24</v>
      </c>
      <c r="C13204" s="73" t="s">
        <v>36</v>
      </c>
      <c r="D13204" s="15">
        <v>1</v>
      </c>
    </row>
    <row r="13205" spans="1:4" x14ac:dyDescent="0.25">
      <c r="A13205" s="67">
        <v>44351</v>
      </c>
      <c r="B13205" s="60" t="s">
        <v>47</v>
      </c>
      <c r="C13205" s="73" t="s">
        <v>1066</v>
      </c>
      <c r="D13205" s="15">
        <v>2</v>
      </c>
    </row>
    <row r="13206" spans="1:4" x14ac:dyDescent="0.25">
      <c r="A13206" s="67">
        <v>44351</v>
      </c>
      <c r="B13206" s="60" t="s">
        <v>47</v>
      </c>
      <c r="C13206" s="73" t="s">
        <v>1026</v>
      </c>
      <c r="D13206" s="15">
        <v>2</v>
      </c>
    </row>
    <row r="13207" spans="1:4" x14ac:dyDescent="0.25">
      <c r="A13207" s="67">
        <v>44351</v>
      </c>
      <c r="B13207" s="60" t="s">
        <v>47</v>
      </c>
      <c r="C13207" s="73" t="s">
        <v>47</v>
      </c>
      <c r="D13207" s="15">
        <v>21</v>
      </c>
    </row>
    <row r="13208" spans="1:4" x14ac:dyDescent="0.25">
      <c r="A13208" s="67">
        <v>44351</v>
      </c>
      <c r="B13208" s="60" t="s">
        <v>47</v>
      </c>
      <c r="C13208" s="73" t="s">
        <v>924</v>
      </c>
      <c r="D13208" s="15">
        <v>7</v>
      </c>
    </row>
    <row r="13209" spans="1:4" x14ac:dyDescent="0.25">
      <c r="A13209" s="67">
        <v>44351</v>
      </c>
      <c r="B13209" s="60" t="s">
        <v>48</v>
      </c>
      <c r="C13209" s="73" t="s">
        <v>1600</v>
      </c>
      <c r="D13209" s="15">
        <v>17</v>
      </c>
    </row>
    <row r="13210" spans="1:4" x14ac:dyDescent="0.25">
      <c r="A13210" s="67">
        <v>44351</v>
      </c>
      <c r="B13210" s="60" t="s">
        <v>7</v>
      </c>
      <c r="C13210" s="73" t="s">
        <v>1411</v>
      </c>
      <c r="D13210" s="15">
        <v>5</v>
      </c>
    </row>
    <row r="13211" spans="1:4" x14ac:dyDescent="0.25">
      <c r="A13211" s="67">
        <v>44351</v>
      </c>
      <c r="B13211" s="60" t="s">
        <v>7</v>
      </c>
      <c r="C13211" s="73" t="s">
        <v>7</v>
      </c>
      <c r="D13211" s="15">
        <v>79</v>
      </c>
    </row>
    <row r="13212" spans="1:4" x14ac:dyDescent="0.25">
      <c r="A13212" s="67">
        <v>44351</v>
      </c>
      <c r="B13212" s="60" t="s">
        <v>9</v>
      </c>
      <c r="C13212" s="73" t="s">
        <v>1412</v>
      </c>
      <c r="D13212" s="15">
        <v>1</v>
      </c>
    </row>
    <row r="13213" spans="1:4" x14ac:dyDescent="0.25">
      <c r="A13213" s="67">
        <v>44351</v>
      </c>
      <c r="B13213" s="60" t="s">
        <v>9</v>
      </c>
      <c r="C13213" s="73" t="s">
        <v>1416</v>
      </c>
      <c r="D13213" s="15">
        <v>1</v>
      </c>
    </row>
    <row r="13214" spans="1:4" x14ac:dyDescent="0.25">
      <c r="A13214" s="67">
        <v>44351</v>
      </c>
      <c r="B13214" s="60" t="s">
        <v>9</v>
      </c>
      <c r="C13214" s="73" t="s">
        <v>9</v>
      </c>
      <c r="D13214" s="15">
        <v>114</v>
      </c>
    </row>
    <row r="13215" spans="1:4" x14ac:dyDescent="0.25">
      <c r="A13215" s="67">
        <v>44351</v>
      </c>
      <c r="B13215" s="60" t="s">
        <v>9</v>
      </c>
      <c r="C13215" s="73" t="s">
        <v>17</v>
      </c>
      <c r="D13215" s="15">
        <v>12</v>
      </c>
    </row>
    <row r="13216" spans="1:4" x14ac:dyDescent="0.25">
      <c r="A13216" s="67">
        <v>44351</v>
      </c>
      <c r="B13216" s="60" t="s">
        <v>9</v>
      </c>
      <c r="C13216" s="73" t="s">
        <v>1422</v>
      </c>
      <c r="D13216" s="15">
        <v>2</v>
      </c>
    </row>
    <row r="13217" spans="1:4" x14ac:dyDescent="0.25">
      <c r="A13217" s="67">
        <v>44351</v>
      </c>
      <c r="B13217" s="60" t="s">
        <v>9</v>
      </c>
      <c r="C13217" s="73" t="s">
        <v>1015</v>
      </c>
      <c r="D13217" s="15">
        <v>1</v>
      </c>
    </row>
    <row r="13218" spans="1:4" x14ac:dyDescent="0.25">
      <c r="A13218" s="67">
        <v>44351</v>
      </c>
      <c r="B13218" s="60" t="s">
        <v>9</v>
      </c>
      <c r="C13218" s="73" t="s">
        <v>144</v>
      </c>
      <c r="D13218" s="15">
        <v>17</v>
      </c>
    </row>
    <row r="13219" spans="1:4" x14ac:dyDescent="0.25">
      <c r="A13219" s="67">
        <v>44351</v>
      </c>
      <c r="B13219" s="60" t="s">
        <v>15</v>
      </c>
      <c r="C13219" s="73" t="s">
        <v>622</v>
      </c>
      <c r="D13219" s="15">
        <v>1</v>
      </c>
    </row>
    <row r="13220" spans="1:4" x14ac:dyDescent="0.25">
      <c r="A13220" s="67">
        <v>44351</v>
      </c>
      <c r="B13220" s="60" t="s">
        <v>15</v>
      </c>
      <c r="C13220" s="73" t="s">
        <v>284</v>
      </c>
      <c r="D13220" s="15">
        <v>1</v>
      </c>
    </row>
    <row r="13221" spans="1:4" x14ac:dyDescent="0.25">
      <c r="A13221" s="67">
        <v>44351</v>
      </c>
      <c r="B13221" s="60" t="s">
        <v>11</v>
      </c>
      <c r="C13221" s="73" t="s">
        <v>64</v>
      </c>
      <c r="D13221" s="15">
        <v>4</v>
      </c>
    </row>
    <row r="13222" spans="1:4" x14ac:dyDescent="0.25">
      <c r="A13222" s="67">
        <v>44351</v>
      </c>
      <c r="B13222" s="60" t="s">
        <v>11</v>
      </c>
      <c r="C13222" s="73" t="s">
        <v>335</v>
      </c>
      <c r="D13222" s="15">
        <v>3</v>
      </c>
    </row>
    <row r="13223" spans="1:4" x14ac:dyDescent="0.25">
      <c r="A13223" s="67">
        <v>44351</v>
      </c>
      <c r="B13223" s="60" t="s">
        <v>11</v>
      </c>
      <c r="C13223" s="73" t="s">
        <v>1682</v>
      </c>
      <c r="D13223" s="15">
        <v>1</v>
      </c>
    </row>
    <row r="13224" spans="1:4" x14ac:dyDescent="0.25">
      <c r="A13224" s="67">
        <v>44351</v>
      </c>
      <c r="B13224" s="60" t="s">
        <v>11</v>
      </c>
      <c r="C13224" s="73" t="s">
        <v>11</v>
      </c>
      <c r="D13224" s="15">
        <v>17</v>
      </c>
    </row>
    <row r="13225" spans="1:4" x14ac:dyDescent="0.25">
      <c r="A13225" s="67">
        <v>44351</v>
      </c>
      <c r="B13225" s="60" t="s">
        <v>11</v>
      </c>
      <c r="C13225" s="73" t="s">
        <v>854</v>
      </c>
      <c r="D13225" s="15">
        <v>1</v>
      </c>
    </row>
    <row r="13226" spans="1:4" x14ac:dyDescent="0.25">
      <c r="A13226" s="67">
        <v>44351</v>
      </c>
      <c r="B13226" s="60" t="s">
        <v>11</v>
      </c>
      <c r="C13226" s="73" t="s">
        <v>134</v>
      </c>
      <c r="D13226" s="15">
        <v>7</v>
      </c>
    </row>
    <row r="13227" spans="1:4" x14ac:dyDescent="0.25">
      <c r="A13227" s="67">
        <v>44351</v>
      </c>
      <c r="B13227" s="60" t="s">
        <v>11</v>
      </c>
      <c r="C13227" s="73" t="s">
        <v>1049</v>
      </c>
      <c r="D13227" s="15">
        <v>1</v>
      </c>
    </row>
    <row r="13228" spans="1:4" x14ac:dyDescent="0.25">
      <c r="A13228" s="67">
        <v>44351</v>
      </c>
      <c r="B13228" s="60" t="s">
        <v>11</v>
      </c>
      <c r="C13228" s="73" t="s">
        <v>3217</v>
      </c>
      <c r="D13228" s="15">
        <v>1</v>
      </c>
    </row>
    <row r="13229" spans="1:4" x14ac:dyDescent="0.25">
      <c r="A13229" s="67">
        <v>44351</v>
      </c>
      <c r="B13229" s="60" t="s">
        <v>12</v>
      </c>
      <c r="C13229" s="73" t="s">
        <v>1444</v>
      </c>
      <c r="D13229" s="15">
        <v>3</v>
      </c>
    </row>
    <row r="13230" spans="1:4" x14ac:dyDescent="0.25">
      <c r="A13230" s="67">
        <v>44351</v>
      </c>
      <c r="B13230" s="60" t="s">
        <v>12</v>
      </c>
      <c r="C13230" s="73" t="s">
        <v>12</v>
      </c>
      <c r="D13230" s="15">
        <v>39</v>
      </c>
    </row>
    <row r="13231" spans="1:4" x14ac:dyDescent="0.25">
      <c r="A13231" s="67">
        <v>44351</v>
      </c>
      <c r="B13231" s="60" t="s">
        <v>8</v>
      </c>
      <c r="C13231" s="73" t="s">
        <v>73</v>
      </c>
      <c r="D13231" s="15">
        <v>3</v>
      </c>
    </row>
    <row r="13232" spans="1:4" x14ac:dyDescent="0.25">
      <c r="A13232" s="67">
        <v>44351</v>
      </c>
      <c r="B13232" s="60" t="s">
        <v>8</v>
      </c>
      <c r="C13232" s="73" t="s">
        <v>1452</v>
      </c>
      <c r="D13232" s="15">
        <v>4</v>
      </c>
    </row>
    <row r="13233" spans="1:4" x14ac:dyDescent="0.25">
      <c r="A13233" s="67">
        <v>44351</v>
      </c>
      <c r="B13233" s="60" t="s">
        <v>8</v>
      </c>
      <c r="C13233" s="73" t="s">
        <v>58</v>
      </c>
      <c r="D13233" s="15">
        <v>11</v>
      </c>
    </row>
    <row r="13234" spans="1:4" x14ac:dyDescent="0.25">
      <c r="A13234" s="67">
        <v>44351</v>
      </c>
      <c r="B13234" s="60" t="s">
        <v>8</v>
      </c>
      <c r="C13234" s="73" t="s">
        <v>721</v>
      </c>
      <c r="D13234" s="15">
        <v>1</v>
      </c>
    </row>
    <row r="13235" spans="1:4" x14ac:dyDescent="0.25">
      <c r="A13235" s="67">
        <v>44351</v>
      </c>
      <c r="B13235" s="60" t="s">
        <v>8</v>
      </c>
      <c r="C13235" s="73" t="s">
        <v>141</v>
      </c>
      <c r="D13235" s="15">
        <v>5</v>
      </c>
    </row>
    <row r="13236" spans="1:4" x14ac:dyDescent="0.25">
      <c r="A13236" s="67">
        <v>44351</v>
      </c>
      <c r="B13236" s="60" t="s">
        <v>8</v>
      </c>
      <c r="C13236" s="73" t="s">
        <v>133</v>
      </c>
      <c r="D13236" s="15">
        <v>7</v>
      </c>
    </row>
    <row r="13237" spans="1:4" x14ac:dyDescent="0.25">
      <c r="A13237" s="67">
        <v>44351</v>
      </c>
      <c r="B13237" s="60" t="s">
        <v>8</v>
      </c>
      <c r="C13237" s="73" t="s">
        <v>204</v>
      </c>
      <c r="D13237" s="15">
        <v>1</v>
      </c>
    </row>
    <row r="13238" spans="1:4" x14ac:dyDescent="0.25">
      <c r="A13238" s="67">
        <v>44351</v>
      </c>
      <c r="B13238" s="60" t="s">
        <v>8</v>
      </c>
      <c r="C13238" s="73" t="s">
        <v>40</v>
      </c>
      <c r="D13238" s="15">
        <v>4</v>
      </c>
    </row>
    <row r="13239" spans="1:4" x14ac:dyDescent="0.25">
      <c r="A13239" s="67">
        <v>44351</v>
      </c>
      <c r="B13239" s="60" t="s">
        <v>8</v>
      </c>
      <c r="C13239" s="73" t="s">
        <v>8</v>
      </c>
      <c r="D13239" s="15">
        <v>211</v>
      </c>
    </row>
    <row r="13240" spans="1:4" x14ac:dyDescent="0.25">
      <c r="A13240" s="67">
        <v>44351</v>
      </c>
      <c r="B13240" s="60" t="s">
        <v>8</v>
      </c>
      <c r="C13240" s="73" t="s">
        <v>186</v>
      </c>
      <c r="D13240" s="15">
        <v>2</v>
      </c>
    </row>
    <row r="13241" spans="1:4" x14ac:dyDescent="0.25">
      <c r="A13241" s="67">
        <v>44351</v>
      </c>
      <c r="B13241" s="60" t="s">
        <v>8</v>
      </c>
      <c r="C13241" s="73" t="s">
        <v>31</v>
      </c>
      <c r="D13241" s="15">
        <v>11</v>
      </c>
    </row>
    <row r="13242" spans="1:4" x14ac:dyDescent="0.25">
      <c r="A13242" s="67">
        <v>44351</v>
      </c>
      <c r="B13242" s="60" t="s">
        <v>8</v>
      </c>
      <c r="C13242" s="73" t="s">
        <v>130</v>
      </c>
      <c r="D13242" s="15">
        <v>1</v>
      </c>
    </row>
    <row r="13243" spans="1:4" x14ac:dyDescent="0.25">
      <c r="A13243" s="67">
        <v>44351</v>
      </c>
      <c r="B13243" s="60" t="s">
        <v>8</v>
      </c>
      <c r="C13243" s="73" t="s">
        <v>80</v>
      </c>
      <c r="D13243" s="15">
        <v>1</v>
      </c>
    </row>
    <row r="13244" spans="1:4" x14ac:dyDescent="0.25">
      <c r="A13244" s="67">
        <v>44351</v>
      </c>
      <c r="B13244" s="60" t="s">
        <v>8</v>
      </c>
      <c r="C13244" s="73" t="s">
        <v>111</v>
      </c>
      <c r="D13244" s="15">
        <v>5</v>
      </c>
    </row>
    <row r="13245" spans="1:4" x14ac:dyDescent="0.25">
      <c r="A13245" s="67">
        <v>44351</v>
      </c>
      <c r="B13245" s="60" t="s">
        <v>8</v>
      </c>
      <c r="C13245" s="73" t="s">
        <v>347</v>
      </c>
      <c r="D13245" s="15">
        <v>2</v>
      </c>
    </row>
    <row r="13246" spans="1:4" x14ac:dyDescent="0.25">
      <c r="A13246" s="67">
        <v>44351</v>
      </c>
      <c r="B13246" s="60" t="s">
        <v>49</v>
      </c>
      <c r="C13246" s="73" t="s">
        <v>1466</v>
      </c>
      <c r="D13246" s="15">
        <v>1</v>
      </c>
    </row>
    <row r="13247" spans="1:4" x14ac:dyDescent="0.25">
      <c r="A13247" s="67">
        <v>44351</v>
      </c>
      <c r="B13247" s="60" t="s">
        <v>49</v>
      </c>
      <c r="C13247" s="73" t="s">
        <v>49</v>
      </c>
      <c r="D13247" s="15">
        <v>10</v>
      </c>
    </row>
    <row r="13248" spans="1:4" x14ac:dyDescent="0.25">
      <c r="A13248" s="67">
        <v>44351</v>
      </c>
      <c r="B13248" s="60" t="s">
        <v>50</v>
      </c>
      <c r="C13248" s="73" t="s">
        <v>1356</v>
      </c>
      <c r="D13248" s="15">
        <v>3</v>
      </c>
    </row>
    <row r="13249" spans="1:4" x14ac:dyDescent="0.25">
      <c r="A13249" s="67">
        <v>44351</v>
      </c>
      <c r="B13249" s="60" t="s">
        <v>50</v>
      </c>
      <c r="C13249" s="73" t="s">
        <v>367</v>
      </c>
      <c r="D13249" s="15">
        <v>11</v>
      </c>
    </row>
    <row r="13250" spans="1:4" x14ac:dyDescent="0.25">
      <c r="A13250" s="67">
        <v>44351</v>
      </c>
      <c r="B13250" s="60" t="s">
        <v>27</v>
      </c>
      <c r="C13250" s="73" t="s">
        <v>140</v>
      </c>
      <c r="D13250" s="15">
        <v>2</v>
      </c>
    </row>
    <row r="13251" spans="1:4" x14ac:dyDescent="0.25">
      <c r="A13251" s="67">
        <v>44351</v>
      </c>
      <c r="B13251" s="60" t="s">
        <v>27</v>
      </c>
      <c r="C13251" s="73" t="s">
        <v>234</v>
      </c>
      <c r="D13251" s="15">
        <v>1</v>
      </c>
    </row>
    <row r="13252" spans="1:4" x14ac:dyDescent="0.25">
      <c r="A13252" s="67">
        <v>44351</v>
      </c>
      <c r="B13252" s="60" t="s">
        <v>27</v>
      </c>
      <c r="C13252" s="73" t="s">
        <v>43</v>
      </c>
      <c r="D13252" s="15">
        <v>51</v>
      </c>
    </row>
    <row r="13253" spans="1:4" x14ac:dyDescent="0.25">
      <c r="A13253" s="67">
        <v>44351</v>
      </c>
      <c r="B13253" s="60" t="s">
        <v>27</v>
      </c>
      <c r="C13253" s="73" t="s">
        <v>939</v>
      </c>
      <c r="D13253" s="15">
        <v>3</v>
      </c>
    </row>
    <row r="13254" spans="1:4" x14ac:dyDescent="0.25">
      <c r="A13254" s="67">
        <v>44351</v>
      </c>
      <c r="B13254" s="60" t="s">
        <v>27</v>
      </c>
      <c r="C13254" s="73" t="s">
        <v>946</v>
      </c>
      <c r="D13254" s="15">
        <v>5</v>
      </c>
    </row>
    <row r="13255" spans="1:4" x14ac:dyDescent="0.25">
      <c r="A13255" s="67">
        <v>44351</v>
      </c>
      <c r="B13255" s="60" t="s">
        <v>51</v>
      </c>
      <c r="C13255" s="73" t="s">
        <v>680</v>
      </c>
      <c r="D13255" s="15">
        <v>1</v>
      </c>
    </row>
    <row r="13256" spans="1:4" x14ac:dyDescent="0.25">
      <c r="A13256" s="67">
        <v>44351</v>
      </c>
      <c r="B13256" s="60" t="s">
        <v>51</v>
      </c>
      <c r="C13256" s="73" t="s">
        <v>51</v>
      </c>
      <c r="D13256" s="15">
        <v>33</v>
      </c>
    </row>
    <row r="13257" spans="1:4" x14ac:dyDescent="0.25">
      <c r="A13257" s="67">
        <v>44351</v>
      </c>
      <c r="B13257" s="60" t="s">
        <v>10</v>
      </c>
      <c r="C13257" s="73" t="s">
        <v>10</v>
      </c>
      <c r="D13257" s="15">
        <v>10</v>
      </c>
    </row>
    <row r="13258" spans="1:4" x14ac:dyDescent="0.25">
      <c r="A13258" s="67">
        <v>44352</v>
      </c>
      <c r="B13258" s="60" t="s">
        <v>14</v>
      </c>
      <c r="C13258" s="73" t="s">
        <v>14</v>
      </c>
      <c r="D13258" s="15">
        <v>30</v>
      </c>
    </row>
    <row r="13259" spans="1:4" x14ac:dyDescent="0.25">
      <c r="A13259" s="67">
        <v>44352</v>
      </c>
      <c r="B13259" s="60" t="s">
        <v>14</v>
      </c>
      <c r="C13259" s="73" t="s">
        <v>1364</v>
      </c>
      <c r="D13259" s="15">
        <v>1</v>
      </c>
    </row>
    <row r="13260" spans="1:4" x14ac:dyDescent="0.25">
      <c r="A13260" s="67">
        <v>44352</v>
      </c>
      <c r="B13260" s="60" t="s">
        <v>14</v>
      </c>
      <c r="C13260" s="73" t="s">
        <v>1041</v>
      </c>
      <c r="D13260" s="15">
        <v>5</v>
      </c>
    </row>
    <row r="13261" spans="1:4" x14ac:dyDescent="0.25">
      <c r="A13261" s="67">
        <v>44352</v>
      </c>
      <c r="B13261" s="60" t="s">
        <v>14</v>
      </c>
      <c r="C13261" s="73" t="s">
        <v>16</v>
      </c>
      <c r="D13261" s="15">
        <v>32</v>
      </c>
    </row>
    <row r="13262" spans="1:4" x14ac:dyDescent="0.25">
      <c r="A13262" s="67">
        <v>44352</v>
      </c>
      <c r="B13262" s="60" t="s">
        <v>14</v>
      </c>
      <c r="C13262" s="73" t="s">
        <v>807</v>
      </c>
      <c r="D13262" s="15">
        <v>6</v>
      </c>
    </row>
    <row r="13263" spans="1:4" x14ac:dyDescent="0.25">
      <c r="A13263" s="67">
        <v>44352</v>
      </c>
      <c r="B13263" s="60" t="s">
        <v>14</v>
      </c>
      <c r="C13263" s="73" t="s">
        <v>85</v>
      </c>
      <c r="D13263" s="15">
        <v>14</v>
      </c>
    </row>
    <row r="13264" spans="1:4" x14ac:dyDescent="0.25">
      <c r="A13264" s="67">
        <v>44352</v>
      </c>
      <c r="B13264" s="60" t="s">
        <v>20</v>
      </c>
      <c r="C13264" s="73" t="s">
        <v>1372</v>
      </c>
      <c r="D13264" s="15">
        <v>3</v>
      </c>
    </row>
    <row r="13265" spans="1:4" x14ac:dyDescent="0.25">
      <c r="A13265" s="67">
        <v>44352</v>
      </c>
      <c r="B13265" s="60" t="s">
        <v>20</v>
      </c>
      <c r="C13265" s="73" t="s">
        <v>20</v>
      </c>
      <c r="D13265" s="15">
        <v>151</v>
      </c>
    </row>
    <row r="13266" spans="1:4" x14ac:dyDescent="0.25">
      <c r="A13266" s="67">
        <v>44352</v>
      </c>
      <c r="B13266" s="60" t="s">
        <v>20</v>
      </c>
      <c r="C13266" s="73" t="s">
        <v>1374</v>
      </c>
      <c r="D13266" s="15">
        <v>2</v>
      </c>
    </row>
    <row r="13267" spans="1:4" x14ac:dyDescent="0.25">
      <c r="A13267" s="67">
        <v>44352</v>
      </c>
      <c r="B13267" s="60" t="s">
        <v>20</v>
      </c>
      <c r="C13267" s="73" t="s">
        <v>365</v>
      </c>
      <c r="D13267" s="15">
        <v>1</v>
      </c>
    </row>
    <row r="13268" spans="1:4" x14ac:dyDescent="0.25">
      <c r="A13268" s="67">
        <v>44352</v>
      </c>
      <c r="B13268" s="60" t="s">
        <v>20</v>
      </c>
      <c r="C13268" s="73" t="s">
        <v>651</v>
      </c>
      <c r="D13268" s="15">
        <v>2</v>
      </c>
    </row>
    <row r="13269" spans="1:4" x14ac:dyDescent="0.25">
      <c r="A13269" s="67">
        <v>44352</v>
      </c>
      <c r="B13269" s="60" t="s">
        <v>13</v>
      </c>
      <c r="C13269" s="73" t="s">
        <v>1380</v>
      </c>
      <c r="D13269" s="15">
        <v>2</v>
      </c>
    </row>
    <row r="13270" spans="1:4" x14ac:dyDescent="0.25">
      <c r="A13270" s="67">
        <v>44352</v>
      </c>
      <c r="B13270" s="60" t="s">
        <v>13</v>
      </c>
      <c r="C13270" s="73" t="s">
        <v>1381</v>
      </c>
      <c r="D13270" s="15">
        <v>8</v>
      </c>
    </row>
    <row r="13271" spans="1:4" x14ac:dyDescent="0.25">
      <c r="A13271" s="67">
        <v>44352</v>
      </c>
      <c r="B13271" s="60" t="s">
        <v>13</v>
      </c>
      <c r="C13271" s="73" t="s">
        <v>816</v>
      </c>
      <c r="D13271" s="15">
        <v>1</v>
      </c>
    </row>
    <row r="13272" spans="1:4" x14ac:dyDescent="0.25">
      <c r="A13272" s="67">
        <v>44352</v>
      </c>
      <c r="B13272" s="60" t="s">
        <v>13</v>
      </c>
      <c r="C13272" s="73" t="s">
        <v>13</v>
      </c>
      <c r="D13272" s="15">
        <v>29</v>
      </c>
    </row>
    <row r="13273" spans="1:4" x14ac:dyDescent="0.25">
      <c r="A13273" s="67">
        <v>44352</v>
      </c>
      <c r="B13273" s="60" t="s">
        <v>13</v>
      </c>
      <c r="C13273" s="73" t="s">
        <v>1383</v>
      </c>
      <c r="D13273" s="15">
        <v>1</v>
      </c>
    </row>
    <row r="13274" spans="1:4" x14ac:dyDescent="0.25">
      <c r="A13274" s="67">
        <v>44352</v>
      </c>
      <c r="B13274" s="60" t="s">
        <v>13</v>
      </c>
      <c r="C13274" s="73" t="s">
        <v>1385</v>
      </c>
      <c r="D13274" s="15">
        <v>1</v>
      </c>
    </row>
    <row r="13275" spans="1:4" x14ac:dyDescent="0.25">
      <c r="A13275" s="67">
        <v>44352</v>
      </c>
      <c r="B13275" s="60" t="s">
        <v>13</v>
      </c>
      <c r="C13275" s="73" t="s">
        <v>1387</v>
      </c>
      <c r="D13275" s="15">
        <v>6</v>
      </c>
    </row>
    <row r="13276" spans="1:4" x14ac:dyDescent="0.25">
      <c r="A13276" s="67">
        <v>44352</v>
      </c>
      <c r="B13276" s="60" t="s">
        <v>24</v>
      </c>
      <c r="C13276" s="73" t="s">
        <v>23</v>
      </c>
      <c r="D13276" s="15">
        <v>37</v>
      </c>
    </row>
    <row r="13277" spans="1:4" x14ac:dyDescent="0.25">
      <c r="A13277" s="67">
        <v>44352</v>
      </c>
      <c r="B13277" s="60" t="s">
        <v>24</v>
      </c>
      <c r="C13277" s="73" t="s">
        <v>3200</v>
      </c>
      <c r="D13277" s="15">
        <v>1</v>
      </c>
    </row>
    <row r="13278" spans="1:4" x14ac:dyDescent="0.25">
      <c r="A13278" s="67">
        <v>44352</v>
      </c>
      <c r="B13278" s="60" t="s">
        <v>24</v>
      </c>
      <c r="C13278" s="73" t="s">
        <v>24</v>
      </c>
      <c r="D13278" s="15">
        <v>14</v>
      </c>
    </row>
    <row r="13279" spans="1:4" x14ac:dyDescent="0.25">
      <c r="A13279" s="67">
        <v>44352</v>
      </c>
      <c r="B13279" s="60" t="s">
        <v>24</v>
      </c>
      <c r="C13279" s="73" t="s">
        <v>706</v>
      </c>
      <c r="D13279" s="15">
        <v>1</v>
      </c>
    </row>
    <row r="13280" spans="1:4" x14ac:dyDescent="0.25">
      <c r="A13280" s="67">
        <v>44352</v>
      </c>
      <c r="B13280" s="60" t="s">
        <v>24</v>
      </c>
      <c r="C13280" s="73" t="s">
        <v>942</v>
      </c>
      <c r="D13280" s="15">
        <v>2</v>
      </c>
    </row>
    <row r="13281" spans="1:4" x14ac:dyDescent="0.25">
      <c r="A13281" s="67">
        <v>44352</v>
      </c>
      <c r="B13281" s="60" t="s">
        <v>24</v>
      </c>
      <c r="C13281" s="73" t="s">
        <v>37</v>
      </c>
      <c r="D13281" s="15">
        <v>3</v>
      </c>
    </row>
    <row r="13282" spans="1:4" x14ac:dyDescent="0.25">
      <c r="A13282" s="67">
        <v>44352</v>
      </c>
      <c r="B13282" s="60" t="s">
        <v>47</v>
      </c>
      <c r="C13282" s="73" t="s">
        <v>1066</v>
      </c>
      <c r="D13282" s="15">
        <v>1</v>
      </c>
    </row>
    <row r="13283" spans="1:4" x14ac:dyDescent="0.25">
      <c r="A13283" s="67">
        <v>44352</v>
      </c>
      <c r="B13283" s="60" t="s">
        <v>47</v>
      </c>
      <c r="C13283" s="73" t="s">
        <v>47</v>
      </c>
      <c r="D13283" s="15">
        <v>8</v>
      </c>
    </row>
    <row r="13284" spans="1:4" x14ac:dyDescent="0.25">
      <c r="A13284" s="67">
        <v>44352</v>
      </c>
      <c r="B13284" s="60" t="s">
        <v>47</v>
      </c>
      <c r="C13284" s="73" t="s">
        <v>924</v>
      </c>
      <c r="D13284" s="15">
        <v>122</v>
      </c>
    </row>
    <row r="13285" spans="1:4" x14ac:dyDescent="0.25">
      <c r="A13285" s="67">
        <v>44352</v>
      </c>
      <c r="B13285" s="60" t="s">
        <v>48</v>
      </c>
      <c r="C13285" s="73" t="s">
        <v>1600</v>
      </c>
      <c r="D13285" s="15">
        <v>3</v>
      </c>
    </row>
    <row r="13286" spans="1:4" x14ac:dyDescent="0.25">
      <c r="A13286" s="67">
        <v>44352</v>
      </c>
      <c r="B13286" s="60" t="s">
        <v>7</v>
      </c>
      <c r="C13286" s="73" t="s">
        <v>1411</v>
      </c>
      <c r="D13286" s="15">
        <v>4</v>
      </c>
    </row>
    <row r="13287" spans="1:4" x14ac:dyDescent="0.25">
      <c r="A13287" s="67">
        <v>44352</v>
      </c>
      <c r="B13287" s="60" t="s">
        <v>9</v>
      </c>
      <c r="C13287" s="73" t="s">
        <v>7</v>
      </c>
      <c r="D13287" s="15">
        <v>37</v>
      </c>
    </row>
    <row r="13288" spans="1:4" x14ac:dyDescent="0.25">
      <c r="A13288" s="67">
        <v>44352</v>
      </c>
      <c r="B13288" s="60" t="s">
        <v>15</v>
      </c>
      <c r="C13288" s="73" t="s">
        <v>1412</v>
      </c>
      <c r="D13288" s="15">
        <v>6</v>
      </c>
    </row>
    <row r="13289" spans="1:4" x14ac:dyDescent="0.25">
      <c r="A13289" s="67">
        <v>44352</v>
      </c>
      <c r="B13289" s="60" t="s">
        <v>15</v>
      </c>
      <c r="C13289" s="73" t="s">
        <v>364</v>
      </c>
      <c r="D13289" s="15">
        <v>1</v>
      </c>
    </row>
    <row r="13290" spans="1:4" x14ac:dyDescent="0.25">
      <c r="A13290" s="67">
        <v>44352</v>
      </c>
      <c r="B13290" s="60" t="s">
        <v>15</v>
      </c>
      <c r="C13290" s="73" t="s">
        <v>9</v>
      </c>
      <c r="D13290" s="15">
        <v>80</v>
      </c>
    </row>
    <row r="13291" spans="1:4" x14ac:dyDescent="0.25">
      <c r="A13291" s="67">
        <v>44352</v>
      </c>
      <c r="B13291" s="60" t="s">
        <v>15</v>
      </c>
      <c r="C13291" s="73" t="s">
        <v>17</v>
      </c>
      <c r="D13291" s="15">
        <v>10</v>
      </c>
    </row>
    <row r="13292" spans="1:4" x14ac:dyDescent="0.25">
      <c r="A13292" s="67">
        <v>44352</v>
      </c>
      <c r="B13292" s="60" t="s">
        <v>15</v>
      </c>
      <c r="C13292" s="73" t="s">
        <v>1422</v>
      </c>
      <c r="D13292" s="15">
        <v>1</v>
      </c>
    </row>
    <row r="13293" spans="1:4" x14ac:dyDescent="0.25">
      <c r="A13293" s="67">
        <v>44352</v>
      </c>
      <c r="B13293" s="60" t="s">
        <v>15</v>
      </c>
      <c r="C13293" s="73" t="s">
        <v>144</v>
      </c>
      <c r="D13293" s="15">
        <v>14</v>
      </c>
    </row>
    <row r="13294" spans="1:4" x14ac:dyDescent="0.25">
      <c r="A13294" s="67">
        <v>44352</v>
      </c>
      <c r="B13294" s="60" t="s">
        <v>11</v>
      </c>
      <c r="C13294" s="73" t="s">
        <v>64</v>
      </c>
      <c r="D13294" s="15">
        <v>1</v>
      </c>
    </row>
    <row r="13295" spans="1:4" x14ac:dyDescent="0.25">
      <c r="A13295" s="67">
        <v>44352</v>
      </c>
      <c r="B13295" s="60" t="s">
        <v>11</v>
      </c>
      <c r="C13295" s="73" t="s">
        <v>335</v>
      </c>
      <c r="D13295" s="15">
        <v>6</v>
      </c>
    </row>
    <row r="13296" spans="1:4" x14ac:dyDescent="0.25">
      <c r="A13296" s="67">
        <v>44352</v>
      </c>
      <c r="B13296" s="60" t="s">
        <v>11</v>
      </c>
      <c r="C13296" s="73" t="s">
        <v>1423</v>
      </c>
      <c r="D13296" s="15">
        <v>1</v>
      </c>
    </row>
    <row r="13297" spans="1:4" x14ac:dyDescent="0.25">
      <c r="A13297" s="67">
        <v>44352</v>
      </c>
      <c r="B13297" s="60" t="s">
        <v>11</v>
      </c>
      <c r="C13297" s="73" t="s">
        <v>11</v>
      </c>
      <c r="D13297" s="15">
        <v>7</v>
      </c>
    </row>
    <row r="13298" spans="1:4" x14ac:dyDescent="0.25">
      <c r="A13298" s="67">
        <v>44352</v>
      </c>
      <c r="B13298" s="60" t="s">
        <v>11</v>
      </c>
      <c r="C13298" s="73" t="s">
        <v>134</v>
      </c>
      <c r="D13298" s="15">
        <v>4</v>
      </c>
    </row>
    <row r="13299" spans="1:4" x14ac:dyDescent="0.25">
      <c r="A13299" s="67">
        <v>44352</v>
      </c>
      <c r="B13299" s="60" t="s">
        <v>12</v>
      </c>
      <c r="C13299" s="73" t="s">
        <v>589</v>
      </c>
      <c r="D13299" s="15">
        <v>1</v>
      </c>
    </row>
    <row r="13300" spans="1:4" x14ac:dyDescent="0.25">
      <c r="A13300" s="67">
        <v>44352</v>
      </c>
      <c r="B13300" s="60" t="s">
        <v>12</v>
      </c>
      <c r="C13300" s="73" t="s">
        <v>12</v>
      </c>
      <c r="D13300" s="15">
        <v>15</v>
      </c>
    </row>
    <row r="13301" spans="1:4" x14ac:dyDescent="0.25">
      <c r="A13301" s="67">
        <v>44352</v>
      </c>
      <c r="B13301" s="60" t="s">
        <v>8</v>
      </c>
      <c r="C13301" s="73" t="s">
        <v>1446</v>
      </c>
      <c r="D13301" s="15">
        <v>3</v>
      </c>
    </row>
    <row r="13302" spans="1:4" x14ac:dyDescent="0.25">
      <c r="A13302" s="67">
        <v>44352</v>
      </c>
      <c r="B13302" s="60" t="s">
        <v>8</v>
      </c>
      <c r="C13302" s="73" t="s">
        <v>1448</v>
      </c>
      <c r="D13302" s="15">
        <v>1</v>
      </c>
    </row>
    <row r="13303" spans="1:4" x14ac:dyDescent="0.25">
      <c r="A13303" s="67">
        <v>44352</v>
      </c>
      <c r="B13303" s="60" t="s">
        <v>8</v>
      </c>
      <c r="C13303" s="73" t="s">
        <v>73</v>
      </c>
      <c r="D13303" s="15">
        <v>7</v>
      </c>
    </row>
    <row r="13304" spans="1:4" x14ac:dyDescent="0.25">
      <c r="A13304" s="67">
        <v>44352</v>
      </c>
      <c r="B13304" s="60" t="s">
        <v>8</v>
      </c>
      <c r="C13304" s="73" t="s">
        <v>1452</v>
      </c>
      <c r="D13304" s="15">
        <v>4</v>
      </c>
    </row>
    <row r="13305" spans="1:4" x14ac:dyDescent="0.25">
      <c r="A13305" s="67">
        <v>44352</v>
      </c>
      <c r="B13305" s="60" t="s">
        <v>8</v>
      </c>
      <c r="C13305" s="73" t="s">
        <v>58</v>
      </c>
      <c r="D13305" s="15">
        <v>14</v>
      </c>
    </row>
    <row r="13306" spans="1:4" x14ac:dyDescent="0.25">
      <c r="A13306" s="67">
        <v>44352</v>
      </c>
      <c r="B13306" s="60" t="s">
        <v>8</v>
      </c>
      <c r="C13306" s="73" t="s">
        <v>141</v>
      </c>
      <c r="D13306" s="15">
        <v>4</v>
      </c>
    </row>
    <row r="13307" spans="1:4" x14ac:dyDescent="0.25">
      <c r="A13307" s="67">
        <v>44352</v>
      </c>
      <c r="B13307" s="60" t="s">
        <v>8</v>
      </c>
      <c r="C13307" s="73" t="s">
        <v>204</v>
      </c>
      <c r="D13307" s="15">
        <v>3</v>
      </c>
    </row>
    <row r="13308" spans="1:4" x14ac:dyDescent="0.25">
      <c r="A13308" s="67">
        <v>44352</v>
      </c>
      <c r="B13308" s="60" t="s">
        <v>8</v>
      </c>
      <c r="C13308" s="73" t="s">
        <v>40</v>
      </c>
      <c r="D13308" s="15">
        <v>4</v>
      </c>
    </row>
    <row r="13309" spans="1:4" x14ac:dyDescent="0.25">
      <c r="A13309" s="67">
        <v>44352</v>
      </c>
      <c r="B13309" s="60" t="s">
        <v>8</v>
      </c>
      <c r="C13309" s="73" t="s">
        <v>8</v>
      </c>
      <c r="D13309" s="15">
        <v>228</v>
      </c>
    </row>
    <row r="13310" spans="1:4" x14ac:dyDescent="0.25">
      <c r="A13310" s="67">
        <v>44352</v>
      </c>
      <c r="B13310" s="60" t="s">
        <v>8</v>
      </c>
      <c r="C13310" s="73" t="s">
        <v>186</v>
      </c>
      <c r="D13310" s="15">
        <v>1</v>
      </c>
    </row>
    <row r="13311" spans="1:4" x14ac:dyDescent="0.25">
      <c r="A13311" s="67">
        <v>44352</v>
      </c>
      <c r="B13311" s="60" t="s">
        <v>8</v>
      </c>
      <c r="C13311" s="73" t="s">
        <v>31</v>
      </c>
      <c r="D13311" s="15">
        <v>12</v>
      </c>
    </row>
    <row r="13312" spans="1:4" x14ac:dyDescent="0.25">
      <c r="A13312" s="67">
        <v>44352</v>
      </c>
      <c r="B13312" s="60" t="s">
        <v>8</v>
      </c>
      <c r="C13312" s="73" t="s">
        <v>80</v>
      </c>
      <c r="D13312" s="15">
        <v>4</v>
      </c>
    </row>
    <row r="13313" spans="1:4" x14ac:dyDescent="0.25">
      <c r="A13313" s="67">
        <v>44352</v>
      </c>
      <c r="B13313" s="60" t="s">
        <v>8</v>
      </c>
      <c r="C13313" s="73" t="s">
        <v>594</v>
      </c>
      <c r="D13313" s="15">
        <v>1</v>
      </c>
    </row>
    <row r="13314" spans="1:4" x14ac:dyDescent="0.25">
      <c r="A13314" s="67">
        <v>44352</v>
      </c>
      <c r="B13314" s="60" t="s">
        <v>8</v>
      </c>
      <c r="C13314" s="73" t="s">
        <v>1462</v>
      </c>
      <c r="D13314" s="15">
        <v>1</v>
      </c>
    </row>
    <row r="13315" spans="1:4" x14ac:dyDescent="0.25">
      <c r="A13315" s="67">
        <v>44352</v>
      </c>
      <c r="B13315" s="60" t="s">
        <v>8</v>
      </c>
      <c r="C13315" s="73" t="s">
        <v>111</v>
      </c>
      <c r="D13315" s="15">
        <v>7</v>
      </c>
    </row>
    <row r="13316" spans="1:4" x14ac:dyDescent="0.25">
      <c r="A13316" s="67">
        <v>44352</v>
      </c>
      <c r="B13316" s="60" t="s">
        <v>8</v>
      </c>
      <c r="C13316" s="73" t="s">
        <v>1051</v>
      </c>
      <c r="D13316" s="15">
        <v>1</v>
      </c>
    </row>
    <row r="13317" spans="1:4" x14ac:dyDescent="0.25">
      <c r="A13317" s="67">
        <v>44352</v>
      </c>
      <c r="B13317" s="60" t="s">
        <v>8</v>
      </c>
      <c r="C13317" s="73" t="s">
        <v>347</v>
      </c>
      <c r="D13317" s="15">
        <v>2</v>
      </c>
    </row>
    <row r="13318" spans="1:4" x14ac:dyDescent="0.25">
      <c r="A13318" s="67">
        <v>44352</v>
      </c>
      <c r="B13318" s="60" t="s">
        <v>49</v>
      </c>
      <c r="C13318" s="73" t="s">
        <v>49</v>
      </c>
      <c r="D13318" s="15">
        <v>6</v>
      </c>
    </row>
    <row r="13319" spans="1:4" x14ac:dyDescent="0.25">
      <c r="A13319" s="67">
        <v>44352</v>
      </c>
      <c r="B13319" s="60" t="s">
        <v>50</v>
      </c>
      <c r="C13319" s="73" t="s">
        <v>1470</v>
      </c>
      <c r="D13319" s="15">
        <v>7</v>
      </c>
    </row>
    <row r="13320" spans="1:4" x14ac:dyDescent="0.25">
      <c r="A13320" s="67">
        <v>44352</v>
      </c>
      <c r="B13320" s="60" t="s">
        <v>50</v>
      </c>
      <c r="C13320" s="73" t="s">
        <v>1356</v>
      </c>
      <c r="D13320" s="15">
        <v>7</v>
      </c>
    </row>
    <row r="13321" spans="1:4" x14ac:dyDescent="0.25">
      <c r="A13321" s="67">
        <v>44352</v>
      </c>
      <c r="B13321" s="60" t="s">
        <v>50</v>
      </c>
      <c r="C13321" s="73" t="s">
        <v>367</v>
      </c>
      <c r="D13321" s="15">
        <v>19</v>
      </c>
    </row>
    <row r="13322" spans="1:4" x14ac:dyDescent="0.25">
      <c r="A13322" s="67">
        <v>44352</v>
      </c>
      <c r="B13322" s="60" t="s">
        <v>27</v>
      </c>
      <c r="C13322" s="73" t="s">
        <v>140</v>
      </c>
      <c r="D13322" s="15">
        <v>8</v>
      </c>
    </row>
    <row r="13323" spans="1:4" x14ac:dyDescent="0.25">
      <c r="A13323" s="67">
        <v>44352</v>
      </c>
      <c r="B13323" s="60" t="s">
        <v>27</v>
      </c>
      <c r="C13323" s="73" t="s">
        <v>234</v>
      </c>
      <c r="D13323" s="15">
        <v>6</v>
      </c>
    </row>
    <row r="13324" spans="1:4" x14ac:dyDescent="0.25">
      <c r="A13324" s="67">
        <v>44352</v>
      </c>
      <c r="B13324" s="60" t="s">
        <v>27</v>
      </c>
      <c r="C13324" s="73" t="s">
        <v>43</v>
      </c>
      <c r="D13324" s="15">
        <v>47</v>
      </c>
    </row>
    <row r="13325" spans="1:4" x14ac:dyDescent="0.25">
      <c r="A13325" s="67">
        <v>44352</v>
      </c>
      <c r="B13325" s="60" t="s">
        <v>27</v>
      </c>
      <c r="C13325" s="73" t="s">
        <v>352</v>
      </c>
      <c r="D13325" s="15">
        <v>1</v>
      </c>
    </row>
    <row r="13326" spans="1:4" x14ac:dyDescent="0.25">
      <c r="A13326" s="67">
        <v>44352</v>
      </c>
      <c r="B13326" s="60" t="s">
        <v>27</v>
      </c>
      <c r="C13326" s="73" t="s">
        <v>946</v>
      </c>
      <c r="D13326" s="15">
        <v>3</v>
      </c>
    </row>
    <row r="13327" spans="1:4" x14ac:dyDescent="0.25">
      <c r="A13327" s="67">
        <v>44352</v>
      </c>
      <c r="B13327" s="60" t="s">
        <v>27</v>
      </c>
      <c r="C13327" s="73" t="s">
        <v>621</v>
      </c>
      <c r="D13327" s="15">
        <v>6</v>
      </c>
    </row>
    <row r="13328" spans="1:4" x14ac:dyDescent="0.25">
      <c r="A13328" s="67">
        <v>44352</v>
      </c>
      <c r="B13328" s="60" t="s">
        <v>27</v>
      </c>
      <c r="C13328" s="73" t="s">
        <v>710</v>
      </c>
      <c r="D13328" s="15">
        <v>3</v>
      </c>
    </row>
    <row r="13329" spans="1:4" x14ac:dyDescent="0.25">
      <c r="A13329" s="67">
        <v>44352</v>
      </c>
      <c r="B13329" s="60" t="s">
        <v>27</v>
      </c>
      <c r="C13329" s="73" t="s">
        <v>1477</v>
      </c>
      <c r="D13329" s="15">
        <v>1</v>
      </c>
    </row>
    <row r="13330" spans="1:4" x14ac:dyDescent="0.25">
      <c r="A13330" s="67">
        <v>44352</v>
      </c>
      <c r="B13330" s="60" t="s">
        <v>51</v>
      </c>
      <c r="C13330" s="73" t="s">
        <v>3218</v>
      </c>
      <c r="D13330" s="15">
        <v>1</v>
      </c>
    </row>
    <row r="13331" spans="1:4" x14ac:dyDescent="0.25">
      <c r="A13331" s="67">
        <v>44352</v>
      </c>
      <c r="B13331" s="60" t="s">
        <v>51</v>
      </c>
      <c r="C13331" s="73" t="s">
        <v>1016</v>
      </c>
      <c r="D13331" s="15">
        <v>2</v>
      </c>
    </row>
    <row r="13332" spans="1:4" x14ac:dyDescent="0.25">
      <c r="A13332" s="67">
        <v>44352</v>
      </c>
      <c r="B13332" s="60" t="s">
        <v>51</v>
      </c>
      <c r="C13332" s="73" t="s">
        <v>700</v>
      </c>
      <c r="D13332" s="15">
        <v>2</v>
      </c>
    </row>
    <row r="13333" spans="1:4" x14ac:dyDescent="0.25">
      <c r="A13333" s="67">
        <v>44352</v>
      </c>
      <c r="B13333" s="60" t="s">
        <v>51</v>
      </c>
      <c r="C13333" s="73" t="s">
        <v>680</v>
      </c>
      <c r="D13333" s="15">
        <v>2</v>
      </c>
    </row>
    <row r="13334" spans="1:4" x14ac:dyDescent="0.25">
      <c r="A13334" s="67">
        <v>44352</v>
      </c>
      <c r="B13334" s="60" t="s">
        <v>51</v>
      </c>
      <c r="C13334" s="73" t="s">
        <v>51</v>
      </c>
      <c r="D13334" s="15">
        <v>24</v>
      </c>
    </row>
    <row r="13335" spans="1:4" x14ac:dyDescent="0.25">
      <c r="A13335" s="67">
        <v>44352</v>
      </c>
      <c r="B13335" s="60" t="s">
        <v>10</v>
      </c>
      <c r="C13335" s="73" t="s">
        <v>1053</v>
      </c>
      <c r="D13335" s="15">
        <v>1</v>
      </c>
    </row>
    <row r="13336" spans="1:4" x14ac:dyDescent="0.25">
      <c r="A13336" s="67">
        <v>44352</v>
      </c>
      <c r="B13336" s="60" t="s">
        <v>10</v>
      </c>
      <c r="C13336" s="73" t="s">
        <v>10</v>
      </c>
      <c r="D13336" s="15">
        <v>21</v>
      </c>
    </row>
    <row r="13337" spans="1:4" x14ac:dyDescent="0.25">
      <c r="A13337" s="67">
        <v>44353</v>
      </c>
      <c r="B13337" s="60" t="s">
        <v>14</v>
      </c>
      <c r="C13337" s="60" t="s">
        <v>14</v>
      </c>
      <c r="D13337" s="15">
        <v>0</v>
      </c>
    </row>
    <row r="13338" spans="1:4" x14ac:dyDescent="0.25">
      <c r="A13338" s="67">
        <v>44353</v>
      </c>
      <c r="B13338" s="60" t="s">
        <v>20</v>
      </c>
      <c r="C13338" s="60" t="s">
        <v>20</v>
      </c>
      <c r="D13338" s="15">
        <v>0</v>
      </c>
    </row>
    <row r="13339" spans="1:4" x14ac:dyDescent="0.25">
      <c r="A13339" s="67">
        <v>44353</v>
      </c>
      <c r="B13339" s="60" t="s">
        <v>13</v>
      </c>
      <c r="C13339" s="60" t="s">
        <v>13</v>
      </c>
      <c r="D13339" s="15">
        <v>0</v>
      </c>
    </row>
    <row r="13340" spans="1:4" x14ac:dyDescent="0.25">
      <c r="A13340" s="67">
        <v>44353</v>
      </c>
      <c r="B13340" s="60" t="s">
        <v>24</v>
      </c>
      <c r="C13340" s="60" t="s">
        <v>24</v>
      </c>
      <c r="D13340" s="15">
        <v>0</v>
      </c>
    </row>
    <row r="13341" spans="1:4" x14ac:dyDescent="0.25">
      <c r="A13341" s="67">
        <v>44353</v>
      </c>
      <c r="B13341" s="60" t="s">
        <v>47</v>
      </c>
      <c r="C13341" s="60" t="s">
        <v>47</v>
      </c>
      <c r="D13341" s="15">
        <v>0</v>
      </c>
    </row>
    <row r="13342" spans="1:4" x14ac:dyDescent="0.25">
      <c r="A13342" s="67">
        <v>44353</v>
      </c>
      <c r="B13342" s="60" t="s">
        <v>48</v>
      </c>
      <c r="C13342" s="60" t="s">
        <v>48</v>
      </c>
      <c r="D13342" s="15">
        <v>0</v>
      </c>
    </row>
    <row r="13343" spans="1:4" x14ac:dyDescent="0.25">
      <c r="A13343" s="67">
        <v>44353</v>
      </c>
      <c r="B13343" s="60" t="s">
        <v>7</v>
      </c>
      <c r="C13343" s="60" t="s">
        <v>7</v>
      </c>
      <c r="D13343" s="15">
        <v>0</v>
      </c>
    </row>
    <row r="13344" spans="1:4" x14ac:dyDescent="0.25">
      <c r="A13344" s="67">
        <v>44353</v>
      </c>
      <c r="B13344" s="60" t="s">
        <v>9</v>
      </c>
      <c r="C13344" s="60" t="s">
        <v>9</v>
      </c>
      <c r="D13344" s="15">
        <v>0</v>
      </c>
    </row>
    <row r="13345" spans="1:4" x14ac:dyDescent="0.25">
      <c r="A13345" s="67">
        <v>44353</v>
      </c>
      <c r="B13345" s="60" t="s">
        <v>15</v>
      </c>
      <c r="C13345" s="60" t="s">
        <v>15</v>
      </c>
      <c r="D13345" s="15">
        <v>0</v>
      </c>
    </row>
    <row r="13346" spans="1:4" x14ac:dyDescent="0.25">
      <c r="A13346" s="67">
        <v>44353</v>
      </c>
      <c r="B13346" s="60" t="s">
        <v>11</v>
      </c>
      <c r="C13346" s="60" t="s">
        <v>11</v>
      </c>
      <c r="D13346" s="15">
        <v>0</v>
      </c>
    </row>
    <row r="13347" spans="1:4" x14ac:dyDescent="0.25">
      <c r="A13347" s="67">
        <v>44353</v>
      </c>
      <c r="B13347" s="60" t="s">
        <v>12</v>
      </c>
      <c r="C13347" s="60" t="s">
        <v>12</v>
      </c>
      <c r="D13347" s="15">
        <v>0</v>
      </c>
    </row>
    <row r="13348" spans="1:4" x14ac:dyDescent="0.25">
      <c r="A13348" s="67">
        <v>44353</v>
      </c>
      <c r="B13348" s="60" t="s">
        <v>8</v>
      </c>
      <c r="C13348" s="60" t="s">
        <v>8</v>
      </c>
      <c r="D13348" s="15">
        <v>0</v>
      </c>
    </row>
    <row r="13349" spans="1:4" x14ac:dyDescent="0.25">
      <c r="A13349" s="67">
        <v>44353</v>
      </c>
      <c r="B13349" s="60" t="s">
        <v>49</v>
      </c>
      <c r="C13349" s="60" t="s">
        <v>49</v>
      </c>
      <c r="D13349" s="15">
        <v>0</v>
      </c>
    </row>
    <row r="13350" spans="1:4" x14ac:dyDescent="0.25">
      <c r="A13350" s="67">
        <v>44353</v>
      </c>
      <c r="B13350" s="60" t="s">
        <v>50</v>
      </c>
      <c r="C13350" s="60" t="s">
        <v>50</v>
      </c>
      <c r="D13350" s="15">
        <v>0</v>
      </c>
    </row>
    <row r="13351" spans="1:4" x14ac:dyDescent="0.25">
      <c r="A13351" s="67">
        <v>44353</v>
      </c>
      <c r="B13351" s="60" t="s">
        <v>27</v>
      </c>
      <c r="C13351" s="60" t="s">
        <v>27</v>
      </c>
      <c r="D13351" s="15">
        <v>0</v>
      </c>
    </row>
    <row r="13352" spans="1:4" x14ac:dyDescent="0.25">
      <c r="A13352" s="67">
        <v>44353</v>
      </c>
      <c r="B13352" s="60" t="s">
        <v>51</v>
      </c>
      <c r="C13352" s="60" t="s">
        <v>51</v>
      </c>
      <c r="D13352" s="15">
        <v>0</v>
      </c>
    </row>
    <row r="13353" spans="1:4" ht="15.75" thickBot="1" x14ac:dyDescent="0.3">
      <c r="A13353" s="228">
        <v>44353</v>
      </c>
      <c r="B13353" s="676" t="s">
        <v>10</v>
      </c>
      <c r="C13353" s="676" t="s">
        <v>10</v>
      </c>
      <c r="D13353" s="42">
        <v>0</v>
      </c>
    </row>
    <row r="13354" spans="1:4" x14ac:dyDescent="0.25">
      <c r="A13354" s="677">
        <v>44354</v>
      </c>
      <c r="B13354" s="678" t="s">
        <v>14</v>
      </c>
      <c r="C13354" s="678" t="s">
        <v>14</v>
      </c>
      <c r="D13354" s="679">
        <v>41</v>
      </c>
    </row>
    <row r="13355" spans="1:4" x14ac:dyDescent="0.25">
      <c r="A13355" s="680">
        <v>44354</v>
      </c>
      <c r="B13355" s="60" t="s">
        <v>14</v>
      </c>
      <c r="C13355" s="60" t="s">
        <v>1370</v>
      </c>
      <c r="D13355" s="681">
        <v>1</v>
      </c>
    </row>
    <row r="13356" spans="1:4" x14ac:dyDescent="0.25">
      <c r="A13356" s="680">
        <v>44354</v>
      </c>
      <c r="B13356" s="60" t="s">
        <v>14</v>
      </c>
      <c r="C13356" s="60" t="s">
        <v>16</v>
      </c>
      <c r="D13356" s="681">
        <v>25</v>
      </c>
    </row>
    <row r="13357" spans="1:4" x14ac:dyDescent="0.25">
      <c r="A13357" s="680">
        <v>44354</v>
      </c>
      <c r="B13357" s="60" t="s">
        <v>14</v>
      </c>
      <c r="C13357" s="60" t="s">
        <v>807</v>
      </c>
      <c r="D13357" s="681">
        <v>2</v>
      </c>
    </row>
    <row r="13358" spans="1:4" x14ac:dyDescent="0.25">
      <c r="A13358" s="680">
        <v>44354</v>
      </c>
      <c r="B13358" s="60" t="s">
        <v>14</v>
      </c>
      <c r="C13358" s="60" t="s">
        <v>85</v>
      </c>
      <c r="D13358" s="681">
        <v>12</v>
      </c>
    </row>
    <row r="13359" spans="1:4" x14ac:dyDescent="0.25">
      <c r="A13359" s="680">
        <v>44354</v>
      </c>
      <c r="B13359" s="60" t="s">
        <v>20</v>
      </c>
      <c r="C13359" s="60" t="s">
        <v>1063</v>
      </c>
      <c r="D13359" s="681">
        <v>1</v>
      </c>
    </row>
    <row r="13360" spans="1:4" x14ac:dyDescent="0.25">
      <c r="A13360" s="680">
        <v>44354</v>
      </c>
      <c r="B13360" s="60" t="s">
        <v>20</v>
      </c>
      <c r="C13360" s="60" t="s">
        <v>1371</v>
      </c>
      <c r="D13360" s="681">
        <v>8</v>
      </c>
    </row>
    <row r="13361" spans="1:4" x14ac:dyDescent="0.25">
      <c r="A13361" s="680">
        <v>44354</v>
      </c>
      <c r="B13361" s="60" t="s">
        <v>20</v>
      </c>
      <c r="C13361" s="60" t="s">
        <v>1372</v>
      </c>
      <c r="D13361" s="681">
        <v>4</v>
      </c>
    </row>
    <row r="13362" spans="1:4" x14ac:dyDescent="0.25">
      <c r="A13362" s="680">
        <v>44354</v>
      </c>
      <c r="B13362" s="60" t="s">
        <v>20</v>
      </c>
      <c r="C13362" s="60" t="s">
        <v>20</v>
      </c>
      <c r="D13362" s="681">
        <v>200</v>
      </c>
    </row>
    <row r="13363" spans="1:4" x14ac:dyDescent="0.25">
      <c r="A13363" s="680">
        <v>44354</v>
      </c>
      <c r="B13363" s="60" t="s">
        <v>20</v>
      </c>
      <c r="C13363" s="60" t="s">
        <v>1375</v>
      </c>
      <c r="D13363" s="681">
        <v>1</v>
      </c>
    </row>
    <row r="13364" spans="1:4" x14ac:dyDescent="0.25">
      <c r="A13364" s="680">
        <v>44354</v>
      </c>
      <c r="B13364" s="60" t="s">
        <v>20</v>
      </c>
      <c r="C13364" s="60" t="s">
        <v>927</v>
      </c>
      <c r="D13364" s="681">
        <v>1</v>
      </c>
    </row>
    <row r="13365" spans="1:4" x14ac:dyDescent="0.25">
      <c r="A13365" s="680">
        <v>44354</v>
      </c>
      <c r="B13365" s="60" t="s">
        <v>20</v>
      </c>
      <c r="C13365" s="60" t="s">
        <v>365</v>
      </c>
      <c r="D13365" s="681">
        <v>2</v>
      </c>
    </row>
    <row r="13366" spans="1:4" x14ac:dyDescent="0.25">
      <c r="A13366" s="680">
        <v>44354</v>
      </c>
      <c r="B13366" s="60" t="s">
        <v>20</v>
      </c>
      <c r="C13366" s="60" t="s">
        <v>651</v>
      </c>
      <c r="D13366" s="681">
        <v>3</v>
      </c>
    </row>
    <row r="13367" spans="1:4" x14ac:dyDescent="0.25">
      <c r="A13367" s="680">
        <v>44354</v>
      </c>
      <c r="B13367" s="60" t="s">
        <v>13</v>
      </c>
      <c r="C13367" s="60" t="s">
        <v>94</v>
      </c>
      <c r="D13367" s="681">
        <v>2</v>
      </c>
    </row>
    <row r="13368" spans="1:4" x14ac:dyDescent="0.25">
      <c r="A13368" s="680">
        <v>44354</v>
      </c>
      <c r="B13368" s="60" t="s">
        <v>13</v>
      </c>
      <c r="C13368" s="60" t="s">
        <v>1377</v>
      </c>
      <c r="D13368" s="681">
        <v>2</v>
      </c>
    </row>
    <row r="13369" spans="1:4" x14ac:dyDescent="0.25">
      <c r="A13369" s="680">
        <v>44354</v>
      </c>
      <c r="B13369" s="60" t="s">
        <v>13</v>
      </c>
      <c r="C13369" s="60" t="s">
        <v>1381</v>
      </c>
      <c r="D13369" s="681">
        <v>1</v>
      </c>
    </row>
    <row r="13370" spans="1:4" x14ac:dyDescent="0.25">
      <c r="A13370" s="680">
        <v>44354</v>
      </c>
      <c r="B13370" s="60" t="s">
        <v>13</v>
      </c>
      <c r="C13370" s="60" t="s">
        <v>1382</v>
      </c>
      <c r="D13370" s="681">
        <v>1</v>
      </c>
    </row>
    <row r="13371" spans="1:4" x14ac:dyDescent="0.25">
      <c r="A13371" s="680">
        <v>44354</v>
      </c>
      <c r="B13371" s="60" t="s">
        <v>13</v>
      </c>
      <c r="C13371" s="73" t="s">
        <v>13</v>
      </c>
      <c r="D13371" s="681">
        <v>21</v>
      </c>
    </row>
    <row r="13372" spans="1:4" x14ac:dyDescent="0.25">
      <c r="A13372" s="680">
        <v>44354</v>
      </c>
      <c r="B13372" s="60" t="s">
        <v>13</v>
      </c>
      <c r="C13372" s="73" t="s">
        <v>1528</v>
      </c>
      <c r="D13372" s="681">
        <v>1</v>
      </c>
    </row>
    <row r="13373" spans="1:4" x14ac:dyDescent="0.25">
      <c r="A13373" s="680">
        <v>44354</v>
      </c>
      <c r="B13373" s="60" t="s">
        <v>13</v>
      </c>
      <c r="C13373" s="73" t="s">
        <v>1385</v>
      </c>
      <c r="D13373" s="681">
        <v>7</v>
      </c>
    </row>
    <row r="13374" spans="1:4" x14ac:dyDescent="0.25">
      <c r="A13374" s="680">
        <v>44354</v>
      </c>
      <c r="B13374" s="60" t="s">
        <v>13</v>
      </c>
      <c r="C13374" s="73" t="s">
        <v>1387</v>
      </c>
      <c r="D13374" s="681">
        <v>8</v>
      </c>
    </row>
    <row r="13375" spans="1:4" x14ac:dyDescent="0.25">
      <c r="A13375" s="680">
        <v>44354</v>
      </c>
      <c r="B13375" s="60" t="s">
        <v>24</v>
      </c>
      <c r="C13375" s="73" t="s">
        <v>23</v>
      </c>
      <c r="D13375" s="681">
        <v>54</v>
      </c>
    </row>
    <row r="13376" spans="1:4" x14ac:dyDescent="0.25">
      <c r="A13376" s="680">
        <v>44354</v>
      </c>
      <c r="B13376" s="60" t="s">
        <v>24</v>
      </c>
      <c r="C13376" s="73" t="s">
        <v>24</v>
      </c>
      <c r="D13376" s="681">
        <v>7</v>
      </c>
    </row>
    <row r="13377" spans="1:4" x14ac:dyDescent="0.25">
      <c r="A13377" s="680">
        <v>44354</v>
      </c>
      <c r="B13377" s="60" t="s">
        <v>24</v>
      </c>
      <c r="C13377" s="73" t="s">
        <v>942</v>
      </c>
      <c r="D13377" s="681">
        <v>2</v>
      </c>
    </row>
    <row r="13378" spans="1:4" x14ac:dyDescent="0.25">
      <c r="A13378" s="680">
        <v>44354</v>
      </c>
      <c r="B13378" s="60" t="s">
        <v>24</v>
      </c>
      <c r="C13378" s="73" t="s">
        <v>1402</v>
      </c>
      <c r="D13378" s="681">
        <v>13</v>
      </c>
    </row>
    <row r="13379" spans="1:4" x14ac:dyDescent="0.25">
      <c r="A13379" s="680">
        <v>44354</v>
      </c>
      <c r="B13379" s="60" t="s">
        <v>47</v>
      </c>
      <c r="C13379" s="73" t="s">
        <v>47</v>
      </c>
      <c r="D13379" s="681">
        <v>18</v>
      </c>
    </row>
    <row r="13380" spans="1:4" x14ac:dyDescent="0.25">
      <c r="A13380" s="680">
        <v>44354</v>
      </c>
      <c r="B13380" s="60" t="s">
        <v>47</v>
      </c>
      <c r="C13380" s="73" t="s">
        <v>1081</v>
      </c>
      <c r="D13380" s="681">
        <v>1</v>
      </c>
    </row>
    <row r="13381" spans="1:4" x14ac:dyDescent="0.25">
      <c r="A13381" s="680">
        <v>44354</v>
      </c>
      <c r="B13381" s="60" t="s">
        <v>47</v>
      </c>
      <c r="C13381" s="73" t="s">
        <v>924</v>
      </c>
      <c r="D13381" s="681">
        <v>2</v>
      </c>
    </row>
    <row r="13382" spans="1:4" x14ac:dyDescent="0.25">
      <c r="A13382" s="680">
        <v>44354</v>
      </c>
      <c r="B13382" s="60" t="s">
        <v>48</v>
      </c>
      <c r="C13382" s="73" t="s">
        <v>1600</v>
      </c>
      <c r="D13382" s="681">
        <v>16</v>
      </c>
    </row>
    <row r="13383" spans="1:4" x14ac:dyDescent="0.25">
      <c r="A13383" s="680">
        <v>44354</v>
      </c>
      <c r="B13383" s="60" t="s">
        <v>7</v>
      </c>
      <c r="C13383" s="60" t="s">
        <v>7</v>
      </c>
      <c r="D13383" s="681">
        <v>59</v>
      </c>
    </row>
    <row r="13384" spans="1:4" x14ac:dyDescent="0.25">
      <c r="A13384" s="680">
        <v>44354</v>
      </c>
      <c r="B13384" s="60" t="s">
        <v>9</v>
      </c>
      <c r="C13384" s="73" t="s">
        <v>1412</v>
      </c>
      <c r="D13384" s="681">
        <v>2</v>
      </c>
    </row>
    <row r="13385" spans="1:4" x14ac:dyDescent="0.25">
      <c r="A13385" s="680">
        <v>44354</v>
      </c>
      <c r="B13385" s="60" t="s">
        <v>9</v>
      </c>
      <c r="C13385" s="73" t="s">
        <v>3213</v>
      </c>
      <c r="D13385" s="681">
        <v>1</v>
      </c>
    </row>
    <row r="13386" spans="1:4" x14ac:dyDescent="0.25">
      <c r="A13386" s="680">
        <v>44354</v>
      </c>
      <c r="B13386" s="60" t="s">
        <v>9</v>
      </c>
      <c r="C13386" s="73" t="s">
        <v>9</v>
      </c>
      <c r="D13386" s="681">
        <v>97</v>
      </c>
    </row>
    <row r="13387" spans="1:4" x14ac:dyDescent="0.25">
      <c r="A13387" s="680">
        <v>44354</v>
      </c>
      <c r="B13387" s="60" t="s">
        <v>9</v>
      </c>
      <c r="C13387" s="73" t="s">
        <v>17</v>
      </c>
      <c r="D13387" s="681">
        <v>14</v>
      </c>
    </row>
    <row r="13388" spans="1:4" x14ac:dyDescent="0.25">
      <c r="A13388" s="680">
        <v>44354</v>
      </c>
      <c r="B13388" s="60" t="s">
        <v>9</v>
      </c>
      <c r="C13388" s="73" t="s">
        <v>1422</v>
      </c>
      <c r="D13388" s="681">
        <v>1</v>
      </c>
    </row>
    <row r="13389" spans="1:4" x14ac:dyDescent="0.25">
      <c r="A13389" s="680">
        <v>44354</v>
      </c>
      <c r="B13389" s="60" t="s">
        <v>9</v>
      </c>
      <c r="C13389" s="73" t="s">
        <v>144</v>
      </c>
      <c r="D13389" s="681">
        <v>18</v>
      </c>
    </row>
    <row r="13390" spans="1:4" x14ac:dyDescent="0.25">
      <c r="A13390" s="680">
        <v>44354</v>
      </c>
      <c r="B13390" s="60" t="s">
        <v>15</v>
      </c>
      <c r="C13390" s="73" t="s">
        <v>1355</v>
      </c>
      <c r="D13390" s="681">
        <v>3</v>
      </c>
    </row>
    <row r="13391" spans="1:4" x14ac:dyDescent="0.25">
      <c r="A13391" s="680">
        <v>44354</v>
      </c>
      <c r="B13391" s="60" t="s">
        <v>15</v>
      </c>
      <c r="C13391" s="73" t="s">
        <v>1028</v>
      </c>
      <c r="D13391" s="681">
        <v>1</v>
      </c>
    </row>
    <row r="13392" spans="1:4" x14ac:dyDescent="0.25">
      <c r="A13392" s="680">
        <v>44354</v>
      </c>
      <c r="B13392" s="60" t="s">
        <v>15</v>
      </c>
      <c r="C13392" s="73" t="s">
        <v>284</v>
      </c>
      <c r="D13392" s="681">
        <v>6</v>
      </c>
    </row>
    <row r="13393" spans="1:4" x14ac:dyDescent="0.25">
      <c r="A13393" s="680">
        <v>44354</v>
      </c>
      <c r="B13393" s="60" t="s">
        <v>11</v>
      </c>
      <c r="C13393" s="73" t="s">
        <v>64</v>
      </c>
      <c r="D13393" s="681">
        <v>3</v>
      </c>
    </row>
    <row r="13394" spans="1:4" x14ac:dyDescent="0.25">
      <c r="A13394" s="680">
        <v>44354</v>
      </c>
      <c r="B13394" s="60" t="s">
        <v>11</v>
      </c>
      <c r="C13394" s="73" t="s">
        <v>335</v>
      </c>
      <c r="D13394" s="681">
        <v>9</v>
      </c>
    </row>
    <row r="13395" spans="1:4" x14ac:dyDescent="0.25">
      <c r="A13395" s="680">
        <v>44354</v>
      </c>
      <c r="B13395" s="60" t="s">
        <v>11</v>
      </c>
      <c r="C13395" s="73" t="s">
        <v>11</v>
      </c>
      <c r="D13395" s="681">
        <v>41</v>
      </c>
    </row>
    <row r="13396" spans="1:4" x14ac:dyDescent="0.25">
      <c r="A13396" s="680">
        <v>44354</v>
      </c>
      <c r="B13396" s="60" t="s">
        <v>11</v>
      </c>
      <c r="C13396" s="73" t="s">
        <v>877</v>
      </c>
      <c r="D13396" s="681">
        <v>1</v>
      </c>
    </row>
    <row r="13397" spans="1:4" x14ac:dyDescent="0.25">
      <c r="A13397" s="680">
        <v>44354</v>
      </c>
      <c r="B13397" s="60" t="s">
        <v>11</v>
      </c>
      <c r="C13397" s="73" t="s">
        <v>134</v>
      </c>
      <c r="D13397" s="681">
        <v>19</v>
      </c>
    </row>
    <row r="13398" spans="1:4" x14ac:dyDescent="0.25">
      <c r="A13398" s="680">
        <v>44354</v>
      </c>
      <c r="B13398" s="60" t="s">
        <v>11</v>
      </c>
      <c r="C13398" s="73" t="s">
        <v>1049</v>
      </c>
      <c r="D13398" s="681">
        <v>2</v>
      </c>
    </row>
    <row r="13399" spans="1:4" x14ac:dyDescent="0.25">
      <c r="A13399" s="680">
        <v>44354</v>
      </c>
      <c r="B13399" s="60" t="s">
        <v>12</v>
      </c>
      <c r="C13399" s="73" t="s">
        <v>74</v>
      </c>
      <c r="D13399" s="681">
        <v>2</v>
      </c>
    </row>
    <row r="13400" spans="1:4" x14ac:dyDescent="0.25">
      <c r="A13400" s="680">
        <v>44354</v>
      </c>
      <c r="B13400" s="60" t="s">
        <v>12</v>
      </c>
      <c r="C13400" s="73" t="s">
        <v>955</v>
      </c>
      <c r="D13400" s="681">
        <v>1</v>
      </c>
    </row>
    <row r="13401" spans="1:4" x14ac:dyDescent="0.25">
      <c r="A13401" s="680">
        <v>44354</v>
      </c>
      <c r="B13401" s="60" t="s">
        <v>12</v>
      </c>
      <c r="C13401" s="73" t="s">
        <v>589</v>
      </c>
      <c r="D13401" s="681">
        <v>3</v>
      </c>
    </row>
    <row r="13402" spans="1:4" x14ac:dyDescent="0.25">
      <c r="A13402" s="680">
        <v>44354</v>
      </c>
      <c r="B13402" s="60" t="s">
        <v>12</v>
      </c>
      <c r="C13402" s="73" t="s">
        <v>1444</v>
      </c>
      <c r="D13402" s="681">
        <v>3</v>
      </c>
    </row>
    <row r="13403" spans="1:4" x14ac:dyDescent="0.25">
      <c r="A13403" s="680">
        <v>44354</v>
      </c>
      <c r="B13403" s="60" t="s">
        <v>12</v>
      </c>
      <c r="C13403" s="73" t="s">
        <v>12</v>
      </c>
      <c r="D13403" s="681">
        <v>21</v>
      </c>
    </row>
    <row r="13404" spans="1:4" x14ac:dyDescent="0.25">
      <c r="A13404" s="680">
        <v>44354</v>
      </c>
      <c r="B13404" s="60" t="s">
        <v>12</v>
      </c>
      <c r="C13404" s="73" t="s">
        <v>691</v>
      </c>
      <c r="D13404" s="681">
        <v>1</v>
      </c>
    </row>
    <row r="13405" spans="1:4" x14ac:dyDescent="0.25">
      <c r="A13405" s="680">
        <v>44354</v>
      </c>
      <c r="B13405" s="60" t="s">
        <v>8</v>
      </c>
      <c r="C13405" s="73" t="s">
        <v>73</v>
      </c>
      <c r="D13405" s="681">
        <v>10</v>
      </c>
    </row>
    <row r="13406" spans="1:4" x14ac:dyDescent="0.25">
      <c r="A13406" s="680">
        <v>44354</v>
      </c>
      <c r="B13406" s="60" t="s">
        <v>8</v>
      </c>
      <c r="C13406" s="73" t="s">
        <v>1452</v>
      </c>
      <c r="D13406" s="681">
        <v>7</v>
      </c>
    </row>
    <row r="13407" spans="1:4" x14ac:dyDescent="0.25">
      <c r="A13407" s="680">
        <v>44354</v>
      </c>
      <c r="B13407" s="60" t="s">
        <v>8</v>
      </c>
      <c r="C13407" s="73" t="s">
        <v>1453</v>
      </c>
      <c r="D13407" s="681">
        <v>1</v>
      </c>
    </row>
    <row r="13408" spans="1:4" x14ac:dyDescent="0.25">
      <c r="A13408" s="680">
        <v>44354</v>
      </c>
      <c r="B13408" s="60" t="s">
        <v>8</v>
      </c>
      <c r="C13408" s="73" t="s">
        <v>1454</v>
      </c>
      <c r="D13408" s="681">
        <v>1</v>
      </c>
    </row>
    <row r="13409" spans="1:4" x14ac:dyDescent="0.25">
      <c r="A13409" s="680">
        <v>44354</v>
      </c>
      <c r="B13409" s="60" t="s">
        <v>8</v>
      </c>
      <c r="C13409" s="73" t="s">
        <v>58</v>
      </c>
      <c r="D13409" s="681">
        <v>29</v>
      </c>
    </row>
    <row r="13410" spans="1:4" x14ac:dyDescent="0.25">
      <c r="A13410" s="680">
        <v>44354</v>
      </c>
      <c r="B13410" s="60" t="s">
        <v>8</v>
      </c>
      <c r="C13410" s="73" t="s">
        <v>114</v>
      </c>
      <c r="D13410" s="681">
        <v>1</v>
      </c>
    </row>
    <row r="13411" spans="1:4" x14ac:dyDescent="0.25">
      <c r="A13411" s="680">
        <v>44354</v>
      </c>
      <c r="B13411" s="60" t="s">
        <v>8</v>
      </c>
      <c r="C13411" s="73" t="s">
        <v>141</v>
      </c>
      <c r="D13411" s="681">
        <v>2</v>
      </c>
    </row>
    <row r="13412" spans="1:4" x14ac:dyDescent="0.25">
      <c r="A13412" s="680">
        <v>44354</v>
      </c>
      <c r="B13412" s="60" t="s">
        <v>8</v>
      </c>
      <c r="C13412" s="73" t="s">
        <v>133</v>
      </c>
      <c r="D13412" s="681">
        <v>8</v>
      </c>
    </row>
    <row r="13413" spans="1:4" x14ac:dyDescent="0.25">
      <c r="A13413" s="680">
        <v>44354</v>
      </c>
      <c r="B13413" s="60" t="s">
        <v>8</v>
      </c>
      <c r="C13413" s="73" t="s">
        <v>233</v>
      </c>
      <c r="D13413" s="681">
        <v>1</v>
      </c>
    </row>
    <row r="13414" spans="1:4" x14ac:dyDescent="0.25">
      <c r="A13414" s="680">
        <v>44354</v>
      </c>
      <c r="B13414" s="60" t="s">
        <v>8</v>
      </c>
      <c r="C13414" s="73" t="s">
        <v>1062</v>
      </c>
      <c r="D13414" s="681">
        <v>1</v>
      </c>
    </row>
    <row r="13415" spans="1:4" x14ac:dyDescent="0.25">
      <c r="A13415" s="680">
        <v>44354</v>
      </c>
      <c r="B13415" s="60" t="s">
        <v>8</v>
      </c>
      <c r="C13415" s="73" t="s">
        <v>204</v>
      </c>
      <c r="D13415" s="681">
        <v>7</v>
      </c>
    </row>
    <row r="13416" spans="1:4" x14ac:dyDescent="0.25">
      <c r="A13416" s="680">
        <v>44354</v>
      </c>
      <c r="B13416" s="60" t="s">
        <v>8</v>
      </c>
      <c r="C13416" s="73" t="s">
        <v>40</v>
      </c>
      <c r="D13416" s="681">
        <v>5</v>
      </c>
    </row>
    <row r="13417" spans="1:4" x14ac:dyDescent="0.25">
      <c r="A13417" s="680">
        <v>44354</v>
      </c>
      <c r="B13417" s="60" t="s">
        <v>8</v>
      </c>
      <c r="C13417" s="73" t="s">
        <v>8</v>
      </c>
      <c r="D13417" s="681">
        <v>225</v>
      </c>
    </row>
    <row r="13418" spans="1:4" x14ac:dyDescent="0.25">
      <c r="A13418" s="680">
        <v>44354</v>
      </c>
      <c r="B13418" s="60" t="s">
        <v>8</v>
      </c>
      <c r="C13418" s="73" t="s">
        <v>186</v>
      </c>
      <c r="D13418" s="681">
        <v>1</v>
      </c>
    </row>
    <row r="13419" spans="1:4" x14ac:dyDescent="0.25">
      <c r="A13419" s="680">
        <v>44354</v>
      </c>
      <c r="B13419" s="60" t="s">
        <v>8</v>
      </c>
      <c r="C13419" s="73" t="s">
        <v>31</v>
      </c>
      <c r="D13419" s="681">
        <v>20</v>
      </c>
    </row>
    <row r="13420" spans="1:4" x14ac:dyDescent="0.25">
      <c r="A13420" s="680">
        <v>44354</v>
      </c>
      <c r="B13420" s="60" t="s">
        <v>8</v>
      </c>
      <c r="C13420" s="73" t="s">
        <v>80</v>
      </c>
      <c r="D13420" s="681">
        <v>2</v>
      </c>
    </row>
    <row r="13421" spans="1:4" x14ac:dyDescent="0.25">
      <c r="A13421" s="680">
        <v>44354</v>
      </c>
      <c r="B13421" s="60" t="s">
        <v>8</v>
      </c>
      <c r="C13421" s="73" t="s">
        <v>1462</v>
      </c>
      <c r="D13421" s="681">
        <v>1</v>
      </c>
    </row>
    <row r="13422" spans="1:4" x14ac:dyDescent="0.25">
      <c r="A13422" s="680">
        <v>44354</v>
      </c>
      <c r="B13422" s="60" t="s">
        <v>8</v>
      </c>
      <c r="C13422" s="73" t="s">
        <v>111</v>
      </c>
      <c r="D13422" s="681">
        <v>7</v>
      </c>
    </row>
    <row r="13423" spans="1:4" x14ac:dyDescent="0.25">
      <c r="A13423" s="680">
        <v>44354</v>
      </c>
      <c r="B13423" s="60" t="s">
        <v>8</v>
      </c>
      <c r="C13423" s="73" t="s">
        <v>610</v>
      </c>
      <c r="D13423" s="681">
        <v>1</v>
      </c>
    </row>
    <row r="13424" spans="1:4" x14ac:dyDescent="0.25">
      <c r="A13424" s="680">
        <v>44354</v>
      </c>
      <c r="B13424" s="60" t="s">
        <v>49</v>
      </c>
      <c r="C13424" s="73" t="s">
        <v>1466</v>
      </c>
      <c r="D13424" s="681">
        <v>5</v>
      </c>
    </row>
    <row r="13425" spans="1:4" x14ac:dyDescent="0.25">
      <c r="A13425" s="680">
        <v>44354</v>
      </c>
      <c r="B13425" s="60" t="s">
        <v>49</v>
      </c>
      <c r="C13425" s="73" t="s">
        <v>49</v>
      </c>
      <c r="D13425" s="681">
        <v>9</v>
      </c>
    </row>
    <row r="13426" spans="1:4" x14ac:dyDescent="0.25">
      <c r="A13426" s="680">
        <v>44354</v>
      </c>
      <c r="B13426" s="60" t="s">
        <v>50</v>
      </c>
      <c r="C13426" s="73" t="s">
        <v>1073</v>
      </c>
      <c r="D13426" s="681">
        <v>2</v>
      </c>
    </row>
    <row r="13427" spans="1:4" x14ac:dyDescent="0.25">
      <c r="A13427" s="680">
        <v>44354</v>
      </c>
      <c r="B13427" s="60" t="s">
        <v>50</v>
      </c>
      <c r="C13427" s="73" t="s">
        <v>1468</v>
      </c>
      <c r="D13427" s="681">
        <v>1</v>
      </c>
    </row>
    <row r="13428" spans="1:4" x14ac:dyDescent="0.25">
      <c r="A13428" s="680">
        <v>44354</v>
      </c>
      <c r="B13428" s="60" t="s">
        <v>50</v>
      </c>
      <c r="C13428" s="73" t="s">
        <v>818</v>
      </c>
      <c r="D13428" s="681">
        <v>1</v>
      </c>
    </row>
    <row r="13429" spans="1:4" x14ac:dyDescent="0.25">
      <c r="A13429" s="680">
        <v>44354</v>
      </c>
      <c r="B13429" s="60" t="s">
        <v>50</v>
      </c>
      <c r="C13429" s="73" t="s">
        <v>1356</v>
      </c>
      <c r="D13429" s="681">
        <v>21</v>
      </c>
    </row>
    <row r="13430" spans="1:4" x14ac:dyDescent="0.25">
      <c r="A13430" s="680">
        <v>44354</v>
      </c>
      <c r="B13430" s="60" t="s">
        <v>50</v>
      </c>
      <c r="C13430" s="73" t="s">
        <v>367</v>
      </c>
      <c r="D13430" s="681">
        <v>23</v>
      </c>
    </row>
    <row r="13431" spans="1:4" x14ac:dyDescent="0.25">
      <c r="A13431" s="680">
        <v>44354</v>
      </c>
      <c r="B13431" s="60" t="s">
        <v>27</v>
      </c>
      <c r="C13431" s="73" t="s">
        <v>140</v>
      </c>
      <c r="D13431" s="681">
        <v>5</v>
      </c>
    </row>
    <row r="13432" spans="1:4" x14ac:dyDescent="0.25">
      <c r="A13432" s="680">
        <v>44354</v>
      </c>
      <c r="B13432" s="60" t="s">
        <v>27</v>
      </c>
      <c r="C13432" s="73" t="s">
        <v>43</v>
      </c>
      <c r="D13432" s="681">
        <v>68</v>
      </c>
    </row>
    <row r="13433" spans="1:4" x14ac:dyDescent="0.25">
      <c r="A13433" s="680">
        <v>44354</v>
      </c>
      <c r="B13433" s="60" t="s">
        <v>27</v>
      </c>
      <c r="C13433" s="73" t="s">
        <v>939</v>
      </c>
      <c r="D13433" s="681">
        <v>9</v>
      </c>
    </row>
    <row r="13434" spans="1:4" x14ac:dyDescent="0.25">
      <c r="A13434" s="680">
        <v>44354</v>
      </c>
      <c r="B13434" s="60" t="s">
        <v>27</v>
      </c>
      <c r="C13434" s="73" t="s">
        <v>352</v>
      </c>
      <c r="D13434" s="681">
        <v>1</v>
      </c>
    </row>
    <row r="13435" spans="1:4" x14ac:dyDescent="0.25">
      <c r="A13435" s="680">
        <v>44354</v>
      </c>
      <c r="B13435" s="60" t="s">
        <v>27</v>
      </c>
      <c r="C13435" s="73" t="s">
        <v>946</v>
      </c>
      <c r="D13435" s="681">
        <v>1</v>
      </c>
    </row>
    <row r="13436" spans="1:4" x14ac:dyDescent="0.25">
      <c r="A13436" s="680">
        <v>44354</v>
      </c>
      <c r="B13436" s="60" t="s">
        <v>27</v>
      </c>
      <c r="C13436" s="73" t="s">
        <v>710</v>
      </c>
      <c r="D13436" s="681">
        <v>4</v>
      </c>
    </row>
    <row r="13437" spans="1:4" x14ac:dyDescent="0.25">
      <c r="A13437" s="680">
        <v>44354</v>
      </c>
      <c r="B13437" s="60" t="s">
        <v>51</v>
      </c>
      <c r="C13437" s="73" t="s">
        <v>680</v>
      </c>
      <c r="D13437" s="681">
        <v>1</v>
      </c>
    </row>
    <row r="13438" spans="1:4" x14ac:dyDescent="0.25">
      <c r="A13438" s="680">
        <v>44354</v>
      </c>
      <c r="B13438" s="60" t="s">
        <v>51</v>
      </c>
      <c r="C13438" s="73" t="s">
        <v>51</v>
      </c>
      <c r="D13438" s="681">
        <v>11</v>
      </c>
    </row>
    <row r="13439" spans="1:4" x14ac:dyDescent="0.25">
      <c r="A13439" s="680">
        <v>44354</v>
      </c>
      <c r="B13439" s="60" t="s">
        <v>10</v>
      </c>
      <c r="C13439" s="73" t="s">
        <v>1053</v>
      </c>
      <c r="D13439" s="681">
        <v>1</v>
      </c>
    </row>
    <row r="13440" spans="1:4" x14ac:dyDescent="0.25">
      <c r="A13440" s="680">
        <v>44354</v>
      </c>
      <c r="B13440" s="60" t="s">
        <v>10</v>
      </c>
      <c r="C13440" s="73" t="s">
        <v>1850</v>
      </c>
      <c r="D13440" s="681">
        <v>1</v>
      </c>
    </row>
    <row r="13441" spans="1:4" x14ac:dyDescent="0.25">
      <c r="A13441" s="680">
        <v>44354</v>
      </c>
      <c r="B13441" s="60" t="s">
        <v>10</v>
      </c>
      <c r="C13441" s="73" t="s">
        <v>1054</v>
      </c>
      <c r="D13441" s="681">
        <v>1</v>
      </c>
    </row>
    <row r="13442" spans="1:4" x14ac:dyDescent="0.25">
      <c r="A13442" s="680">
        <v>44354</v>
      </c>
      <c r="B13442" s="60" t="s">
        <v>10</v>
      </c>
      <c r="C13442" s="73" t="s">
        <v>1479</v>
      </c>
      <c r="D13442" s="681">
        <v>3</v>
      </c>
    </row>
    <row r="13443" spans="1:4" ht="15.75" thickBot="1" x14ac:dyDescent="0.3">
      <c r="A13443" s="689">
        <v>44354</v>
      </c>
      <c r="B13443" s="676" t="s">
        <v>10</v>
      </c>
      <c r="C13443" s="690" t="s">
        <v>10</v>
      </c>
      <c r="D13443" s="691">
        <v>88</v>
      </c>
    </row>
    <row r="13444" spans="1:4" x14ac:dyDescent="0.25">
      <c r="A13444" s="677">
        <v>44355</v>
      </c>
      <c r="B13444" s="678" t="s">
        <v>14</v>
      </c>
      <c r="C13444" s="692" t="s">
        <v>14</v>
      </c>
      <c r="D13444" s="679">
        <v>15</v>
      </c>
    </row>
    <row r="13445" spans="1:4" x14ac:dyDescent="0.25">
      <c r="A13445" s="680">
        <v>44355</v>
      </c>
      <c r="B13445" s="60" t="s">
        <v>14</v>
      </c>
      <c r="C13445" s="73" t="s">
        <v>1088</v>
      </c>
      <c r="D13445" s="681">
        <v>1</v>
      </c>
    </row>
    <row r="13446" spans="1:4" x14ac:dyDescent="0.25">
      <c r="A13446" s="680">
        <v>44355</v>
      </c>
      <c r="B13446" s="60" t="s">
        <v>14</v>
      </c>
      <c r="C13446" s="73" t="s">
        <v>16</v>
      </c>
      <c r="D13446" s="681">
        <v>18</v>
      </c>
    </row>
    <row r="13447" spans="1:4" x14ac:dyDescent="0.25">
      <c r="A13447" s="680">
        <v>44355</v>
      </c>
      <c r="B13447" s="60" t="s">
        <v>14</v>
      </c>
      <c r="C13447" s="73" t="s">
        <v>807</v>
      </c>
      <c r="D13447" s="681">
        <v>1</v>
      </c>
    </row>
    <row r="13448" spans="1:4" x14ac:dyDescent="0.25">
      <c r="A13448" s="680">
        <v>44355</v>
      </c>
      <c r="B13448" s="60" t="s">
        <v>14</v>
      </c>
      <c r="C13448" s="73" t="s">
        <v>85</v>
      </c>
      <c r="D13448" s="681">
        <v>9</v>
      </c>
    </row>
    <row r="13449" spans="1:4" x14ac:dyDescent="0.25">
      <c r="A13449" s="680">
        <v>44355</v>
      </c>
      <c r="B13449" s="60" t="s">
        <v>20</v>
      </c>
      <c r="C13449" s="73" t="s">
        <v>20</v>
      </c>
      <c r="D13449" s="681">
        <v>89</v>
      </c>
    </row>
    <row r="13450" spans="1:4" x14ac:dyDescent="0.25">
      <c r="A13450" s="680">
        <v>44355</v>
      </c>
      <c r="B13450" s="60" t="s">
        <v>20</v>
      </c>
      <c r="C13450" s="73" t="s">
        <v>876</v>
      </c>
      <c r="D13450" s="681">
        <v>2</v>
      </c>
    </row>
    <row r="13451" spans="1:4" x14ac:dyDescent="0.25">
      <c r="A13451" s="680">
        <v>44355</v>
      </c>
      <c r="B13451" s="60" t="s">
        <v>20</v>
      </c>
      <c r="C13451" s="73" t="s">
        <v>712</v>
      </c>
      <c r="D13451" s="681">
        <v>1</v>
      </c>
    </row>
    <row r="13452" spans="1:4" x14ac:dyDescent="0.25">
      <c r="A13452" s="680">
        <v>44355</v>
      </c>
      <c r="B13452" s="60" t="s">
        <v>13</v>
      </c>
      <c r="C13452" s="73" t="s">
        <v>13</v>
      </c>
      <c r="D13452" s="681">
        <v>19</v>
      </c>
    </row>
    <row r="13453" spans="1:4" x14ac:dyDescent="0.25">
      <c r="A13453" s="680">
        <v>44355</v>
      </c>
      <c r="B13453" s="60" t="s">
        <v>13</v>
      </c>
      <c r="C13453" s="73" t="s">
        <v>1385</v>
      </c>
      <c r="D13453" s="681">
        <v>4</v>
      </c>
    </row>
    <row r="13454" spans="1:4" x14ac:dyDescent="0.25">
      <c r="A13454" s="680">
        <v>44355</v>
      </c>
      <c r="B13454" s="60" t="s">
        <v>13</v>
      </c>
      <c r="C13454" s="73" t="s">
        <v>1387</v>
      </c>
      <c r="D13454" s="681">
        <v>3</v>
      </c>
    </row>
    <row r="13455" spans="1:4" x14ac:dyDescent="0.25">
      <c r="A13455" s="680">
        <v>44355</v>
      </c>
      <c r="B13455" s="60" t="s">
        <v>24</v>
      </c>
      <c r="C13455" s="73" t="s">
        <v>23</v>
      </c>
      <c r="D13455" s="681">
        <v>33</v>
      </c>
    </row>
    <row r="13456" spans="1:4" x14ac:dyDescent="0.25">
      <c r="A13456" s="680">
        <v>44355</v>
      </c>
      <c r="B13456" s="60" t="s">
        <v>24</v>
      </c>
      <c r="C13456" s="73" t="s">
        <v>24</v>
      </c>
      <c r="D13456" s="681">
        <v>5</v>
      </c>
    </row>
    <row r="13457" spans="1:4" x14ac:dyDescent="0.25">
      <c r="A13457" s="680">
        <v>44355</v>
      </c>
      <c r="B13457" s="60" t="s">
        <v>24</v>
      </c>
      <c r="C13457" s="73" t="s">
        <v>1402</v>
      </c>
      <c r="D13457" s="681">
        <v>1</v>
      </c>
    </row>
    <row r="13458" spans="1:4" x14ac:dyDescent="0.25">
      <c r="A13458" s="680">
        <v>44355</v>
      </c>
      <c r="B13458" s="60" t="s">
        <v>24</v>
      </c>
      <c r="C13458" s="73" t="s">
        <v>36</v>
      </c>
      <c r="D13458" s="681">
        <v>2</v>
      </c>
    </row>
    <row r="13459" spans="1:4" x14ac:dyDescent="0.25">
      <c r="A13459" s="680">
        <v>44355</v>
      </c>
      <c r="B13459" s="60" t="s">
        <v>47</v>
      </c>
      <c r="C13459" s="73" t="s">
        <v>47</v>
      </c>
      <c r="D13459" s="681">
        <v>5</v>
      </c>
    </row>
    <row r="13460" spans="1:4" x14ac:dyDescent="0.25">
      <c r="A13460" s="680">
        <v>44355</v>
      </c>
      <c r="B13460" s="60" t="s">
        <v>47</v>
      </c>
      <c r="C13460" s="73" t="s">
        <v>924</v>
      </c>
      <c r="D13460" s="681">
        <v>4</v>
      </c>
    </row>
    <row r="13461" spans="1:4" x14ac:dyDescent="0.25">
      <c r="A13461" s="680">
        <v>44355</v>
      </c>
      <c r="B13461" s="60" t="s">
        <v>48</v>
      </c>
      <c r="C13461" s="73" t="s">
        <v>1600</v>
      </c>
      <c r="D13461" s="681">
        <v>0</v>
      </c>
    </row>
    <row r="13462" spans="1:4" x14ac:dyDescent="0.25">
      <c r="A13462" s="680">
        <v>44355</v>
      </c>
      <c r="B13462" s="60" t="s">
        <v>7</v>
      </c>
      <c r="C13462" s="73" t="s">
        <v>1411</v>
      </c>
      <c r="D13462" s="681">
        <v>1</v>
      </c>
    </row>
    <row r="13463" spans="1:4" x14ac:dyDescent="0.25">
      <c r="A13463" s="680">
        <v>44355</v>
      </c>
      <c r="B13463" s="60" t="s">
        <v>7</v>
      </c>
      <c r="C13463" s="73" t="s">
        <v>7</v>
      </c>
      <c r="D13463" s="681">
        <v>15</v>
      </c>
    </row>
    <row r="13464" spans="1:4" x14ac:dyDescent="0.25">
      <c r="A13464" s="680">
        <v>44355</v>
      </c>
      <c r="B13464" s="60" t="s">
        <v>9</v>
      </c>
      <c r="C13464" s="73" t="s">
        <v>1412</v>
      </c>
      <c r="D13464" s="681">
        <v>1</v>
      </c>
    </row>
    <row r="13465" spans="1:4" x14ac:dyDescent="0.25">
      <c r="A13465" s="680">
        <v>44355</v>
      </c>
      <c r="B13465" s="60" t="s">
        <v>9</v>
      </c>
      <c r="C13465" s="73" t="s">
        <v>1413</v>
      </c>
      <c r="D13465" s="681">
        <v>1</v>
      </c>
    </row>
    <row r="13466" spans="1:4" x14ac:dyDescent="0.25">
      <c r="A13466" s="680">
        <v>44355</v>
      </c>
      <c r="B13466" s="60" t="s">
        <v>9</v>
      </c>
      <c r="C13466" s="73" t="s">
        <v>3238</v>
      </c>
      <c r="D13466" s="681">
        <v>1</v>
      </c>
    </row>
    <row r="13467" spans="1:4" x14ac:dyDescent="0.25">
      <c r="A13467" s="680">
        <v>44355</v>
      </c>
      <c r="B13467" s="60" t="s">
        <v>9</v>
      </c>
      <c r="C13467" s="73" t="s">
        <v>9</v>
      </c>
      <c r="D13467" s="681">
        <v>118</v>
      </c>
    </row>
    <row r="13468" spans="1:4" x14ac:dyDescent="0.25">
      <c r="A13468" s="680">
        <v>44355</v>
      </c>
      <c r="B13468" s="60" t="s">
        <v>9</v>
      </c>
      <c r="C13468" s="73" t="s">
        <v>144</v>
      </c>
      <c r="D13468" s="681">
        <v>7</v>
      </c>
    </row>
    <row r="13469" spans="1:4" x14ac:dyDescent="0.25">
      <c r="A13469" s="680">
        <v>44355</v>
      </c>
      <c r="B13469" s="60" t="s">
        <v>15</v>
      </c>
      <c r="C13469" s="73" t="s">
        <v>1355</v>
      </c>
      <c r="D13469" s="681">
        <v>9</v>
      </c>
    </row>
    <row r="13470" spans="1:4" x14ac:dyDescent="0.25">
      <c r="A13470" s="680">
        <v>44355</v>
      </c>
      <c r="B13470" s="60" t="s">
        <v>15</v>
      </c>
      <c r="C13470" s="73" t="s">
        <v>284</v>
      </c>
      <c r="D13470" s="681">
        <v>4</v>
      </c>
    </row>
    <row r="13471" spans="1:4" x14ac:dyDescent="0.25">
      <c r="A13471" s="680">
        <v>44355</v>
      </c>
      <c r="B13471" s="60" t="s">
        <v>11</v>
      </c>
      <c r="C13471" s="73" t="s">
        <v>64</v>
      </c>
      <c r="D13471" s="681">
        <v>3</v>
      </c>
    </row>
    <row r="13472" spans="1:4" x14ac:dyDescent="0.25">
      <c r="A13472" s="680">
        <v>44355</v>
      </c>
      <c r="B13472" s="60" t="s">
        <v>11</v>
      </c>
      <c r="C13472" s="73" t="s">
        <v>11</v>
      </c>
      <c r="D13472" s="681">
        <v>17</v>
      </c>
    </row>
    <row r="13473" spans="1:4" x14ac:dyDescent="0.25">
      <c r="A13473" s="680">
        <v>44355</v>
      </c>
      <c r="B13473" s="60" t="s">
        <v>11</v>
      </c>
      <c r="C13473" s="73" t="s">
        <v>1352</v>
      </c>
      <c r="D13473" s="681">
        <v>1</v>
      </c>
    </row>
    <row r="13474" spans="1:4" x14ac:dyDescent="0.25">
      <c r="A13474" s="680">
        <v>44355</v>
      </c>
      <c r="B13474" s="60" t="s">
        <v>11</v>
      </c>
      <c r="C13474" s="73" t="s">
        <v>854</v>
      </c>
      <c r="D13474" s="681">
        <v>1</v>
      </c>
    </row>
    <row r="13475" spans="1:4" x14ac:dyDescent="0.25">
      <c r="A13475" s="680">
        <v>44355</v>
      </c>
      <c r="B13475" s="60" t="s">
        <v>11</v>
      </c>
      <c r="C13475" s="73" t="s">
        <v>763</v>
      </c>
      <c r="D13475" s="681">
        <v>23</v>
      </c>
    </row>
    <row r="13476" spans="1:4" x14ac:dyDescent="0.25">
      <c r="A13476" s="680">
        <v>44355</v>
      </c>
      <c r="B13476" s="60" t="s">
        <v>11</v>
      </c>
      <c r="C13476" s="73" t="s">
        <v>134</v>
      </c>
      <c r="D13476" s="681">
        <v>5</v>
      </c>
    </row>
    <row r="13477" spans="1:4" x14ac:dyDescent="0.25">
      <c r="A13477" s="680">
        <v>44355</v>
      </c>
      <c r="B13477" s="60" t="s">
        <v>12</v>
      </c>
      <c r="C13477" s="73" t="s">
        <v>781</v>
      </c>
      <c r="D13477" s="681">
        <v>1</v>
      </c>
    </row>
    <row r="13478" spans="1:4" x14ac:dyDescent="0.25">
      <c r="A13478" s="680">
        <v>44355</v>
      </c>
      <c r="B13478" s="60" t="s">
        <v>12</v>
      </c>
      <c r="C13478" s="73" t="s">
        <v>12</v>
      </c>
      <c r="D13478" s="681">
        <v>4</v>
      </c>
    </row>
    <row r="13479" spans="1:4" x14ac:dyDescent="0.25">
      <c r="A13479" s="680">
        <v>44355</v>
      </c>
      <c r="B13479" s="60" t="s">
        <v>8</v>
      </c>
      <c r="C13479" s="73" t="s">
        <v>1446</v>
      </c>
      <c r="D13479" s="681">
        <v>4</v>
      </c>
    </row>
    <row r="13480" spans="1:4" x14ac:dyDescent="0.25">
      <c r="A13480" s="680">
        <v>44355</v>
      </c>
      <c r="B13480" s="60" t="s">
        <v>8</v>
      </c>
      <c r="C13480" s="73" t="s">
        <v>1448</v>
      </c>
      <c r="D13480" s="681">
        <v>2</v>
      </c>
    </row>
    <row r="13481" spans="1:4" x14ac:dyDescent="0.25">
      <c r="A13481" s="680">
        <v>44355</v>
      </c>
      <c r="B13481" s="60" t="s">
        <v>8</v>
      </c>
      <c r="C13481" s="73" t="s">
        <v>73</v>
      </c>
      <c r="D13481" s="681">
        <v>3</v>
      </c>
    </row>
    <row r="13482" spans="1:4" x14ac:dyDescent="0.25">
      <c r="A13482" s="680">
        <v>44355</v>
      </c>
      <c r="B13482" s="60" t="s">
        <v>8</v>
      </c>
      <c r="C13482" s="73" t="s">
        <v>1452</v>
      </c>
      <c r="D13482" s="681">
        <v>1</v>
      </c>
    </row>
    <row r="13483" spans="1:4" x14ac:dyDescent="0.25">
      <c r="A13483" s="680">
        <v>44355</v>
      </c>
      <c r="B13483" s="60" t="s">
        <v>8</v>
      </c>
      <c r="C13483" s="73" t="s">
        <v>58</v>
      </c>
      <c r="D13483" s="681">
        <v>13</v>
      </c>
    </row>
    <row r="13484" spans="1:4" x14ac:dyDescent="0.25">
      <c r="A13484" s="680">
        <v>44355</v>
      </c>
      <c r="B13484" s="60" t="s">
        <v>8</v>
      </c>
      <c r="C13484" s="73" t="s">
        <v>141</v>
      </c>
      <c r="D13484" s="681">
        <v>1</v>
      </c>
    </row>
    <row r="13485" spans="1:4" x14ac:dyDescent="0.25">
      <c r="A13485" s="680">
        <v>44355</v>
      </c>
      <c r="B13485" s="60" t="s">
        <v>8</v>
      </c>
      <c r="C13485" s="73" t="s">
        <v>133</v>
      </c>
      <c r="D13485" s="681">
        <v>7</v>
      </c>
    </row>
    <row r="13486" spans="1:4" x14ac:dyDescent="0.25">
      <c r="A13486" s="680">
        <v>44355</v>
      </c>
      <c r="B13486" s="60" t="s">
        <v>8</v>
      </c>
      <c r="C13486" s="73" t="s">
        <v>40</v>
      </c>
      <c r="D13486" s="681">
        <v>3</v>
      </c>
    </row>
    <row r="13487" spans="1:4" x14ac:dyDescent="0.25">
      <c r="A13487" s="680">
        <v>44355</v>
      </c>
      <c r="B13487" s="60" t="s">
        <v>8</v>
      </c>
      <c r="C13487" s="73" t="s">
        <v>8</v>
      </c>
      <c r="D13487" s="681">
        <v>89</v>
      </c>
    </row>
    <row r="13488" spans="1:4" x14ac:dyDescent="0.25">
      <c r="A13488" s="680">
        <v>44355</v>
      </c>
      <c r="B13488" s="60" t="s">
        <v>8</v>
      </c>
      <c r="C13488" s="73" t="s">
        <v>31</v>
      </c>
      <c r="D13488" s="681">
        <v>4</v>
      </c>
    </row>
    <row r="13489" spans="1:4" x14ac:dyDescent="0.25">
      <c r="A13489" s="680">
        <v>44355</v>
      </c>
      <c r="B13489" s="60" t="s">
        <v>8</v>
      </c>
      <c r="C13489" s="73" t="s">
        <v>594</v>
      </c>
      <c r="D13489" s="681">
        <v>1</v>
      </c>
    </row>
    <row r="13490" spans="1:4" x14ac:dyDescent="0.25">
      <c r="A13490" s="680">
        <v>44355</v>
      </c>
      <c r="B13490" s="60" t="s">
        <v>8</v>
      </c>
      <c r="C13490" s="73" t="s">
        <v>111</v>
      </c>
      <c r="D13490" s="681">
        <v>2</v>
      </c>
    </row>
    <row r="13491" spans="1:4" x14ac:dyDescent="0.25">
      <c r="A13491" s="680">
        <v>44355</v>
      </c>
      <c r="B13491" s="60" t="s">
        <v>49</v>
      </c>
      <c r="C13491" s="60" t="s">
        <v>49</v>
      </c>
      <c r="D13491" s="681">
        <v>8</v>
      </c>
    </row>
    <row r="13492" spans="1:4" x14ac:dyDescent="0.25">
      <c r="A13492" s="680">
        <v>44355</v>
      </c>
      <c r="B13492" s="60" t="s">
        <v>50</v>
      </c>
      <c r="C13492" s="73" t="s">
        <v>1468</v>
      </c>
      <c r="D13492" s="681">
        <v>1</v>
      </c>
    </row>
    <row r="13493" spans="1:4" x14ac:dyDescent="0.25">
      <c r="A13493" s="680">
        <v>44355</v>
      </c>
      <c r="B13493" s="60" t="s">
        <v>50</v>
      </c>
      <c r="C13493" s="73" t="s">
        <v>1356</v>
      </c>
      <c r="D13493" s="681">
        <v>3</v>
      </c>
    </row>
    <row r="13494" spans="1:4" x14ac:dyDescent="0.25">
      <c r="A13494" s="680">
        <v>44355</v>
      </c>
      <c r="B13494" s="60" t="s">
        <v>50</v>
      </c>
      <c r="C13494" s="73" t="s">
        <v>367</v>
      </c>
      <c r="D13494" s="681">
        <v>3</v>
      </c>
    </row>
    <row r="13495" spans="1:4" x14ac:dyDescent="0.25">
      <c r="A13495" s="680">
        <v>44355</v>
      </c>
      <c r="B13495" s="60" t="s">
        <v>27</v>
      </c>
      <c r="C13495" s="73" t="s">
        <v>140</v>
      </c>
      <c r="D13495" s="681">
        <v>1</v>
      </c>
    </row>
    <row r="13496" spans="1:4" x14ac:dyDescent="0.25">
      <c r="A13496" s="680">
        <v>44355</v>
      </c>
      <c r="B13496" s="60" t="s">
        <v>27</v>
      </c>
      <c r="C13496" s="73" t="s">
        <v>43</v>
      </c>
      <c r="D13496" s="681">
        <v>43</v>
      </c>
    </row>
    <row r="13497" spans="1:4" x14ac:dyDescent="0.25">
      <c r="A13497" s="680">
        <v>44355</v>
      </c>
      <c r="B13497" s="60" t="s">
        <v>27</v>
      </c>
      <c r="C13497" s="73" t="s">
        <v>1477</v>
      </c>
      <c r="D13497" s="681">
        <v>1</v>
      </c>
    </row>
    <row r="13498" spans="1:4" x14ac:dyDescent="0.25">
      <c r="A13498" s="680">
        <v>44355</v>
      </c>
      <c r="B13498" s="60" t="s">
        <v>51</v>
      </c>
      <c r="C13498" s="73" t="s">
        <v>51</v>
      </c>
      <c r="D13498" s="681">
        <v>10</v>
      </c>
    </row>
    <row r="13499" spans="1:4" x14ac:dyDescent="0.25">
      <c r="A13499" s="680">
        <v>44355</v>
      </c>
      <c r="B13499" s="60" t="s">
        <v>10</v>
      </c>
      <c r="C13499" s="73" t="s">
        <v>342</v>
      </c>
      <c r="D13499" s="681">
        <v>2</v>
      </c>
    </row>
    <row r="13500" spans="1:4" x14ac:dyDescent="0.25">
      <c r="A13500" s="680">
        <v>44355</v>
      </c>
      <c r="B13500" s="60" t="s">
        <v>10</v>
      </c>
      <c r="C13500" s="73" t="s">
        <v>1479</v>
      </c>
      <c r="D13500" s="681">
        <v>2</v>
      </c>
    </row>
    <row r="13501" spans="1:4" ht="15.75" thickBot="1" x14ac:dyDescent="0.3">
      <c r="A13501" s="689">
        <v>44355</v>
      </c>
      <c r="B13501" s="676" t="s">
        <v>10</v>
      </c>
      <c r="C13501" s="690" t="s">
        <v>10</v>
      </c>
      <c r="D13501" s="691">
        <v>42</v>
      </c>
    </row>
    <row r="13502" spans="1:4" x14ac:dyDescent="0.25">
      <c r="A13502" s="677">
        <v>44356</v>
      </c>
      <c r="B13502" s="692" t="s">
        <v>8</v>
      </c>
      <c r="C13502" s="678" t="s">
        <v>1446</v>
      </c>
      <c r="D13502" s="679">
        <v>2</v>
      </c>
    </row>
    <row r="13503" spans="1:4" x14ac:dyDescent="0.25">
      <c r="A13503" s="680">
        <v>44356</v>
      </c>
      <c r="B13503" s="73" t="s">
        <v>8</v>
      </c>
      <c r="C13503" s="60" t="s">
        <v>1448</v>
      </c>
      <c r="D13503" s="681">
        <v>2</v>
      </c>
    </row>
    <row r="13504" spans="1:4" x14ac:dyDescent="0.25">
      <c r="A13504" s="680">
        <v>44356</v>
      </c>
      <c r="B13504" s="73" t="s">
        <v>8</v>
      </c>
      <c r="C13504" s="60" t="s">
        <v>73</v>
      </c>
      <c r="D13504" s="681">
        <v>9</v>
      </c>
    </row>
    <row r="13505" spans="1:4" x14ac:dyDescent="0.25">
      <c r="A13505" s="680">
        <v>44356</v>
      </c>
      <c r="B13505" s="73" t="s">
        <v>8</v>
      </c>
      <c r="C13505" s="60" t="s">
        <v>1452</v>
      </c>
      <c r="D13505" s="681">
        <v>4</v>
      </c>
    </row>
    <row r="13506" spans="1:4" x14ac:dyDescent="0.25">
      <c r="A13506" s="680">
        <v>44356</v>
      </c>
      <c r="B13506" s="73" t="s">
        <v>8</v>
      </c>
      <c r="C13506" s="60" t="s">
        <v>58</v>
      </c>
      <c r="D13506" s="681">
        <v>5</v>
      </c>
    </row>
    <row r="13507" spans="1:4" x14ac:dyDescent="0.25">
      <c r="A13507" s="680">
        <v>44356</v>
      </c>
      <c r="B13507" s="73" t="s">
        <v>8</v>
      </c>
      <c r="C13507" s="60" t="s">
        <v>141</v>
      </c>
      <c r="D13507" s="681">
        <v>7</v>
      </c>
    </row>
    <row r="13508" spans="1:4" x14ac:dyDescent="0.25">
      <c r="A13508" s="680">
        <v>44356</v>
      </c>
      <c r="B13508" s="73" t="s">
        <v>8</v>
      </c>
      <c r="C13508" s="60" t="s">
        <v>133</v>
      </c>
      <c r="D13508" s="681">
        <v>2</v>
      </c>
    </row>
    <row r="13509" spans="1:4" x14ac:dyDescent="0.25">
      <c r="A13509" s="680">
        <v>44356</v>
      </c>
      <c r="B13509" s="73" t="s">
        <v>8</v>
      </c>
      <c r="C13509" s="60" t="s">
        <v>925</v>
      </c>
      <c r="D13509" s="681">
        <v>1</v>
      </c>
    </row>
    <row r="13510" spans="1:4" x14ac:dyDescent="0.25">
      <c r="A13510" s="680">
        <v>44356</v>
      </c>
      <c r="B13510" s="73" t="s">
        <v>8</v>
      </c>
      <c r="C13510" s="60" t="s">
        <v>1062</v>
      </c>
      <c r="D13510" s="681">
        <v>1</v>
      </c>
    </row>
    <row r="13511" spans="1:4" x14ac:dyDescent="0.25">
      <c r="A13511" s="680">
        <v>44356</v>
      </c>
      <c r="B13511" s="73" t="s">
        <v>8</v>
      </c>
      <c r="C13511" s="60" t="s">
        <v>204</v>
      </c>
      <c r="D13511" s="681">
        <v>6</v>
      </c>
    </row>
    <row r="13512" spans="1:4" x14ac:dyDescent="0.25">
      <c r="A13512" s="680">
        <v>44356</v>
      </c>
      <c r="B13512" s="73" t="s">
        <v>8</v>
      </c>
      <c r="C13512" s="60" t="s">
        <v>40</v>
      </c>
      <c r="D13512" s="681">
        <v>5</v>
      </c>
    </row>
    <row r="13513" spans="1:4" x14ac:dyDescent="0.25">
      <c r="A13513" s="680">
        <v>44356</v>
      </c>
      <c r="B13513" s="73" t="s">
        <v>8</v>
      </c>
      <c r="C13513" s="60" t="s">
        <v>8</v>
      </c>
      <c r="D13513" s="681">
        <v>192</v>
      </c>
    </row>
    <row r="13514" spans="1:4" x14ac:dyDescent="0.25">
      <c r="A13514" s="680">
        <v>44356</v>
      </c>
      <c r="B13514" s="73" t="s">
        <v>8</v>
      </c>
      <c r="C13514" s="60" t="s">
        <v>186</v>
      </c>
      <c r="D13514" s="681">
        <v>1</v>
      </c>
    </row>
    <row r="13515" spans="1:4" x14ac:dyDescent="0.25">
      <c r="A13515" s="680">
        <v>44356</v>
      </c>
      <c r="B13515" s="73" t="s">
        <v>8</v>
      </c>
      <c r="C13515" s="60" t="s">
        <v>31</v>
      </c>
      <c r="D13515" s="681">
        <v>5</v>
      </c>
    </row>
    <row r="13516" spans="1:4" x14ac:dyDescent="0.25">
      <c r="A13516" s="680">
        <v>44356</v>
      </c>
      <c r="B13516" s="73" t="s">
        <v>8</v>
      </c>
      <c r="C13516" s="60" t="s">
        <v>705</v>
      </c>
      <c r="D13516" s="681">
        <v>1</v>
      </c>
    </row>
    <row r="13517" spans="1:4" x14ac:dyDescent="0.25">
      <c r="A13517" s="680">
        <v>44356</v>
      </c>
      <c r="B13517" s="73" t="s">
        <v>8</v>
      </c>
      <c r="C13517" s="60" t="s">
        <v>80</v>
      </c>
      <c r="D13517" s="681">
        <v>1</v>
      </c>
    </row>
    <row r="13518" spans="1:4" x14ac:dyDescent="0.25">
      <c r="A13518" s="680">
        <v>44356</v>
      </c>
      <c r="B13518" s="73" t="s">
        <v>8</v>
      </c>
      <c r="C13518" s="60" t="s">
        <v>111</v>
      </c>
      <c r="D13518" s="681">
        <v>2</v>
      </c>
    </row>
    <row r="13519" spans="1:4" x14ac:dyDescent="0.25">
      <c r="A13519" s="680">
        <v>44356</v>
      </c>
      <c r="B13519" s="60" t="s">
        <v>14</v>
      </c>
      <c r="C13519" s="60" t="s">
        <v>14</v>
      </c>
      <c r="D13519" s="681">
        <v>36</v>
      </c>
    </row>
    <row r="13520" spans="1:4" x14ac:dyDescent="0.25">
      <c r="A13520" s="680">
        <v>44356</v>
      </c>
      <c r="B13520" s="60" t="s">
        <v>14</v>
      </c>
      <c r="C13520" s="60" t="s">
        <v>1041</v>
      </c>
      <c r="D13520" s="681">
        <v>2</v>
      </c>
    </row>
    <row r="13521" spans="1:8" x14ac:dyDescent="0.25">
      <c r="A13521" s="680">
        <v>44356</v>
      </c>
      <c r="B13521" s="60" t="s">
        <v>14</v>
      </c>
      <c r="C13521" s="60" t="s">
        <v>16</v>
      </c>
      <c r="D13521" s="681">
        <v>9</v>
      </c>
    </row>
    <row r="13522" spans="1:8" x14ac:dyDescent="0.25">
      <c r="A13522" s="680">
        <v>44356</v>
      </c>
      <c r="B13522" s="60" t="s">
        <v>14</v>
      </c>
      <c r="C13522" s="60" t="s">
        <v>807</v>
      </c>
      <c r="D13522" s="681">
        <v>1</v>
      </c>
    </row>
    <row r="13523" spans="1:8" x14ac:dyDescent="0.25">
      <c r="A13523" s="680">
        <v>44356</v>
      </c>
      <c r="B13523" s="60" t="s">
        <v>14</v>
      </c>
      <c r="C13523" s="60" t="s">
        <v>85</v>
      </c>
      <c r="D13523" s="681">
        <v>22</v>
      </c>
    </row>
    <row r="13524" spans="1:8" x14ac:dyDescent="0.25">
      <c r="A13524" s="680">
        <v>44356</v>
      </c>
      <c r="B13524" s="60" t="s">
        <v>14</v>
      </c>
      <c r="C13524" s="60" t="s">
        <v>3242</v>
      </c>
      <c r="D13524" s="681">
        <v>1</v>
      </c>
    </row>
    <row r="13525" spans="1:8" x14ac:dyDescent="0.25">
      <c r="A13525" s="680">
        <v>44356</v>
      </c>
      <c r="B13525" s="60" t="s">
        <v>20</v>
      </c>
      <c r="C13525" s="60" t="s">
        <v>1371</v>
      </c>
      <c r="D13525" s="681">
        <v>2</v>
      </c>
    </row>
    <row r="13526" spans="1:8" x14ac:dyDescent="0.25">
      <c r="A13526" s="680">
        <v>44356</v>
      </c>
      <c r="B13526" s="60" t="s">
        <v>20</v>
      </c>
      <c r="C13526" s="60" t="s">
        <v>1372</v>
      </c>
      <c r="D13526" s="681">
        <v>1</v>
      </c>
      <c r="E13526" s="22" t="s">
        <v>3241</v>
      </c>
      <c r="H13526" s="22" t="str">
        <f>PROPER(E13526)</f>
        <v xml:space="preserve"> </v>
      </c>
    </row>
    <row r="13527" spans="1:8" x14ac:dyDescent="0.25">
      <c r="A13527" s="680">
        <v>44356</v>
      </c>
      <c r="B13527" s="60" t="s">
        <v>20</v>
      </c>
      <c r="C13527" s="60" t="s">
        <v>20</v>
      </c>
      <c r="D13527" s="681">
        <v>184</v>
      </c>
      <c r="H13527" s="22" t="str">
        <f>PROPER(E13527)</f>
        <v/>
      </c>
    </row>
    <row r="13528" spans="1:8" x14ac:dyDescent="0.25">
      <c r="A13528" s="680">
        <v>44356</v>
      </c>
      <c r="B13528" s="60" t="s">
        <v>20</v>
      </c>
      <c r="C13528" s="60" t="s">
        <v>927</v>
      </c>
      <c r="D13528" s="681">
        <v>4</v>
      </c>
    </row>
    <row r="13529" spans="1:8" x14ac:dyDescent="0.25">
      <c r="A13529" s="680">
        <v>44356</v>
      </c>
      <c r="B13529" s="60" t="s">
        <v>20</v>
      </c>
      <c r="C13529" s="60" t="s">
        <v>365</v>
      </c>
      <c r="D13529" s="681">
        <v>3</v>
      </c>
    </row>
    <row r="13530" spans="1:8" x14ac:dyDescent="0.25">
      <c r="A13530" s="680">
        <v>44356</v>
      </c>
      <c r="B13530" s="60" t="s">
        <v>20</v>
      </c>
      <c r="C13530" s="60" t="s">
        <v>651</v>
      </c>
      <c r="D13530" s="681">
        <v>4</v>
      </c>
    </row>
    <row r="13531" spans="1:8" x14ac:dyDescent="0.25">
      <c r="A13531" s="680">
        <v>44356</v>
      </c>
      <c r="B13531" s="60" t="s">
        <v>20</v>
      </c>
      <c r="C13531" s="60" t="s">
        <v>1033</v>
      </c>
      <c r="D13531" s="681">
        <v>2</v>
      </c>
    </row>
    <row r="13532" spans="1:8" x14ac:dyDescent="0.25">
      <c r="A13532" s="680">
        <v>44356</v>
      </c>
      <c r="B13532" s="60" t="s">
        <v>20</v>
      </c>
      <c r="C13532" s="60" t="s">
        <v>712</v>
      </c>
      <c r="D13532" s="681">
        <v>3</v>
      </c>
    </row>
    <row r="13533" spans="1:8" x14ac:dyDescent="0.25">
      <c r="A13533" s="680">
        <v>44356</v>
      </c>
      <c r="B13533" s="60" t="s">
        <v>20</v>
      </c>
      <c r="C13533" s="60" t="s">
        <v>1378</v>
      </c>
      <c r="D13533" s="681">
        <v>1</v>
      </c>
    </row>
    <row r="13534" spans="1:8" x14ac:dyDescent="0.25">
      <c r="A13534" s="680">
        <v>44356</v>
      </c>
      <c r="B13534" s="60" t="s">
        <v>13</v>
      </c>
      <c r="C13534" s="60" t="s">
        <v>1380</v>
      </c>
      <c r="D13534" s="681">
        <v>1</v>
      </c>
    </row>
    <row r="13535" spans="1:8" x14ac:dyDescent="0.25">
      <c r="A13535" s="680">
        <v>44356</v>
      </c>
      <c r="B13535" s="60" t="s">
        <v>13</v>
      </c>
      <c r="C13535" s="60" t="s">
        <v>13</v>
      </c>
      <c r="D13535" s="681">
        <v>23</v>
      </c>
    </row>
    <row r="13536" spans="1:8" x14ac:dyDescent="0.25">
      <c r="A13536" s="680">
        <v>44356</v>
      </c>
      <c r="B13536" s="60" t="s">
        <v>13</v>
      </c>
      <c r="C13536" s="60" t="s">
        <v>3243</v>
      </c>
      <c r="D13536" s="681">
        <v>1</v>
      </c>
    </row>
    <row r="13537" spans="1:4" x14ac:dyDescent="0.25">
      <c r="A13537" s="680">
        <v>44356</v>
      </c>
      <c r="B13537" s="60" t="s">
        <v>13</v>
      </c>
      <c r="C13537" s="60" t="s">
        <v>3244</v>
      </c>
      <c r="D13537" s="681">
        <v>2</v>
      </c>
    </row>
    <row r="13538" spans="1:4" x14ac:dyDescent="0.25">
      <c r="A13538" s="680">
        <v>44356</v>
      </c>
      <c r="B13538" s="60" t="s">
        <v>13</v>
      </c>
      <c r="C13538" s="60" t="s">
        <v>1385</v>
      </c>
      <c r="D13538" s="681">
        <v>7</v>
      </c>
    </row>
    <row r="13539" spans="1:4" x14ac:dyDescent="0.25">
      <c r="A13539" s="680">
        <v>44356</v>
      </c>
      <c r="B13539" s="60" t="s">
        <v>13</v>
      </c>
      <c r="C13539" s="60" t="s">
        <v>1387</v>
      </c>
      <c r="D13539" s="681">
        <v>10</v>
      </c>
    </row>
    <row r="13540" spans="1:4" x14ac:dyDescent="0.25">
      <c r="A13540" s="680">
        <v>44356</v>
      </c>
      <c r="B13540" s="60" t="s">
        <v>24</v>
      </c>
      <c r="C13540" s="60" t="s">
        <v>23</v>
      </c>
      <c r="D13540" s="681">
        <v>30</v>
      </c>
    </row>
    <row r="13541" spans="1:4" x14ac:dyDescent="0.25">
      <c r="A13541" s="680">
        <v>44356</v>
      </c>
      <c r="B13541" s="60" t="s">
        <v>24</v>
      </c>
      <c r="C13541" s="60" t="s">
        <v>1400</v>
      </c>
      <c r="D13541" s="681">
        <v>1</v>
      </c>
    </row>
    <row r="13542" spans="1:4" x14ac:dyDescent="0.25">
      <c r="A13542" s="680">
        <v>44356</v>
      </c>
      <c r="B13542" s="60" t="s">
        <v>24</v>
      </c>
      <c r="C13542" s="60" t="s">
        <v>24</v>
      </c>
      <c r="D13542" s="681">
        <v>14</v>
      </c>
    </row>
    <row r="13543" spans="1:4" x14ac:dyDescent="0.25">
      <c r="A13543" s="680">
        <v>44356</v>
      </c>
      <c r="B13543" s="60" t="s">
        <v>24</v>
      </c>
      <c r="C13543" s="60" t="s">
        <v>1402</v>
      </c>
      <c r="D13543" s="681">
        <v>1</v>
      </c>
    </row>
    <row r="13544" spans="1:4" x14ac:dyDescent="0.25">
      <c r="A13544" s="680">
        <v>44356</v>
      </c>
      <c r="B13544" s="60" t="s">
        <v>24</v>
      </c>
      <c r="C13544" s="60" t="s">
        <v>193</v>
      </c>
      <c r="D13544" s="681">
        <v>1</v>
      </c>
    </row>
    <row r="13545" spans="1:4" x14ac:dyDescent="0.25">
      <c r="A13545" s="680">
        <v>44356</v>
      </c>
      <c r="B13545" s="60" t="s">
        <v>24</v>
      </c>
      <c r="C13545" s="60" t="s">
        <v>36</v>
      </c>
      <c r="D13545" s="681">
        <v>1</v>
      </c>
    </row>
    <row r="13546" spans="1:4" x14ac:dyDescent="0.25">
      <c r="A13546" s="680">
        <v>44356</v>
      </c>
      <c r="B13546" s="60" t="s">
        <v>47</v>
      </c>
      <c r="C13546" s="60" t="s">
        <v>47</v>
      </c>
      <c r="D13546" s="681">
        <v>2</v>
      </c>
    </row>
    <row r="13547" spans="1:4" x14ac:dyDescent="0.25">
      <c r="A13547" s="680">
        <v>44356</v>
      </c>
      <c r="B13547" s="60" t="s">
        <v>47</v>
      </c>
      <c r="C13547" s="60" t="s">
        <v>924</v>
      </c>
      <c r="D13547" s="681">
        <v>4</v>
      </c>
    </row>
    <row r="13548" spans="1:4" x14ac:dyDescent="0.25">
      <c r="A13548" s="680">
        <v>44356</v>
      </c>
      <c r="B13548" s="60" t="s">
        <v>48</v>
      </c>
      <c r="C13548" s="60" t="s">
        <v>3245</v>
      </c>
      <c r="D13548" s="681">
        <v>16</v>
      </c>
    </row>
    <row r="13549" spans="1:4" x14ac:dyDescent="0.25">
      <c r="A13549" s="680">
        <v>44356</v>
      </c>
      <c r="B13549" s="60" t="s">
        <v>7</v>
      </c>
      <c r="C13549" s="60" t="s">
        <v>1411</v>
      </c>
      <c r="D13549" s="681">
        <v>5</v>
      </c>
    </row>
    <row r="13550" spans="1:4" x14ac:dyDescent="0.25">
      <c r="A13550" s="680">
        <v>44356</v>
      </c>
      <c r="B13550" s="60" t="s">
        <v>7</v>
      </c>
      <c r="C13550" s="60" t="s">
        <v>7</v>
      </c>
      <c r="D13550" s="681">
        <v>77</v>
      </c>
    </row>
    <row r="13551" spans="1:4" x14ac:dyDescent="0.25">
      <c r="A13551" s="680">
        <v>44356</v>
      </c>
      <c r="B13551" s="60" t="s">
        <v>9</v>
      </c>
      <c r="C13551" s="60" t="s">
        <v>1416</v>
      </c>
      <c r="D13551" s="681">
        <v>1</v>
      </c>
    </row>
    <row r="13552" spans="1:4" x14ac:dyDescent="0.25">
      <c r="A13552" s="680">
        <v>44356</v>
      </c>
      <c r="B13552" s="60" t="s">
        <v>9</v>
      </c>
      <c r="C13552" s="60" t="s">
        <v>9</v>
      </c>
      <c r="D13552" s="681">
        <v>88</v>
      </c>
    </row>
    <row r="13553" spans="1:4" x14ac:dyDescent="0.25">
      <c r="A13553" s="680">
        <v>44356</v>
      </c>
      <c r="B13553" s="60" t="s">
        <v>9</v>
      </c>
      <c r="C13553" s="60" t="s">
        <v>17</v>
      </c>
      <c r="D13553" s="681">
        <v>8</v>
      </c>
    </row>
    <row r="13554" spans="1:4" x14ac:dyDescent="0.25">
      <c r="A13554" s="680">
        <v>44356</v>
      </c>
      <c r="B13554" s="60" t="s">
        <v>9</v>
      </c>
      <c r="C13554" s="60" t="s">
        <v>144</v>
      </c>
      <c r="D13554" s="681">
        <v>15</v>
      </c>
    </row>
    <row r="13555" spans="1:4" x14ac:dyDescent="0.25">
      <c r="A13555" s="680">
        <v>44356</v>
      </c>
      <c r="B13555" s="60" t="s">
        <v>15</v>
      </c>
      <c r="C13555" s="60" t="s">
        <v>1355</v>
      </c>
      <c r="D13555" s="681">
        <v>4</v>
      </c>
    </row>
    <row r="13556" spans="1:4" x14ac:dyDescent="0.25">
      <c r="A13556" s="680">
        <v>44356</v>
      </c>
      <c r="B13556" s="60" t="s">
        <v>11</v>
      </c>
      <c r="C13556" s="60" t="s">
        <v>64</v>
      </c>
      <c r="D13556" s="681">
        <v>4</v>
      </c>
    </row>
    <row r="13557" spans="1:4" x14ac:dyDescent="0.25">
      <c r="A13557" s="680">
        <v>44356</v>
      </c>
      <c r="B13557" s="60" t="s">
        <v>11</v>
      </c>
      <c r="C13557" s="60" t="s">
        <v>335</v>
      </c>
      <c r="D13557" s="681">
        <v>8</v>
      </c>
    </row>
    <row r="13558" spans="1:4" x14ac:dyDescent="0.25">
      <c r="A13558" s="680">
        <v>44356</v>
      </c>
      <c r="B13558" s="60" t="s">
        <v>11</v>
      </c>
      <c r="C13558" s="60" t="s">
        <v>11</v>
      </c>
      <c r="D13558" s="681">
        <v>15</v>
      </c>
    </row>
    <row r="13559" spans="1:4" x14ac:dyDescent="0.25">
      <c r="A13559" s="680">
        <v>44356</v>
      </c>
      <c r="B13559" s="60" t="s">
        <v>11</v>
      </c>
      <c r="C13559" s="60" t="s">
        <v>1040</v>
      </c>
      <c r="D13559" s="681">
        <v>1</v>
      </c>
    </row>
    <row r="13560" spans="1:4" x14ac:dyDescent="0.25">
      <c r="A13560" s="680">
        <v>44356</v>
      </c>
      <c r="B13560" s="60" t="s">
        <v>11</v>
      </c>
      <c r="C13560" s="60" t="s">
        <v>763</v>
      </c>
      <c r="D13560" s="681">
        <v>13</v>
      </c>
    </row>
    <row r="13561" spans="1:4" x14ac:dyDescent="0.25">
      <c r="A13561" s="680">
        <v>44356</v>
      </c>
      <c r="B13561" s="60" t="s">
        <v>11</v>
      </c>
      <c r="C13561" s="60" t="s">
        <v>134</v>
      </c>
      <c r="D13561" s="681">
        <v>2</v>
      </c>
    </row>
    <row r="13562" spans="1:4" x14ac:dyDescent="0.25">
      <c r="A13562" s="680">
        <v>44356</v>
      </c>
      <c r="B13562" s="60" t="s">
        <v>11</v>
      </c>
      <c r="C13562" s="60" t="s">
        <v>1049</v>
      </c>
      <c r="D13562" s="681">
        <v>1</v>
      </c>
    </row>
    <row r="13563" spans="1:4" x14ac:dyDescent="0.25">
      <c r="A13563" s="680">
        <v>44356</v>
      </c>
      <c r="B13563" s="60" t="s">
        <v>12</v>
      </c>
      <c r="C13563" s="60" t="s">
        <v>1710</v>
      </c>
      <c r="D13563" s="681">
        <v>1</v>
      </c>
    </row>
    <row r="13564" spans="1:4" x14ac:dyDescent="0.25">
      <c r="A13564" s="680">
        <v>44356</v>
      </c>
      <c r="B13564" s="60" t="s">
        <v>12</v>
      </c>
      <c r="C13564" s="60" t="s">
        <v>74</v>
      </c>
      <c r="D13564" s="681">
        <v>3</v>
      </c>
    </row>
    <row r="13565" spans="1:4" x14ac:dyDescent="0.25">
      <c r="A13565" s="680">
        <v>44356</v>
      </c>
      <c r="B13565" s="60" t="s">
        <v>12</v>
      </c>
      <c r="C13565" s="60" t="s">
        <v>781</v>
      </c>
      <c r="D13565" s="681">
        <v>1</v>
      </c>
    </row>
    <row r="13566" spans="1:4" x14ac:dyDescent="0.25">
      <c r="A13566" s="680">
        <v>44356</v>
      </c>
      <c r="B13566" s="60" t="s">
        <v>12</v>
      </c>
      <c r="C13566" s="60" t="s">
        <v>12</v>
      </c>
      <c r="D13566" s="681">
        <v>7</v>
      </c>
    </row>
    <row r="13567" spans="1:4" x14ac:dyDescent="0.25">
      <c r="A13567" s="680">
        <v>44356</v>
      </c>
      <c r="B13567" s="60" t="s">
        <v>49</v>
      </c>
      <c r="C13567" s="60" t="s">
        <v>1466</v>
      </c>
      <c r="D13567" s="681">
        <v>3</v>
      </c>
    </row>
    <row r="13568" spans="1:4" x14ac:dyDescent="0.25">
      <c r="A13568" s="680">
        <v>44356</v>
      </c>
      <c r="B13568" s="60" t="s">
        <v>49</v>
      </c>
      <c r="C13568" s="60" t="s">
        <v>49</v>
      </c>
      <c r="D13568" s="681">
        <v>21</v>
      </c>
    </row>
    <row r="13569" spans="1:8" x14ac:dyDescent="0.25">
      <c r="A13569" s="680">
        <v>44356</v>
      </c>
      <c r="B13569" s="60" t="s">
        <v>50</v>
      </c>
      <c r="C13569" s="60" t="s">
        <v>1470</v>
      </c>
      <c r="D13569" s="681">
        <v>6</v>
      </c>
    </row>
    <row r="13570" spans="1:8" x14ac:dyDescent="0.25">
      <c r="A13570" s="680">
        <v>44356</v>
      </c>
      <c r="B13570" s="60" t="s">
        <v>50</v>
      </c>
      <c r="C13570" s="60" t="s">
        <v>1356</v>
      </c>
      <c r="D13570" s="681">
        <v>1</v>
      </c>
    </row>
    <row r="13571" spans="1:8" x14ac:dyDescent="0.25">
      <c r="A13571" s="680">
        <v>44356</v>
      </c>
      <c r="B13571" s="60" t="s">
        <v>50</v>
      </c>
      <c r="C13571" s="60" t="s">
        <v>367</v>
      </c>
      <c r="D13571" s="681">
        <v>15</v>
      </c>
    </row>
    <row r="13572" spans="1:8" x14ac:dyDescent="0.25">
      <c r="A13572" s="680">
        <v>44356</v>
      </c>
      <c r="B13572" s="60" t="s">
        <v>27</v>
      </c>
      <c r="C13572" s="60" t="s">
        <v>140</v>
      </c>
      <c r="D13572" s="681">
        <v>27</v>
      </c>
    </row>
    <row r="13573" spans="1:8" x14ac:dyDescent="0.25">
      <c r="A13573" s="680">
        <v>44356</v>
      </c>
      <c r="B13573" s="60" t="s">
        <v>27</v>
      </c>
      <c r="C13573" s="60" t="s">
        <v>234</v>
      </c>
      <c r="D13573" s="681">
        <v>4</v>
      </c>
    </row>
    <row r="13574" spans="1:8" x14ac:dyDescent="0.25">
      <c r="A13574" s="680">
        <v>44356</v>
      </c>
      <c r="B13574" s="60" t="s">
        <v>27</v>
      </c>
      <c r="C13574" s="60" t="s">
        <v>43</v>
      </c>
      <c r="D13574" s="681">
        <v>72</v>
      </c>
    </row>
    <row r="13575" spans="1:8" x14ac:dyDescent="0.25">
      <c r="A13575" s="680">
        <v>44356</v>
      </c>
      <c r="B13575" s="60" t="s">
        <v>27</v>
      </c>
      <c r="C13575" s="60" t="s">
        <v>939</v>
      </c>
      <c r="D13575" s="681">
        <v>1</v>
      </c>
    </row>
    <row r="13576" spans="1:8" x14ac:dyDescent="0.25">
      <c r="A13576" s="680">
        <v>44356</v>
      </c>
      <c r="B13576" s="60" t="s">
        <v>27</v>
      </c>
      <c r="C13576" s="60" t="s">
        <v>352</v>
      </c>
      <c r="D13576" s="681">
        <v>1</v>
      </c>
    </row>
    <row r="13577" spans="1:8" x14ac:dyDescent="0.25">
      <c r="A13577" s="680">
        <v>44356</v>
      </c>
      <c r="B13577" s="60" t="s">
        <v>27</v>
      </c>
      <c r="C13577" s="60" t="s">
        <v>1020</v>
      </c>
      <c r="D13577" s="681">
        <v>1</v>
      </c>
    </row>
    <row r="13578" spans="1:8" x14ac:dyDescent="0.25">
      <c r="A13578" s="680">
        <v>44356</v>
      </c>
      <c r="B13578" s="60" t="s">
        <v>27</v>
      </c>
      <c r="C13578" s="60" t="s">
        <v>621</v>
      </c>
      <c r="D13578" s="681">
        <v>2</v>
      </c>
    </row>
    <row r="13579" spans="1:8" x14ac:dyDescent="0.25">
      <c r="A13579" s="680">
        <v>44356</v>
      </c>
      <c r="B13579" s="60" t="s">
        <v>27</v>
      </c>
      <c r="C13579" s="60" t="s">
        <v>710</v>
      </c>
      <c r="D13579" s="681">
        <v>2</v>
      </c>
      <c r="H13579" s="22" t="str">
        <f>PROPER(E13579)</f>
        <v/>
      </c>
    </row>
    <row r="13580" spans="1:8" x14ac:dyDescent="0.25">
      <c r="A13580" s="680">
        <v>44356</v>
      </c>
      <c r="B13580" s="60" t="s">
        <v>51</v>
      </c>
      <c r="C13580" s="60" t="s">
        <v>51</v>
      </c>
      <c r="D13580" s="681">
        <v>35</v>
      </c>
    </row>
    <row r="13581" spans="1:8" x14ac:dyDescent="0.25">
      <c r="A13581" s="680">
        <v>44356</v>
      </c>
      <c r="B13581" s="60" t="s">
        <v>10</v>
      </c>
      <c r="C13581" s="60" t="s">
        <v>1053</v>
      </c>
      <c r="D13581" s="681">
        <v>3</v>
      </c>
    </row>
    <row r="13582" spans="1:8" x14ac:dyDescent="0.25">
      <c r="A13582" s="680">
        <v>44356</v>
      </c>
      <c r="B13582" s="60" t="s">
        <v>10</v>
      </c>
      <c r="C13582" s="60" t="s">
        <v>342</v>
      </c>
      <c r="D13582" s="681">
        <v>4</v>
      </c>
    </row>
    <row r="13583" spans="1:8" x14ac:dyDescent="0.25">
      <c r="A13583" s="680">
        <v>44356</v>
      </c>
      <c r="B13583" s="60" t="s">
        <v>10</v>
      </c>
      <c r="C13583" s="60" t="s">
        <v>1479</v>
      </c>
      <c r="D13583" s="681">
        <v>1</v>
      </c>
    </row>
    <row r="13584" spans="1:8" ht="15.75" thickBot="1" x14ac:dyDescent="0.3">
      <c r="A13584" s="682">
        <v>44356</v>
      </c>
      <c r="B13584" s="683" t="s">
        <v>10</v>
      </c>
      <c r="C13584" s="683" t="s">
        <v>10</v>
      </c>
      <c r="D13584" s="684">
        <v>60</v>
      </c>
    </row>
    <row r="13585" spans="1:4" x14ac:dyDescent="0.25">
      <c r="A13585" s="718">
        <v>44357</v>
      </c>
      <c r="B13585" s="719" t="s">
        <v>14</v>
      </c>
      <c r="C13585" s="719" t="s">
        <v>14</v>
      </c>
      <c r="D13585" s="38">
        <v>18</v>
      </c>
    </row>
    <row r="13586" spans="1:4" x14ac:dyDescent="0.25">
      <c r="A13586" s="67">
        <v>44357</v>
      </c>
      <c r="B13586" s="719" t="s">
        <v>14</v>
      </c>
      <c r="C13586" s="60" t="s">
        <v>1041</v>
      </c>
      <c r="D13586" s="15">
        <v>1</v>
      </c>
    </row>
    <row r="13587" spans="1:4" x14ac:dyDescent="0.25">
      <c r="A13587" s="67">
        <v>44357</v>
      </c>
      <c r="B13587" s="719" t="s">
        <v>14</v>
      </c>
      <c r="C13587" s="60" t="s">
        <v>16</v>
      </c>
      <c r="D13587" s="15">
        <v>6</v>
      </c>
    </row>
    <row r="13588" spans="1:4" x14ac:dyDescent="0.25">
      <c r="A13588" s="67">
        <v>44357</v>
      </c>
      <c r="B13588" s="719" t="s">
        <v>14</v>
      </c>
      <c r="C13588" s="60" t="s">
        <v>85</v>
      </c>
      <c r="D13588" s="15">
        <v>19</v>
      </c>
    </row>
    <row r="13589" spans="1:4" x14ac:dyDescent="0.25">
      <c r="A13589" s="67">
        <v>44357</v>
      </c>
      <c r="B13589" s="60" t="s">
        <v>20</v>
      </c>
      <c r="C13589" s="60" t="s">
        <v>1371</v>
      </c>
      <c r="D13589" s="15">
        <v>2</v>
      </c>
    </row>
    <row r="13590" spans="1:4" x14ac:dyDescent="0.25">
      <c r="A13590" s="67">
        <v>44357</v>
      </c>
      <c r="B13590" s="60" t="s">
        <v>20</v>
      </c>
      <c r="C13590" s="60" t="s">
        <v>20</v>
      </c>
      <c r="D13590" s="15">
        <v>103</v>
      </c>
    </row>
    <row r="13591" spans="1:4" x14ac:dyDescent="0.25">
      <c r="A13591" s="67">
        <v>44357</v>
      </c>
      <c r="B13591" s="60" t="s">
        <v>20</v>
      </c>
      <c r="C13591" s="60" t="s">
        <v>1374</v>
      </c>
      <c r="D13591" s="15">
        <v>1</v>
      </c>
    </row>
    <row r="13592" spans="1:4" x14ac:dyDescent="0.25">
      <c r="A13592" s="67">
        <v>44357</v>
      </c>
      <c r="B13592" s="60" t="s">
        <v>20</v>
      </c>
      <c r="C13592" s="60" t="s">
        <v>365</v>
      </c>
      <c r="D13592" s="15">
        <v>2</v>
      </c>
    </row>
    <row r="13593" spans="1:4" x14ac:dyDescent="0.25">
      <c r="A13593" s="67">
        <v>44357</v>
      </c>
      <c r="B13593" s="60" t="s">
        <v>20</v>
      </c>
      <c r="C13593" s="60" t="s">
        <v>651</v>
      </c>
      <c r="D13593" s="15">
        <v>2</v>
      </c>
    </row>
    <row r="13594" spans="1:4" x14ac:dyDescent="0.25">
      <c r="A13594" s="67">
        <v>44357</v>
      </c>
      <c r="B13594" s="60" t="s">
        <v>20</v>
      </c>
      <c r="C13594" s="60" t="s">
        <v>1033</v>
      </c>
      <c r="D13594" s="15">
        <v>1</v>
      </c>
    </row>
    <row r="13595" spans="1:4" x14ac:dyDescent="0.25">
      <c r="A13595" s="67">
        <v>44357</v>
      </c>
      <c r="B13595" s="60" t="s">
        <v>13</v>
      </c>
      <c r="C13595" s="60" t="s">
        <v>1380</v>
      </c>
      <c r="D13595" s="15">
        <v>1</v>
      </c>
    </row>
    <row r="13596" spans="1:4" x14ac:dyDescent="0.25">
      <c r="A13596" s="67">
        <v>44357</v>
      </c>
      <c r="B13596" s="60" t="s">
        <v>13</v>
      </c>
      <c r="C13596" s="60" t="s">
        <v>1381</v>
      </c>
      <c r="D13596" s="15">
        <v>3</v>
      </c>
    </row>
    <row r="13597" spans="1:4" x14ac:dyDescent="0.25">
      <c r="A13597" s="67">
        <v>44357</v>
      </c>
      <c r="B13597" s="60" t="s">
        <v>13</v>
      </c>
      <c r="C13597" s="60" t="s">
        <v>1382</v>
      </c>
      <c r="D13597" s="15">
        <v>1</v>
      </c>
    </row>
    <row r="13598" spans="1:4" x14ac:dyDescent="0.25">
      <c r="A13598" s="67">
        <v>44357</v>
      </c>
      <c r="B13598" s="60" t="s">
        <v>13</v>
      </c>
      <c r="C13598" s="60" t="s">
        <v>13</v>
      </c>
      <c r="D13598" s="15">
        <v>33</v>
      </c>
    </row>
    <row r="13599" spans="1:4" x14ac:dyDescent="0.25">
      <c r="A13599" s="67">
        <v>44357</v>
      </c>
      <c r="B13599" s="60" t="s">
        <v>13</v>
      </c>
      <c r="C13599" s="60" t="s">
        <v>1385</v>
      </c>
      <c r="D13599" s="15">
        <v>2</v>
      </c>
    </row>
    <row r="13600" spans="1:4" x14ac:dyDescent="0.25">
      <c r="A13600" s="67">
        <v>44357</v>
      </c>
      <c r="B13600" s="60" t="s">
        <v>13</v>
      </c>
      <c r="C13600" s="60" t="s">
        <v>636</v>
      </c>
      <c r="D13600" s="15">
        <v>2</v>
      </c>
    </row>
    <row r="13601" spans="1:4" x14ac:dyDescent="0.25">
      <c r="A13601" s="67">
        <v>44357</v>
      </c>
      <c r="B13601" s="60" t="s">
        <v>13</v>
      </c>
      <c r="C13601" s="60" t="s">
        <v>1387</v>
      </c>
      <c r="D13601" s="15">
        <v>4</v>
      </c>
    </row>
    <row r="13602" spans="1:4" x14ac:dyDescent="0.25">
      <c r="A13602" s="67">
        <v>44357</v>
      </c>
      <c r="B13602" s="60" t="s">
        <v>24</v>
      </c>
      <c r="C13602" s="78" t="s">
        <v>23</v>
      </c>
      <c r="D13602" s="1">
        <v>32</v>
      </c>
    </row>
    <row r="13603" spans="1:4" x14ac:dyDescent="0.25">
      <c r="A13603" s="67">
        <v>44357</v>
      </c>
      <c r="B13603" s="60" t="s">
        <v>24</v>
      </c>
      <c r="C13603" s="78" t="s">
        <v>24</v>
      </c>
      <c r="D13603" s="1">
        <v>6</v>
      </c>
    </row>
    <row r="13604" spans="1:4" x14ac:dyDescent="0.25">
      <c r="A13604" s="67">
        <v>44357</v>
      </c>
      <c r="B13604" s="60" t="s">
        <v>24</v>
      </c>
      <c r="C13604" s="78" t="s">
        <v>1402</v>
      </c>
      <c r="D13604" s="1">
        <v>2</v>
      </c>
    </row>
    <row r="13605" spans="1:4" x14ac:dyDescent="0.25">
      <c r="A13605" s="67">
        <v>44357</v>
      </c>
      <c r="B13605" s="60" t="s">
        <v>24</v>
      </c>
      <c r="C13605" s="78" t="s">
        <v>36</v>
      </c>
      <c r="D13605" s="1">
        <v>3</v>
      </c>
    </row>
    <row r="13606" spans="1:4" x14ac:dyDescent="0.25">
      <c r="A13606" s="67">
        <v>44357</v>
      </c>
      <c r="B13606" s="60" t="s">
        <v>47</v>
      </c>
      <c r="C13606" s="78" t="s">
        <v>1066</v>
      </c>
      <c r="D13606" s="1">
        <v>1</v>
      </c>
    </row>
    <row r="13607" spans="1:4" x14ac:dyDescent="0.25">
      <c r="A13607" s="67">
        <v>44357</v>
      </c>
      <c r="B13607" s="60" t="s">
        <v>47</v>
      </c>
      <c r="C13607" s="78" t="s">
        <v>47</v>
      </c>
      <c r="D13607" s="1">
        <v>18</v>
      </c>
    </row>
    <row r="13608" spans="1:4" x14ac:dyDescent="0.25">
      <c r="A13608" s="67">
        <v>44357</v>
      </c>
      <c r="B13608" s="60" t="s">
        <v>47</v>
      </c>
      <c r="C13608" s="78" t="s">
        <v>924</v>
      </c>
      <c r="D13608" s="1">
        <v>12</v>
      </c>
    </row>
    <row r="13609" spans="1:4" x14ac:dyDescent="0.25">
      <c r="A13609" s="67">
        <v>44357</v>
      </c>
      <c r="B13609" s="60" t="s">
        <v>48</v>
      </c>
      <c r="C13609" s="78" t="s">
        <v>3245</v>
      </c>
      <c r="D13609" s="1">
        <v>9</v>
      </c>
    </row>
    <row r="13610" spans="1:4" x14ac:dyDescent="0.25">
      <c r="A13610" s="67">
        <v>44357</v>
      </c>
      <c r="B13610" s="60" t="s">
        <v>7</v>
      </c>
      <c r="C13610" s="78" t="s">
        <v>1411</v>
      </c>
      <c r="D13610" s="1">
        <v>11</v>
      </c>
    </row>
    <row r="13611" spans="1:4" x14ac:dyDescent="0.25">
      <c r="A13611" s="67">
        <v>44357</v>
      </c>
      <c r="B13611" s="60" t="s">
        <v>7</v>
      </c>
      <c r="C13611" s="78" t="s">
        <v>1409</v>
      </c>
      <c r="D13611" s="1">
        <v>1</v>
      </c>
    </row>
    <row r="13612" spans="1:4" x14ac:dyDescent="0.25">
      <c r="A13612" s="67">
        <v>44357</v>
      </c>
      <c r="B13612" s="60" t="s">
        <v>7</v>
      </c>
      <c r="C13612" s="78" t="s">
        <v>7</v>
      </c>
      <c r="D13612" s="1">
        <v>47</v>
      </c>
    </row>
    <row r="13613" spans="1:4" x14ac:dyDescent="0.25">
      <c r="A13613" s="67">
        <v>44357</v>
      </c>
      <c r="B13613" s="60" t="s">
        <v>9</v>
      </c>
      <c r="C13613" s="78" t="s">
        <v>1416</v>
      </c>
      <c r="D13613" s="1">
        <v>2</v>
      </c>
    </row>
    <row r="13614" spans="1:4" x14ac:dyDescent="0.25">
      <c r="A13614" s="67">
        <v>44357</v>
      </c>
      <c r="B13614" s="60" t="s">
        <v>9</v>
      </c>
      <c r="C13614" s="78" t="s">
        <v>9</v>
      </c>
      <c r="D13614" s="1">
        <v>106</v>
      </c>
    </row>
    <row r="13615" spans="1:4" x14ac:dyDescent="0.25">
      <c r="A13615" s="67">
        <v>44357</v>
      </c>
      <c r="B13615" s="60" t="s">
        <v>9</v>
      </c>
      <c r="C13615" s="78" t="s">
        <v>709</v>
      </c>
      <c r="D13615" s="1">
        <v>1</v>
      </c>
    </row>
    <row r="13616" spans="1:4" x14ac:dyDescent="0.25">
      <c r="A13616" s="67">
        <v>44357</v>
      </c>
      <c r="B13616" s="60" t="s">
        <v>9</v>
      </c>
      <c r="C13616" s="78" t="s">
        <v>17</v>
      </c>
      <c r="D13616" s="1">
        <v>17</v>
      </c>
    </row>
    <row r="13617" spans="1:4" x14ac:dyDescent="0.25">
      <c r="A13617" s="67">
        <v>44357</v>
      </c>
      <c r="B13617" s="60" t="s">
        <v>9</v>
      </c>
      <c r="C13617" s="78" t="s">
        <v>1422</v>
      </c>
      <c r="D13617" s="1">
        <v>11</v>
      </c>
    </row>
    <row r="13618" spans="1:4" x14ac:dyDescent="0.25">
      <c r="A13618" s="67">
        <v>44357</v>
      </c>
      <c r="B13618" s="60" t="s">
        <v>9</v>
      </c>
      <c r="C13618" s="78" t="s">
        <v>144</v>
      </c>
      <c r="D13618" s="1">
        <v>11</v>
      </c>
    </row>
    <row r="13619" spans="1:4" x14ac:dyDescent="0.25">
      <c r="A13619" s="67">
        <v>44357</v>
      </c>
      <c r="B13619" s="60" t="s">
        <v>11</v>
      </c>
      <c r="C13619" s="78" t="s">
        <v>335</v>
      </c>
      <c r="D13619" s="1">
        <v>5</v>
      </c>
    </row>
    <row r="13620" spans="1:4" x14ac:dyDescent="0.25">
      <c r="A13620" s="67">
        <v>44357</v>
      </c>
      <c r="B13620" s="60" t="s">
        <v>11</v>
      </c>
      <c r="C13620" s="78" t="s">
        <v>1061</v>
      </c>
      <c r="D13620" s="1">
        <v>1</v>
      </c>
    </row>
    <row r="13621" spans="1:4" x14ac:dyDescent="0.25">
      <c r="A13621" s="67">
        <v>44357</v>
      </c>
      <c r="B13621" s="60" t="s">
        <v>11</v>
      </c>
      <c r="C13621" s="78" t="s">
        <v>11</v>
      </c>
      <c r="D13621" s="1">
        <v>22</v>
      </c>
    </row>
    <row r="13622" spans="1:4" x14ac:dyDescent="0.25">
      <c r="A13622" s="67">
        <v>44357</v>
      </c>
      <c r="B13622" s="60" t="s">
        <v>11</v>
      </c>
      <c r="C13622" s="78" t="s">
        <v>763</v>
      </c>
      <c r="D13622" s="1">
        <v>5</v>
      </c>
    </row>
    <row r="13623" spans="1:4" x14ac:dyDescent="0.25">
      <c r="A13623" s="67">
        <v>44357</v>
      </c>
      <c r="B13623" s="60" t="s">
        <v>11</v>
      </c>
      <c r="C13623" s="78" t="s">
        <v>134</v>
      </c>
      <c r="D13623" s="1">
        <v>21</v>
      </c>
    </row>
    <row r="13624" spans="1:4" x14ac:dyDescent="0.25">
      <c r="A13624" s="67">
        <v>44357</v>
      </c>
      <c r="B13624" s="60" t="s">
        <v>12</v>
      </c>
      <c r="C13624" s="78" t="s">
        <v>74</v>
      </c>
      <c r="D13624" s="1">
        <v>1</v>
      </c>
    </row>
    <row r="13625" spans="1:4" x14ac:dyDescent="0.25">
      <c r="A13625" s="67">
        <v>44357</v>
      </c>
      <c r="B13625" s="60" t="s">
        <v>12</v>
      </c>
      <c r="C13625" s="78" t="s">
        <v>589</v>
      </c>
      <c r="D13625" s="1">
        <v>3</v>
      </c>
    </row>
    <row r="13626" spans="1:4" x14ac:dyDescent="0.25">
      <c r="A13626" s="67">
        <v>44357</v>
      </c>
      <c r="B13626" s="60" t="s">
        <v>12</v>
      </c>
      <c r="C13626" s="78" t="s">
        <v>1444</v>
      </c>
      <c r="D13626" s="1">
        <v>1</v>
      </c>
    </row>
    <row r="13627" spans="1:4" x14ac:dyDescent="0.25">
      <c r="A13627" s="67">
        <v>44357</v>
      </c>
      <c r="B13627" s="60" t="s">
        <v>12</v>
      </c>
      <c r="C13627" s="78" t="s">
        <v>12</v>
      </c>
      <c r="D13627" s="1">
        <v>11</v>
      </c>
    </row>
    <row r="13628" spans="1:4" x14ac:dyDescent="0.25">
      <c r="A13628" s="67">
        <v>44357</v>
      </c>
      <c r="B13628" s="60" t="s">
        <v>8</v>
      </c>
      <c r="C13628" s="78" t="s">
        <v>1446</v>
      </c>
      <c r="D13628" s="1">
        <v>1</v>
      </c>
    </row>
    <row r="13629" spans="1:4" x14ac:dyDescent="0.25">
      <c r="A13629" s="67">
        <v>44357</v>
      </c>
      <c r="B13629" s="60" t="s">
        <v>8</v>
      </c>
      <c r="C13629" s="78" t="s">
        <v>1448</v>
      </c>
      <c r="D13629" s="1">
        <v>1</v>
      </c>
    </row>
    <row r="13630" spans="1:4" x14ac:dyDescent="0.25">
      <c r="A13630" s="67">
        <v>44357</v>
      </c>
      <c r="B13630" s="60" t="s">
        <v>8</v>
      </c>
      <c r="C13630" s="78" t="s">
        <v>73</v>
      </c>
      <c r="D13630" s="1">
        <v>5</v>
      </c>
    </row>
    <row r="13631" spans="1:4" x14ac:dyDescent="0.25">
      <c r="A13631" s="67">
        <v>44357</v>
      </c>
      <c r="B13631" s="60" t="s">
        <v>8</v>
      </c>
      <c r="C13631" s="78" t="s">
        <v>3201</v>
      </c>
      <c r="D13631" s="1">
        <v>1</v>
      </c>
    </row>
    <row r="13632" spans="1:4" x14ac:dyDescent="0.25">
      <c r="A13632" s="67">
        <v>44357</v>
      </c>
      <c r="B13632" s="60" t="s">
        <v>8</v>
      </c>
      <c r="C13632" s="78" t="s">
        <v>58</v>
      </c>
      <c r="D13632" s="1">
        <v>8</v>
      </c>
    </row>
    <row r="13633" spans="1:4" x14ac:dyDescent="0.25">
      <c r="A13633" s="67">
        <v>44357</v>
      </c>
      <c r="B13633" s="60" t="s">
        <v>8</v>
      </c>
      <c r="C13633" s="78" t="s">
        <v>721</v>
      </c>
      <c r="D13633" s="1">
        <v>2</v>
      </c>
    </row>
    <row r="13634" spans="1:4" x14ac:dyDescent="0.25">
      <c r="A13634" s="67">
        <v>44357</v>
      </c>
      <c r="B13634" s="60" t="s">
        <v>8</v>
      </c>
      <c r="C13634" s="78" t="s">
        <v>141</v>
      </c>
      <c r="D13634" s="1">
        <v>7</v>
      </c>
    </row>
    <row r="13635" spans="1:4" x14ac:dyDescent="0.25">
      <c r="A13635" s="67">
        <v>44357</v>
      </c>
      <c r="B13635" s="60" t="s">
        <v>8</v>
      </c>
      <c r="C13635" s="78" t="s">
        <v>133</v>
      </c>
      <c r="D13635" s="1">
        <v>1</v>
      </c>
    </row>
    <row r="13636" spans="1:4" x14ac:dyDescent="0.25">
      <c r="A13636" s="67">
        <v>44357</v>
      </c>
      <c r="B13636" s="60" t="s">
        <v>8</v>
      </c>
      <c r="C13636" s="78" t="s">
        <v>204</v>
      </c>
      <c r="D13636" s="1">
        <v>13</v>
      </c>
    </row>
    <row r="13637" spans="1:4" x14ac:dyDescent="0.25">
      <c r="A13637" s="67">
        <v>44357</v>
      </c>
      <c r="B13637" s="60" t="s">
        <v>8</v>
      </c>
      <c r="C13637" s="78" t="s">
        <v>40</v>
      </c>
      <c r="D13637" s="1">
        <v>2</v>
      </c>
    </row>
    <row r="13638" spans="1:4" x14ac:dyDescent="0.25">
      <c r="A13638" s="67">
        <v>44357</v>
      </c>
      <c r="B13638" s="60" t="s">
        <v>8</v>
      </c>
      <c r="C13638" s="78" t="s">
        <v>8</v>
      </c>
      <c r="D13638" s="1">
        <v>204</v>
      </c>
    </row>
    <row r="13639" spans="1:4" x14ac:dyDescent="0.25">
      <c r="A13639" s="67">
        <v>44357</v>
      </c>
      <c r="B13639" s="60" t="s">
        <v>8</v>
      </c>
      <c r="C13639" s="78" t="s">
        <v>31</v>
      </c>
      <c r="D13639" s="1">
        <v>5</v>
      </c>
    </row>
    <row r="13640" spans="1:4" x14ac:dyDescent="0.25">
      <c r="A13640" s="67">
        <v>44357</v>
      </c>
      <c r="B13640" s="60" t="s">
        <v>8</v>
      </c>
      <c r="C13640" s="78" t="s">
        <v>80</v>
      </c>
      <c r="D13640" s="1">
        <v>2</v>
      </c>
    </row>
    <row r="13641" spans="1:4" x14ac:dyDescent="0.25">
      <c r="A13641" s="67">
        <v>44357</v>
      </c>
      <c r="B13641" s="60" t="s">
        <v>8</v>
      </c>
      <c r="C13641" s="78" t="s">
        <v>111</v>
      </c>
      <c r="D13641" s="1">
        <v>9</v>
      </c>
    </row>
    <row r="13642" spans="1:4" x14ac:dyDescent="0.25">
      <c r="A13642" s="67">
        <v>44357</v>
      </c>
      <c r="B13642" s="60" t="s">
        <v>49</v>
      </c>
      <c r="C13642" s="78" t="s">
        <v>1466</v>
      </c>
      <c r="D13642" s="1">
        <v>1</v>
      </c>
    </row>
    <row r="13643" spans="1:4" x14ac:dyDescent="0.25">
      <c r="A13643" s="67">
        <v>44357</v>
      </c>
      <c r="B13643" s="60" t="s">
        <v>49</v>
      </c>
      <c r="C13643" s="78" t="s">
        <v>49</v>
      </c>
      <c r="D13643" s="1">
        <v>11</v>
      </c>
    </row>
    <row r="13644" spans="1:4" x14ac:dyDescent="0.25">
      <c r="A13644" s="67">
        <v>44357</v>
      </c>
      <c r="B13644" s="60" t="s">
        <v>50</v>
      </c>
      <c r="C13644" s="78" t="s">
        <v>1470</v>
      </c>
      <c r="D13644" s="1">
        <v>1</v>
      </c>
    </row>
    <row r="13645" spans="1:4" x14ac:dyDescent="0.25">
      <c r="A13645" s="67">
        <v>44357</v>
      </c>
      <c r="B13645" s="60" t="s">
        <v>50</v>
      </c>
      <c r="C13645" s="78" t="s">
        <v>1356</v>
      </c>
      <c r="D13645" s="1">
        <v>14</v>
      </c>
    </row>
    <row r="13646" spans="1:4" x14ac:dyDescent="0.25">
      <c r="A13646" s="67">
        <v>44357</v>
      </c>
      <c r="B13646" s="60" t="s">
        <v>50</v>
      </c>
      <c r="C13646" s="78" t="s">
        <v>367</v>
      </c>
      <c r="D13646" s="1">
        <v>32</v>
      </c>
    </row>
    <row r="13647" spans="1:4" x14ac:dyDescent="0.25">
      <c r="A13647" s="67">
        <v>44357</v>
      </c>
      <c r="B13647" s="60" t="s">
        <v>27</v>
      </c>
      <c r="C13647" s="78" t="s">
        <v>140</v>
      </c>
      <c r="D13647" s="1">
        <v>5</v>
      </c>
    </row>
    <row r="13648" spans="1:4" x14ac:dyDescent="0.25">
      <c r="A13648" s="67">
        <v>44357</v>
      </c>
      <c r="B13648" s="60" t="s">
        <v>27</v>
      </c>
      <c r="C13648" s="78" t="s">
        <v>234</v>
      </c>
      <c r="D13648" s="1">
        <v>1</v>
      </c>
    </row>
    <row r="13649" spans="1:4" x14ac:dyDescent="0.25">
      <c r="A13649" s="67">
        <v>44357</v>
      </c>
      <c r="B13649" s="60" t="s">
        <v>27</v>
      </c>
      <c r="C13649" s="78" t="s">
        <v>43</v>
      </c>
      <c r="D13649" s="1">
        <v>35</v>
      </c>
    </row>
    <row r="13650" spans="1:4" x14ac:dyDescent="0.25">
      <c r="A13650" s="67">
        <v>44357</v>
      </c>
      <c r="B13650" s="60" t="s">
        <v>27</v>
      </c>
      <c r="C13650" s="78" t="s">
        <v>939</v>
      </c>
      <c r="D13650" s="1">
        <v>1</v>
      </c>
    </row>
    <row r="13651" spans="1:4" x14ac:dyDescent="0.25">
      <c r="A13651" s="67">
        <v>44357</v>
      </c>
      <c r="B13651" s="60" t="s">
        <v>27</v>
      </c>
      <c r="C13651" s="78" t="s">
        <v>352</v>
      </c>
      <c r="D13651" s="1">
        <v>1</v>
      </c>
    </row>
    <row r="13652" spans="1:4" x14ac:dyDescent="0.25">
      <c r="A13652" s="67">
        <v>44357</v>
      </c>
      <c r="B13652" s="60" t="s">
        <v>27</v>
      </c>
      <c r="C13652" s="78" t="s">
        <v>946</v>
      </c>
      <c r="D13652" s="1">
        <v>3</v>
      </c>
    </row>
    <row r="13653" spans="1:4" x14ac:dyDescent="0.25">
      <c r="A13653" s="67">
        <v>44357</v>
      </c>
      <c r="B13653" s="60" t="s">
        <v>27</v>
      </c>
      <c r="C13653" s="78" t="s">
        <v>621</v>
      </c>
      <c r="D13653" s="1">
        <v>1</v>
      </c>
    </row>
    <row r="13654" spans="1:4" x14ac:dyDescent="0.25">
      <c r="A13654" s="67">
        <v>44357</v>
      </c>
      <c r="B13654" s="60" t="s">
        <v>27</v>
      </c>
      <c r="C13654" s="78" t="s">
        <v>27</v>
      </c>
      <c r="D13654" s="1">
        <v>1</v>
      </c>
    </row>
    <row r="13655" spans="1:4" x14ac:dyDescent="0.25">
      <c r="A13655" s="67">
        <v>44357</v>
      </c>
      <c r="B13655" s="60" t="s">
        <v>27</v>
      </c>
      <c r="C13655" s="78" t="s">
        <v>710</v>
      </c>
      <c r="D13655" s="1">
        <v>1</v>
      </c>
    </row>
    <row r="13656" spans="1:4" x14ac:dyDescent="0.25">
      <c r="A13656" s="67">
        <v>44357</v>
      </c>
      <c r="B13656" s="60" t="s">
        <v>51</v>
      </c>
      <c r="C13656" s="78" t="s">
        <v>51</v>
      </c>
      <c r="D13656" s="1">
        <v>29</v>
      </c>
    </row>
    <row r="13657" spans="1:4" x14ac:dyDescent="0.25">
      <c r="A13657" s="67">
        <v>44357</v>
      </c>
      <c r="B13657" s="60" t="s">
        <v>10</v>
      </c>
      <c r="C13657" s="78" t="s">
        <v>10</v>
      </c>
      <c r="D13657" s="1">
        <v>44</v>
      </c>
    </row>
    <row r="13658" spans="1:4" x14ac:dyDescent="0.25">
      <c r="A13658" s="67">
        <v>44357</v>
      </c>
      <c r="B13658" s="60" t="s">
        <v>15</v>
      </c>
      <c r="C13658" s="78" t="s">
        <v>108</v>
      </c>
      <c r="D13658" s="1">
        <v>1</v>
      </c>
    </row>
    <row r="13659" spans="1:4" x14ac:dyDescent="0.25">
      <c r="A13659" s="67">
        <v>44357</v>
      </c>
      <c r="B13659" s="60" t="s">
        <v>15</v>
      </c>
      <c r="C13659" s="78" t="s">
        <v>1355</v>
      </c>
      <c r="D13659" s="1">
        <v>1</v>
      </c>
    </row>
    <row r="13660" spans="1:4" x14ac:dyDescent="0.25">
      <c r="A13660" s="67">
        <v>44357</v>
      </c>
      <c r="B13660" s="60" t="s">
        <v>15</v>
      </c>
      <c r="C13660" s="78" t="s">
        <v>284</v>
      </c>
      <c r="D13660" s="1">
        <v>10</v>
      </c>
    </row>
  </sheetData>
  <autoFilter ref="A1:D12944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852">
    <sortCondition ref="A2:A12852"/>
    <sortCondition ref="B2:B12852"/>
    <sortCondition ref="C2:C1285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5E24B-3220-4507-BB8C-2FBCE7467DE6}">
  <dimension ref="A1:H5725"/>
  <sheetViews>
    <sheetView topLeftCell="A580" zoomScale="70" zoomScaleNormal="70" workbookViewId="0">
      <selection activeCell="B651" sqref="B651"/>
    </sheetView>
  </sheetViews>
  <sheetFormatPr baseColWidth="10" defaultRowHeight="15" x14ac:dyDescent="0.25"/>
  <cols>
    <col min="1" max="1" width="15" style="239" customWidth="1"/>
    <col min="2" max="2" width="39.28515625" style="239" bestFit="1" customWidth="1"/>
    <col min="3" max="3" width="15.28515625" style="260" hidden="1" customWidth="1"/>
    <col min="4" max="6" width="18.42578125" style="260" hidden="1" customWidth="1"/>
    <col min="7" max="7" width="16.28515625" style="568" bestFit="1" customWidth="1"/>
    <col min="8" max="16384" width="11.42578125" style="239"/>
  </cols>
  <sheetData>
    <row r="1" spans="1:8" s="237" customFormat="1" x14ac:dyDescent="0.25">
      <c r="A1" s="236" t="s">
        <v>1</v>
      </c>
      <c r="B1" s="236" t="s">
        <v>2</v>
      </c>
      <c r="C1" s="236" t="s">
        <v>184</v>
      </c>
      <c r="D1" s="236" t="s">
        <v>185</v>
      </c>
      <c r="E1" s="236" t="s">
        <v>5</v>
      </c>
      <c r="F1" s="236" t="s">
        <v>6</v>
      </c>
      <c r="G1" s="567" t="s">
        <v>105</v>
      </c>
      <c r="H1" s="237" t="s">
        <v>1168</v>
      </c>
    </row>
    <row r="2" spans="1:8" x14ac:dyDescent="0.25">
      <c r="A2" s="58" t="s">
        <v>14</v>
      </c>
      <c r="B2" s="58" t="s">
        <v>1484</v>
      </c>
      <c r="C2" s="255">
        <v>-31.709136999999998</v>
      </c>
      <c r="D2" s="255">
        <v>-58.284616</v>
      </c>
      <c r="E2" s="255" t="s">
        <v>1859</v>
      </c>
      <c r="F2" s="255" t="s">
        <v>1860</v>
      </c>
    </row>
    <row r="3" spans="1:8" x14ac:dyDescent="0.25">
      <c r="A3" s="58" t="s">
        <v>14</v>
      </c>
      <c r="B3" s="58" t="s">
        <v>954</v>
      </c>
      <c r="C3" s="256">
        <v>-31.867290000000001</v>
      </c>
      <c r="D3" s="256">
        <v>-58.448309000000002</v>
      </c>
      <c r="E3" s="256" t="s">
        <v>1861</v>
      </c>
      <c r="F3" s="256" t="s">
        <v>1862</v>
      </c>
      <c r="G3" s="569">
        <v>632</v>
      </c>
    </row>
    <row r="4" spans="1:8" x14ac:dyDescent="0.25">
      <c r="A4" s="58" t="s">
        <v>14</v>
      </c>
      <c r="B4" s="58" t="s">
        <v>1485</v>
      </c>
      <c r="C4" s="255">
        <v>-31.920860000000001</v>
      </c>
      <c r="D4" s="255">
        <v>-58.318063000000002</v>
      </c>
      <c r="E4" s="255" t="s">
        <v>1863</v>
      </c>
      <c r="F4" s="255" t="s">
        <v>1864</v>
      </c>
    </row>
    <row r="5" spans="1:8" x14ac:dyDescent="0.25">
      <c r="A5" s="58" t="s">
        <v>14</v>
      </c>
      <c r="B5" s="58" t="s">
        <v>1486</v>
      </c>
      <c r="C5" s="256">
        <v>-32.135342000000001</v>
      </c>
      <c r="D5" s="256">
        <v>-58.311222000000001</v>
      </c>
      <c r="E5" s="256" t="s">
        <v>1865</v>
      </c>
      <c r="F5" s="256" t="s">
        <v>1866</v>
      </c>
    </row>
    <row r="6" spans="1:8" x14ac:dyDescent="0.25">
      <c r="A6" s="58" t="s">
        <v>14</v>
      </c>
      <c r="B6" s="58" t="s">
        <v>14</v>
      </c>
      <c r="C6" s="255">
        <v>-32.225050000000003</v>
      </c>
      <c r="D6" s="255">
        <v>-58.142270000000003</v>
      </c>
      <c r="E6" s="255" t="s">
        <v>1867</v>
      </c>
      <c r="F6" s="255" t="s">
        <v>1868</v>
      </c>
      <c r="G6" s="570">
        <v>24835</v>
      </c>
    </row>
    <row r="7" spans="1:8" x14ac:dyDescent="0.25">
      <c r="A7" s="58" t="s">
        <v>14</v>
      </c>
      <c r="B7" s="58" t="s">
        <v>1363</v>
      </c>
      <c r="C7" s="256">
        <v>-32.048884000000001</v>
      </c>
      <c r="D7" s="256">
        <v>-58.396473</v>
      </c>
      <c r="E7" s="256" t="s">
        <v>1869</v>
      </c>
      <c r="F7" s="256" t="s">
        <v>1870</v>
      </c>
    </row>
    <row r="8" spans="1:8" x14ac:dyDescent="0.25">
      <c r="A8" s="58" t="s">
        <v>14</v>
      </c>
      <c r="B8" s="58" t="s">
        <v>1364</v>
      </c>
      <c r="C8" s="255">
        <v>-32.295698999999999</v>
      </c>
      <c r="D8" s="255">
        <v>-58.233708</v>
      </c>
      <c r="E8" s="255" t="s">
        <v>1871</v>
      </c>
      <c r="F8" s="255" t="s">
        <v>1872</v>
      </c>
      <c r="G8" s="568">
        <v>74</v>
      </c>
    </row>
    <row r="9" spans="1:8" x14ac:dyDescent="0.25">
      <c r="A9" s="58" t="s">
        <v>14</v>
      </c>
      <c r="B9" s="58" t="s">
        <v>1487</v>
      </c>
      <c r="C9" s="256">
        <v>-31.837807999999999</v>
      </c>
      <c r="D9" s="256">
        <v>-58.508147000000001</v>
      </c>
      <c r="E9" s="256" t="s">
        <v>1873</v>
      </c>
      <c r="F9" s="256" t="s">
        <v>1874</v>
      </c>
    </row>
    <row r="10" spans="1:8" x14ac:dyDescent="0.25">
      <c r="A10" s="58" t="s">
        <v>14</v>
      </c>
      <c r="B10" s="58" t="s">
        <v>1488</v>
      </c>
      <c r="C10" s="255">
        <v>-32.071598000000002</v>
      </c>
      <c r="D10" s="255">
        <v>-58.237977999999998</v>
      </c>
      <c r="E10" s="255" t="s">
        <v>1875</v>
      </c>
      <c r="F10" s="255" t="s">
        <v>1876</v>
      </c>
    </row>
    <row r="11" spans="1:8" x14ac:dyDescent="0.25">
      <c r="A11" s="58" t="s">
        <v>14</v>
      </c>
      <c r="B11" s="58" t="s">
        <v>1365</v>
      </c>
      <c r="C11" s="255">
        <v>-32.103195999999997</v>
      </c>
      <c r="D11" s="255">
        <v>-58.625065999999997</v>
      </c>
      <c r="E11" s="255" t="s">
        <v>1877</v>
      </c>
      <c r="F11" s="255" t="s">
        <v>1878</v>
      </c>
      <c r="G11" s="569">
        <v>311</v>
      </c>
    </row>
    <row r="12" spans="1:8" x14ac:dyDescent="0.25">
      <c r="A12" s="58" t="s">
        <v>14</v>
      </c>
      <c r="B12" s="58" t="s">
        <v>1489</v>
      </c>
      <c r="C12" s="255">
        <v>-32.095776000000001</v>
      </c>
      <c r="D12" s="255">
        <v>-58.286679999999997</v>
      </c>
      <c r="E12" s="255" t="s">
        <v>1879</v>
      </c>
      <c r="F12" s="255" t="s">
        <v>1880</v>
      </c>
    </row>
    <row r="13" spans="1:8" x14ac:dyDescent="0.25">
      <c r="A13" s="58" t="s">
        <v>14</v>
      </c>
      <c r="B13" s="58" t="s">
        <v>1490</v>
      </c>
      <c r="C13" s="256">
        <v>-32.062251000000003</v>
      </c>
      <c r="D13" s="256">
        <v>-58.553018999999999</v>
      </c>
      <c r="E13" s="256" t="s">
        <v>1881</v>
      </c>
      <c r="F13" s="256" t="s">
        <v>1882</v>
      </c>
    </row>
    <row r="14" spans="1:8" x14ac:dyDescent="0.25">
      <c r="A14" s="58" t="s">
        <v>14</v>
      </c>
      <c r="B14" s="58" t="s">
        <v>1491</v>
      </c>
      <c r="C14" s="256">
        <v>-31.754057</v>
      </c>
      <c r="D14" s="256">
        <v>-58.392687000000002</v>
      </c>
      <c r="E14" s="256" t="s">
        <v>1883</v>
      </c>
      <c r="F14" s="256" t="s">
        <v>1884</v>
      </c>
    </row>
    <row r="15" spans="1:8" x14ac:dyDescent="0.25">
      <c r="A15" s="58" t="s">
        <v>14</v>
      </c>
      <c r="B15" s="58" t="s">
        <v>1492</v>
      </c>
      <c r="C15" s="255">
        <v>-32.265504</v>
      </c>
      <c r="D15" s="255">
        <v>-58.151919999999997</v>
      </c>
      <c r="E15" s="255" t="s">
        <v>1885</v>
      </c>
      <c r="F15" s="255" t="s">
        <v>1886</v>
      </c>
    </row>
    <row r="16" spans="1:8" x14ac:dyDescent="0.25">
      <c r="A16" s="58" t="s">
        <v>14</v>
      </c>
      <c r="B16" s="58" t="s">
        <v>1493</v>
      </c>
      <c r="C16" s="256">
        <v>-32.300348</v>
      </c>
      <c r="D16" s="256">
        <v>-58.280056999999999</v>
      </c>
      <c r="E16" s="256" t="s">
        <v>1887</v>
      </c>
      <c r="F16" s="256" t="s">
        <v>1888</v>
      </c>
    </row>
    <row r="17" spans="1:7" x14ac:dyDescent="0.25">
      <c r="A17" s="58" t="s">
        <v>14</v>
      </c>
      <c r="B17" s="58" t="s">
        <v>1494</v>
      </c>
      <c r="C17" s="256">
        <v>-32.147705000000002</v>
      </c>
      <c r="D17" s="256">
        <v>-58.568089999999998</v>
      </c>
      <c r="E17" s="256" t="s">
        <v>1889</v>
      </c>
      <c r="F17" s="256" t="s">
        <v>1890</v>
      </c>
    </row>
    <row r="18" spans="1:7" x14ac:dyDescent="0.25">
      <c r="A18" s="58" t="s">
        <v>14</v>
      </c>
      <c r="B18" s="58" t="s">
        <v>1366</v>
      </c>
      <c r="C18" s="256">
        <v>-32.332756000000003</v>
      </c>
      <c r="D18" s="256">
        <v>-58.180157999999999</v>
      </c>
      <c r="E18" s="256" t="s">
        <v>1891</v>
      </c>
      <c r="F18" s="256" t="s">
        <v>1892</v>
      </c>
    </row>
    <row r="19" spans="1:7" x14ac:dyDescent="0.25">
      <c r="A19" s="58" t="s">
        <v>14</v>
      </c>
      <c r="B19" s="58" t="s">
        <v>1495</v>
      </c>
      <c r="C19" s="256">
        <v>-31.788519999999998</v>
      </c>
      <c r="D19" s="256">
        <v>-58.268718999999997</v>
      </c>
      <c r="E19" s="256" t="s">
        <v>1893</v>
      </c>
      <c r="F19" s="256" t="s">
        <v>1894</v>
      </c>
    </row>
    <row r="20" spans="1:7" x14ac:dyDescent="0.25">
      <c r="A20" s="58" t="s">
        <v>14</v>
      </c>
      <c r="B20" s="58" t="s">
        <v>1367</v>
      </c>
      <c r="C20" s="255">
        <v>-31.891289</v>
      </c>
      <c r="D20" s="255">
        <v>-58.566197000000003</v>
      </c>
      <c r="E20" s="255" t="s">
        <v>1895</v>
      </c>
      <c r="F20" s="255" t="s">
        <v>1896</v>
      </c>
    </row>
    <row r="21" spans="1:7" x14ac:dyDescent="0.25">
      <c r="A21" s="58" t="s">
        <v>14</v>
      </c>
      <c r="B21" s="58" t="s">
        <v>1368</v>
      </c>
      <c r="C21" s="256">
        <v>-31.993831</v>
      </c>
      <c r="D21" s="256">
        <v>-58.549520999999999</v>
      </c>
      <c r="E21" s="256" t="s">
        <v>1897</v>
      </c>
      <c r="F21" s="256" t="s">
        <v>1898</v>
      </c>
      <c r="G21" s="570">
        <v>902</v>
      </c>
    </row>
    <row r="22" spans="1:7" x14ac:dyDescent="0.25">
      <c r="A22" s="58" t="s">
        <v>14</v>
      </c>
      <c r="B22" s="58" t="s">
        <v>1369</v>
      </c>
      <c r="C22" s="256">
        <v>-32.106883000000003</v>
      </c>
      <c r="D22" s="256">
        <v>-58.425666</v>
      </c>
      <c r="E22" s="256" t="s">
        <v>1899</v>
      </c>
      <c r="F22" s="256" t="s">
        <v>1900</v>
      </c>
    </row>
    <row r="23" spans="1:7" x14ac:dyDescent="0.25">
      <c r="A23" s="58" t="s">
        <v>14</v>
      </c>
      <c r="B23" s="58" t="s">
        <v>1496</v>
      </c>
      <c r="C23" s="256">
        <v>-31.754301000000002</v>
      </c>
      <c r="D23" s="256">
        <v>-58.243734000000003</v>
      </c>
      <c r="E23" s="256" t="s">
        <v>1901</v>
      </c>
      <c r="F23" s="256" t="s">
        <v>1902</v>
      </c>
    </row>
    <row r="24" spans="1:7" x14ac:dyDescent="0.25">
      <c r="A24" s="58" t="s">
        <v>14</v>
      </c>
      <c r="B24" s="58" t="s">
        <v>1075</v>
      </c>
      <c r="C24" s="256">
        <v>-32.179568000000003</v>
      </c>
      <c r="D24" s="256">
        <v>-58.213321999999998</v>
      </c>
      <c r="E24" s="256" t="s">
        <v>1903</v>
      </c>
      <c r="F24" s="256" t="s">
        <v>1904</v>
      </c>
    </row>
    <row r="25" spans="1:7" x14ac:dyDescent="0.25">
      <c r="A25" s="58" t="s">
        <v>14</v>
      </c>
      <c r="B25" s="58" t="s">
        <v>1497</v>
      </c>
      <c r="C25" s="256">
        <v>-32.181972999999999</v>
      </c>
      <c r="D25" s="256">
        <v>-58.194682999999998</v>
      </c>
      <c r="E25" s="256" t="s">
        <v>1905</v>
      </c>
      <c r="F25" s="256" t="s">
        <v>1906</v>
      </c>
    </row>
    <row r="26" spans="1:7" x14ac:dyDescent="0.25">
      <c r="A26" s="58" t="s">
        <v>14</v>
      </c>
      <c r="B26" s="58" t="s">
        <v>1498</v>
      </c>
      <c r="C26" s="256">
        <v>-31.867625</v>
      </c>
      <c r="D26" s="256">
        <v>-58.210532000000001</v>
      </c>
      <c r="E26" s="256" t="s">
        <v>1907</v>
      </c>
      <c r="F26" s="256" t="s">
        <v>1908</v>
      </c>
    </row>
    <row r="27" spans="1:7" x14ac:dyDescent="0.25">
      <c r="A27" s="58" t="s">
        <v>14</v>
      </c>
      <c r="B27" s="58" t="s">
        <v>1089</v>
      </c>
      <c r="C27" s="256">
        <v>-31.963630999999999</v>
      </c>
      <c r="D27" s="256">
        <v>-58.507730000000002</v>
      </c>
      <c r="E27" s="256" t="s">
        <v>1909</v>
      </c>
      <c r="F27" s="256" t="s">
        <v>1910</v>
      </c>
      <c r="G27" s="502">
        <v>58</v>
      </c>
    </row>
    <row r="28" spans="1:7" x14ac:dyDescent="0.25">
      <c r="A28" s="58" t="s">
        <v>14</v>
      </c>
      <c r="B28" s="58" t="s">
        <v>1499</v>
      </c>
      <c r="C28" s="256">
        <v>-32.088312999999999</v>
      </c>
      <c r="D28" s="256">
        <v>-58.339489</v>
      </c>
      <c r="E28" s="256" t="s">
        <v>1911</v>
      </c>
      <c r="F28" s="256" t="s">
        <v>1912</v>
      </c>
      <c r="G28" s="502">
        <v>98</v>
      </c>
    </row>
    <row r="29" spans="1:7" x14ac:dyDescent="0.25">
      <c r="A29" s="58" t="s">
        <v>14</v>
      </c>
      <c r="B29" s="58" t="s">
        <v>1500</v>
      </c>
      <c r="C29" s="255">
        <v>-31.767737</v>
      </c>
      <c r="D29" s="255">
        <v>-58.144258999999998</v>
      </c>
      <c r="E29" s="255" t="s">
        <v>1913</v>
      </c>
      <c r="F29" s="255" t="s">
        <v>1914</v>
      </c>
    </row>
    <row r="30" spans="1:7" x14ac:dyDescent="0.25">
      <c r="A30" s="58" t="s">
        <v>14</v>
      </c>
      <c r="B30" s="58" t="s">
        <v>1501</v>
      </c>
      <c r="C30" s="256">
        <v>-32.002181</v>
      </c>
      <c r="D30" s="256">
        <v>-58.303694999999998</v>
      </c>
      <c r="E30" s="256" t="s">
        <v>1915</v>
      </c>
      <c r="F30" s="256" t="s">
        <v>1916</v>
      </c>
    </row>
    <row r="31" spans="1:7" x14ac:dyDescent="0.25">
      <c r="A31" s="58" t="s">
        <v>14</v>
      </c>
      <c r="B31" s="58" t="s">
        <v>1041</v>
      </c>
      <c r="C31" s="256">
        <v>-31.975752</v>
      </c>
      <c r="D31" s="256">
        <v>-58.392431000000002</v>
      </c>
      <c r="E31" s="256" t="s">
        <v>1917</v>
      </c>
      <c r="F31" s="256" t="s">
        <v>1918</v>
      </c>
      <c r="G31" s="502">
        <v>436</v>
      </c>
    </row>
    <row r="32" spans="1:7" x14ac:dyDescent="0.25">
      <c r="A32" s="58" t="s">
        <v>14</v>
      </c>
      <c r="B32" s="58" t="s">
        <v>1502</v>
      </c>
      <c r="C32" s="256">
        <v>-31.940798000000001</v>
      </c>
      <c r="D32" s="256">
        <v>-58.664831999999997</v>
      </c>
      <c r="E32" s="256" t="s">
        <v>1919</v>
      </c>
      <c r="F32" s="256" t="s">
        <v>1920</v>
      </c>
    </row>
    <row r="33" spans="1:7" x14ac:dyDescent="0.25">
      <c r="A33" s="58" t="s">
        <v>14</v>
      </c>
      <c r="B33" s="58" t="s">
        <v>1088</v>
      </c>
      <c r="C33" s="256">
        <v>-32.003149999999998</v>
      </c>
      <c r="D33" s="256">
        <v>-58.490794000000001</v>
      </c>
      <c r="E33" s="256" t="s">
        <v>1921</v>
      </c>
      <c r="F33" s="256" t="s">
        <v>1922</v>
      </c>
      <c r="G33" s="502">
        <v>205</v>
      </c>
    </row>
    <row r="34" spans="1:7" x14ac:dyDescent="0.25">
      <c r="A34" s="58" t="s">
        <v>14</v>
      </c>
      <c r="B34" s="58" t="s">
        <v>1370</v>
      </c>
      <c r="C34" s="256">
        <v>-32.15419</v>
      </c>
      <c r="D34" s="256">
        <v>-58.192079</v>
      </c>
      <c r="E34" s="256" t="s">
        <v>1923</v>
      </c>
      <c r="F34" s="256" t="s">
        <v>1924</v>
      </c>
      <c r="G34" s="570">
        <v>770</v>
      </c>
    </row>
    <row r="35" spans="1:7" x14ac:dyDescent="0.25">
      <c r="A35" s="58" t="s">
        <v>14</v>
      </c>
      <c r="B35" s="58" t="s">
        <v>16</v>
      </c>
      <c r="C35" s="256">
        <v>-32.207718999999997</v>
      </c>
      <c r="D35" s="256">
        <v>-58.218798999999997</v>
      </c>
      <c r="E35" s="256" t="s">
        <v>1925</v>
      </c>
      <c r="F35" s="256" t="s">
        <v>1926</v>
      </c>
      <c r="G35" s="570">
        <v>18178</v>
      </c>
    </row>
    <row r="36" spans="1:7" s="242" customFormat="1" x14ac:dyDescent="0.25">
      <c r="A36" s="58" t="s">
        <v>14</v>
      </c>
      <c r="B36" s="58" t="s">
        <v>1503</v>
      </c>
      <c r="C36" s="256">
        <v>-31.927060000000001</v>
      </c>
      <c r="D36" s="256">
        <v>-58.392359999999996</v>
      </c>
      <c r="E36" s="256" t="s">
        <v>1927</v>
      </c>
      <c r="F36" s="256" t="s">
        <v>1928</v>
      </c>
      <c r="G36" s="571"/>
    </row>
    <row r="37" spans="1:7" x14ac:dyDescent="0.25">
      <c r="A37" s="58" t="s">
        <v>14</v>
      </c>
      <c r="B37" s="58" t="s">
        <v>1504</v>
      </c>
      <c r="C37" s="256">
        <v>-31.927267000000001</v>
      </c>
      <c r="D37" s="256">
        <v>-58.192256999999998</v>
      </c>
      <c r="E37" s="256" t="s">
        <v>1929</v>
      </c>
      <c r="F37" s="256" t="s">
        <v>1930</v>
      </c>
    </row>
    <row r="38" spans="1:7" x14ac:dyDescent="0.25">
      <c r="A38" s="58" t="s">
        <v>14</v>
      </c>
      <c r="B38" s="58" t="s">
        <v>807</v>
      </c>
      <c r="C38" s="256">
        <v>-31.795178</v>
      </c>
      <c r="D38" s="256">
        <v>-58.315064999999997</v>
      </c>
      <c r="E38" s="256" t="s">
        <v>1931</v>
      </c>
      <c r="F38" s="256" t="s">
        <v>1932</v>
      </c>
      <c r="G38" s="569">
        <v>3507</v>
      </c>
    </row>
    <row r="39" spans="1:7" x14ac:dyDescent="0.25">
      <c r="A39" s="58" t="s">
        <v>14</v>
      </c>
      <c r="B39" s="58" t="s">
        <v>85</v>
      </c>
      <c r="C39" s="256">
        <v>-32.163218999999998</v>
      </c>
      <c r="D39" s="256">
        <v>-58.400531999999998</v>
      </c>
      <c r="E39" s="256" t="s">
        <v>1933</v>
      </c>
      <c r="F39" s="256" t="s">
        <v>1934</v>
      </c>
      <c r="G39" s="570">
        <v>11117</v>
      </c>
    </row>
    <row r="40" spans="1:7" x14ac:dyDescent="0.25">
      <c r="A40" s="58" t="s">
        <v>20</v>
      </c>
      <c r="B40" s="58" t="s">
        <v>1505</v>
      </c>
      <c r="C40" s="255">
        <v>-31.434639000000001</v>
      </c>
      <c r="D40" s="255">
        <v>-58.071942</v>
      </c>
      <c r="E40" s="255" t="s">
        <v>1935</v>
      </c>
      <c r="F40" s="255" t="s">
        <v>1936</v>
      </c>
    </row>
    <row r="41" spans="1:7" x14ac:dyDescent="0.25">
      <c r="A41" s="58" t="s">
        <v>20</v>
      </c>
      <c r="B41" s="58" t="s">
        <v>1023</v>
      </c>
      <c r="C41" s="256">
        <v>-31.507003000000001</v>
      </c>
      <c r="D41" s="256">
        <v>-58.133046999999998</v>
      </c>
      <c r="E41" s="256" t="s">
        <v>1937</v>
      </c>
      <c r="F41" s="256" t="s">
        <v>1938</v>
      </c>
      <c r="G41" s="570">
        <v>879</v>
      </c>
    </row>
    <row r="42" spans="1:7" x14ac:dyDescent="0.25">
      <c r="A42" s="58" t="s">
        <v>20</v>
      </c>
      <c r="B42" s="58" t="s">
        <v>1063</v>
      </c>
      <c r="C42" s="255">
        <v>-31.576668000000002</v>
      </c>
      <c r="D42" s="255">
        <v>-58.180334000000002</v>
      </c>
      <c r="E42" s="255" t="s">
        <v>1939</v>
      </c>
      <c r="F42" s="255" t="s">
        <v>1940</v>
      </c>
      <c r="G42" s="502">
        <v>124</v>
      </c>
    </row>
    <row r="43" spans="1:7" x14ac:dyDescent="0.25">
      <c r="A43" s="58" t="s">
        <v>20</v>
      </c>
      <c r="B43" s="58" t="s">
        <v>1371</v>
      </c>
      <c r="C43" s="255">
        <v>-31.207719999999998</v>
      </c>
      <c r="D43" s="255">
        <v>-58.031244000000001</v>
      </c>
      <c r="E43" s="255" t="s">
        <v>1941</v>
      </c>
      <c r="F43" s="255" t="s">
        <v>1942</v>
      </c>
      <c r="G43" s="569">
        <v>2770</v>
      </c>
    </row>
    <row r="44" spans="1:7" x14ac:dyDescent="0.25">
      <c r="A44" s="58" t="s">
        <v>20</v>
      </c>
      <c r="B44" s="58" t="s">
        <v>1372</v>
      </c>
      <c r="C44" s="256">
        <v>-31.350850999999999</v>
      </c>
      <c r="D44" s="256">
        <v>-58.085076999999998</v>
      </c>
      <c r="E44" s="256" t="s">
        <v>1943</v>
      </c>
      <c r="F44" s="256" t="s">
        <v>1944</v>
      </c>
      <c r="G44" s="569">
        <v>969</v>
      </c>
    </row>
    <row r="45" spans="1:7" x14ac:dyDescent="0.25">
      <c r="A45" s="58" t="s">
        <v>20</v>
      </c>
      <c r="B45" s="58" t="s">
        <v>1506</v>
      </c>
      <c r="C45" s="256">
        <v>-31.340138</v>
      </c>
      <c r="D45" s="256">
        <v>-58.394542999999999</v>
      </c>
      <c r="E45" s="256" t="s">
        <v>1945</v>
      </c>
      <c r="F45" s="256" t="s">
        <v>1946</v>
      </c>
    </row>
    <row r="46" spans="1:7" x14ac:dyDescent="0.25">
      <c r="A46" s="58" t="s">
        <v>20</v>
      </c>
      <c r="B46" s="58" t="s">
        <v>1373</v>
      </c>
      <c r="C46" s="256">
        <v>-31.086292</v>
      </c>
      <c r="D46" s="256">
        <v>-58.235290999999997</v>
      </c>
      <c r="E46" s="256" t="s">
        <v>1947</v>
      </c>
      <c r="F46" s="256" t="s">
        <v>1948</v>
      </c>
    </row>
    <row r="47" spans="1:7" x14ac:dyDescent="0.25">
      <c r="A47" s="58" t="s">
        <v>20</v>
      </c>
      <c r="B47" s="58" t="s">
        <v>1507</v>
      </c>
      <c r="C47" s="256">
        <v>-31.717392</v>
      </c>
      <c r="D47" s="256">
        <v>-58.196205999999997</v>
      </c>
      <c r="E47" s="256" t="s">
        <v>1949</v>
      </c>
      <c r="F47" s="256" t="s">
        <v>1950</v>
      </c>
    </row>
    <row r="48" spans="1:7" x14ac:dyDescent="0.25">
      <c r="A48" s="58" t="s">
        <v>20</v>
      </c>
      <c r="B48" s="58" t="s">
        <v>1508</v>
      </c>
      <c r="C48" s="255">
        <v>-31.104655999999999</v>
      </c>
      <c r="D48" s="255">
        <v>-58.369334000000002</v>
      </c>
      <c r="E48" s="255" t="s">
        <v>1951</v>
      </c>
      <c r="F48" s="255" t="s">
        <v>1952</v>
      </c>
    </row>
    <row r="49" spans="1:7" x14ac:dyDescent="0.25">
      <c r="A49" s="58" t="s">
        <v>20</v>
      </c>
      <c r="B49" s="58" t="s">
        <v>20</v>
      </c>
      <c r="C49" s="257">
        <v>-31.391964999999999</v>
      </c>
      <c r="D49" s="255">
        <v>-58.017007999999997</v>
      </c>
      <c r="E49" s="257" t="s">
        <v>1953</v>
      </c>
      <c r="F49" s="255" t="s">
        <v>1954</v>
      </c>
      <c r="G49" s="570">
        <v>152282</v>
      </c>
    </row>
    <row r="50" spans="1:7" x14ac:dyDescent="0.25">
      <c r="A50" s="58" t="s">
        <v>20</v>
      </c>
      <c r="B50" s="58" t="s">
        <v>1509</v>
      </c>
      <c r="C50" s="255">
        <v>-31.096724999999999</v>
      </c>
      <c r="D50" s="255">
        <v>-58.269626000000002</v>
      </c>
      <c r="E50" s="255" t="s">
        <v>1955</v>
      </c>
      <c r="F50" s="255" t="s">
        <v>1956</v>
      </c>
    </row>
    <row r="51" spans="1:7" x14ac:dyDescent="0.25">
      <c r="A51" s="58" t="s">
        <v>20</v>
      </c>
      <c r="B51" s="58" t="s">
        <v>1510</v>
      </c>
      <c r="C51" s="255">
        <v>-31.485582000000001</v>
      </c>
      <c r="D51" s="255">
        <v>-58.087958999999998</v>
      </c>
      <c r="E51" s="255" t="s">
        <v>1957</v>
      </c>
      <c r="F51" s="255" t="s">
        <v>1958</v>
      </c>
    </row>
    <row r="52" spans="1:7" x14ac:dyDescent="0.25">
      <c r="A52" s="58" t="s">
        <v>20</v>
      </c>
      <c r="B52" s="58" t="s">
        <v>1511</v>
      </c>
      <c r="C52" s="256">
        <v>-31.093509000000001</v>
      </c>
      <c r="D52" s="256">
        <v>-58.290714999999999</v>
      </c>
      <c r="E52" s="256" t="s">
        <v>1959</v>
      </c>
      <c r="F52" s="256" t="s">
        <v>1960</v>
      </c>
    </row>
    <row r="53" spans="1:7" x14ac:dyDescent="0.25">
      <c r="A53" s="58" t="s">
        <v>20</v>
      </c>
      <c r="B53" s="58" t="s">
        <v>1374</v>
      </c>
      <c r="C53" s="256">
        <v>-31.471107</v>
      </c>
      <c r="D53" s="256">
        <v>-58.263330000000003</v>
      </c>
      <c r="E53" s="256" t="s">
        <v>1961</v>
      </c>
      <c r="F53" s="256" t="s">
        <v>1962</v>
      </c>
      <c r="G53" s="502">
        <v>316</v>
      </c>
    </row>
    <row r="54" spans="1:7" x14ac:dyDescent="0.25">
      <c r="A54" s="58" t="s">
        <v>20</v>
      </c>
      <c r="B54" s="58" t="s">
        <v>1375</v>
      </c>
      <c r="C54" s="255">
        <v>-31.398216999999999</v>
      </c>
      <c r="D54" s="255">
        <v>-58.162436</v>
      </c>
      <c r="E54" s="255" t="s">
        <v>1963</v>
      </c>
      <c r="F54" s="255" t="s">
        <v>1964</v>
      </c>
      <c r="G54" s="569">
        <v>190</v>
      </c>
    </row>
    <row r="55" spans="1:7" x14ac:dyDescent="0.25">
      <c r="A55" s="58" t="s">
        <v>20</v>
      </c>
      <c r="B55" s="58" t="s">
        <v>927</v>
      </c>
      <c r="C55" s="255">
        <v>-31.439167000000001</v>
      </c>
      <c r="D55" s="255">
        <v>-58.119570000000003</v>
      </c>
      <c r="E55" s="255" t="s">
        <v>1965</v>
      </c>
      <c r="F55" s="255" t="s">
        <v>1966</v>
      </c>
      <c r="G55" s="502">
        <v>578</v>
      </c>
    </row>
    <row r="56" spans="1:7" x14ac:dyDescent="0.25">
      <c r="A56" s="58" t="s">
        <v>20</v>
      </c>
      <c r="B56" s="58" t="s">
        <v>1512</v>
      </c>
      <c r="C56" s="255">
        <v>-31.132472</v>
      </c>
      <c r="D56" s="255">
        <v>-58.115402000000003</v>
      </c>
      <c r="E56" s="255" t="s">
        <v>1967</v>
      </c>
      <c r="F56" s="255" t="s">
        <v>1968</v>
      </c>
    </row>
    <row r="57" spans="1:7" x14ac:dyDescent="0.25">
      <c r="A57" s="58" t="s">
        <v>20</v>
      </c>
      <c r="B57" s="58" t="s">
        <v>365</v>
      </c>
      <c r="C57" s="256">
        <v>-31.269113000000001</v>
      </c>
      <c r="D57" s="256">
        <v>-58.108828000000003</v>
      </c>
      <c r="E57" s="256" t="s">
        <v>1969</v>
      </c>
      <c r="F57" s="256" t="s">
        <v>1970</v>
      </c>
      <c r="G57" s="502">
        <v>1543</v>
      </c>
    </row>
    <row r="58" spans="1:7" x14ac:dyDescent="0.25">
      <c r="A58" s="58" t="s">
        <v>20</v>
      </c>
      <c r="B58" s="58" t="s">
        <v>1513</v>
      </c>
      <c r="C58" s="256">
        <v>-31.073191000000001</v>
      </c>
      <c r="D58" s="256">
        <v>-58.438220000000001</v>
      </c>
      <c r="E58" s="256" t="s">
        <v>1971</v>
      </c>
      <c r="F58" s="256" t="s">
        <v>1972</v>
      </c>
    </row>
    <row r="59" spans="1:7" x14ac:dyDescent="0.25">
      <c r="A59" s="58" t="s">
        <v>20</v>
      </c>
      <c r="B59" s="58" t="s">
        <v>1514</v>
      </c>
      <c r="C59" s="256">
        <v>-31.554203999999999</v>
      </c>
      <c r="D59" s="256">
        <v>-58.036825999999998</v>
      </c>
      <c r="E59" s="256" t="s">
        <v>1973</v>
      </c>
      <c r="F59" s="256" t="s">
        <v>1974</v>
      </c>
    </row>
    <row r="60" spans="1:7" x14ac:dyDescent="0.25">
      <c r="A60" s="58" t="s">
        <v>20</v>
      </c>
      <c r="B60" s="58" t="s">
        <v>1515</v>
      </c>
      <c r="C60" s="256">
        <v>-31.411161</v>
      </c>
      <c r="D60" s="256">
        <v>-58.079267000000002</v>
      </c>
      <c r="E60" s="256" t="s">
        <v>1975</v>
      </c>
      <c r="F60" s="256" t="s">
        <v>1976</v>
      </c>
    </row>
    <row r="61" spans="1:7" x14ac:dyDescent="0.25">
      <c r="A61" s="58" t="s">
        <v>20</v>
      </c>
      <c r="B61" s="58" t="s">
        <v>1516</v>
      </c>
      <c r="C61" s="255">
        <v>-31.214699</v>
      </c>
      <c r="D61" s="255">
        <v>-58.208571999999997</v>
      </c>
      <c r="E61" s="255" t="s">
        <v>1977</v>
      </c>
      <c r="F61" s="255" t="s">
        <v>1978</v>
      </c>
    </row>
    <row r="62" spans="1:7" x14ac:dyDescent="0.25">
      <c r="A62" s="58" t="s">
        <v>20</v>
      </c>
      <c r="B62" s="58" t="s">
        <v>651</v>
      </c>
      <c r="C62" s="255">
        <v>-31.169429999999998</v>
      </c>
      <c r="D62" s="255">
        <v>-58.185541000000001</v>
      </c>
      <c r="E62" s="255" t="s">
        <v>1979</v>
      </c>
      <c r="F62" s="255" t="s">
        <v>1980</v>
      </c>
      <c r="G62" s="572">
        <v>3774</v>
      </c>
    </row>
    <row r="63" spans="1:7" x14ac:dyDescent="0.25">
      <c r="A63" s="58" t="s">
        <v>20</v>
      </c>
      <c r="B63" s="58" t="s">
        <v>876</v>
      </c>
      <c r="C63" s="256">
        <v>-31.649616999999999</v>
      </c>
      <c r="D63" s="256">
        <v>-58.016336000000003</v>
      </c>
      <c r="E63" s="256" t="s">
        <v>1981</v>
      </c>
      <c r="F63" s="256" t="s">
        <v>1982</v>
      </c>
      <c r="G63" s="572">
        <v>528</v>
      </c>
    </row>
    <row r="64" spans="1:7" x14ac:dyDescent="0.25">
      <c r="A64" s="58" t="s">
        <v>20</v>
      </c>
      <c r="B64" s="58" t="s">
        <v>1517</v>
      </c>
      <c r="C64" s="256">
        <v>-31.313103000000002</v>
      </c>
      <c r="D64" s="256">
        <v>-58.059322000000002</v>
      </c>
      <c r="E64" s="256" t="s">
        <v>1983</v>
      </c>
      <c r="F64" s="256" t="s">
        <v>1984</v>
      </c>
      <c r="G64" s="502">
        <v>1241</v>
      </c>
    </row>
    <row r="65" spans="1:7" x14ac:dyDescent="0.25">
      <c r="A65" s="58" t="s">
        <v>20</v>
      </c>
      <c r="B65" s="58" t="s">
        <v>1518</v>
      </c>
      <c r="C65" s="255">
        <v>-30.941146</v>
      </c>
      <c r="D65" s="255">
        <v>-58.381188999999999</v>
      </c>
      <c r="E65" s="255" t="s">
        <v>1985</v>
      </c>
      <c r="F65" s="255" t="s">
        <v>1986</v>
      </c>
    </row>
    <row r="66" spans="1:7" x14ac:dyDescent="0.25">
      <c r="A66" s="58" t="s">
        <v>20</v>
      </c>
      <c r="B66" s="58" t="s">
        <v>1033</v>
      </c>
      <c r="C66" s="255">
        <v>-31.671973000000001</v>
      </c>
      <c r="D66" s="255">
        <v>-58.230581000000001</v>
      </c>
      <c r="E66" s="255" t="s">
        <v>1987</v>
      </c>
      <c r="F66" s="255" t="s">
        <v>1988</v>
      </c>
      <c r="G66" s="502">
        <v>516</v>
      </c>
    </row>
    <row r="67" spans="1:7" x14ac:dyDescent="0.25">
      <c r="A67" s="58" t="s">
        <v>20</v>
      </c>
      <c r="B67" s="58" t="s">
        <v>1519</v>
      </c>
      <c r="C67" s="256">
        <v>-31.444430000000001</v>
      </c>
      <c r="D67" s="256">
        <v>-58.423513</v>
      </c>
      <c r="E67" s="256" t="s">
        <v>1989</v>
      </c>
      <c r="F67" s="256" t="s">
        <v>1990</v>
      </c>
    </row>
    <row r="68" spans="1:7" x14ac:dyDescent="0.25">
      <c r="A68" s="58" t="s">
        <v>20</v>
      </c>
      <c r="B68" s="58" t="s">
        <v>712</v>
      </c>
      <c r="C68" s="255">
        <v>-31.531358000000001</v>
      </c>
      <c r="D68" s="255">
        <v>-58.015183</v>
      </c>
      <c r="E68" s="255" t="s">
        <v>1991</v>
      </c>
      <c r="F68" s="255" t="s">
        <v>1992</v>
      </c>
      <c r="G68" s="502">
        <v>1274</v>
      </c>
    </row>
    <row r="69" spans="1:7" x14ac:dyDescent="0.25">
      <c r="A69" s="58" t="s">
        <v>20</v>
      </c>
      <c r="B69" s="58" t="s">
        <v>1520</v>
      </c>
      <c r="C69" s="256">
        <v>-31.280861999999999</v>
      </c>
      <c r="D69" s="256">
        <v>-58.168230999999999</v>
      </c>
      <c r="E69" s="256" t="s">
        <v>1993</v>
      </c>
      <c r="F69" s="256" t="s">
        <v>1994</v>
      </c>
    </row>
    <row r="70" spans="1:7" x14ac:dyDescent="0.25">
      <c r="A70" s="58" t="s">
        <v>20</v>
      </c>
      <c r="B70" s="58" t="s">
        <v>28</v>
      </c>
      <c r="C70" s="256">
        <v>-31.138248000000001</v>
      </c>
      <c r="D70" s="256">
        <v>-58.120705000000001</v>
      </c>
      <c r="E70" s="256" t="s">
        <v>1995</v>
      </c>
      <c r="F70" s="256" t="s">
        <v>1996</v>
      </c>
    </row>
    <row r="71" spans="1:7" x14ac:dyDescent="0.25">
      <c r="A71" s="58" t="s">
        <v>20</v>
      </c>
      <c r="B71" s="58" t="s">
        <v>1521</v>
      </c>
      <c r="C71" s="256">
        <v>-31.398292000000001</v>
      </c>
      <c r="D71" s="256">
        <v>-58.069769999999998</v>
      </c>
      <c r="E71" s="256" t="s">
        <v>1997</v>
      </c>
      <c r="F71" s="256" t="s">
        <v>1998</v>
      </c>
    </row>
    <row r="72" spans="1:7" x14ac:dyDescent="0.25">
      <c r="A72" s="58" t="s">
        <v>20</v>
      </c>
      <c r="B72" s="58" t="s">
        <v>1522</v>
      </c>
      <c r="C72" s="255">
        <v>-31.321857000000001</v>
      </c>
      <c r="D72" s="255">
        <v>-58.014485999999998</v>
      </c>
      <c r="E72" s="255" t="s">
        <v>1999</v>
      </c>
      <c r="F72" s="255" t="s">
        <v>2000</v>
      </c>
    </row>
    <row r="73" spans="1:7" x14ac:dyDescent="0.25">
      <c r="A73" s="58" t="s">
        <v>13</v>
      </c>
      <c r="B73" s="58" t="s">
        <v>94</v>
      </c>
      <c r="C73" s="255">
        <v>-31.889832999999999</v>
      </c>
      <c r="D73" s="255">
        <v>-60.590792999999998</v>
      </c>
      <c r="E73" s="255" t="s">
        <v>2001</v>
      </c>
      <c r="F73" s="255" t="s">
        <v>2002</v>
      </c>
      <c r="G73" s="570">
        <v>1135</v>
      </c>
    </row>
    <row r="74" spans="1:7" x14ac:dyDescent="0.25">
      <c r="A74" s="58" t="s">
        <v>13</v>
      </c>
      <c r="B74" s="58" t="s">
        <v>1376</v>
      </c>
      <c r="C74" s="255">
        <v>-31.960519000000001</v>
      </c>
      <c r="D74" s="255">
        <v>-60.498984</v>
      </c>
      <c r="E74" s="255" t="s">
        <v>2003</v>
      </c>
      <c r="F74" s="255" t="s">
        <v>2004</v>
      </c>
      <c r="G74" s="502">
        <v>25</v>
      </c>
    </row>
    <row r="75" spans="1:7" x14ac:dyDescent="0.25">
      <c r="A75" s="58" t="s">
        <v>13</v>
      </c>
      <c r="B75" s="58" t="s">
        <v>1377</v>
      </c>
      <c r="C75" s="256">
        <v>-32.029302999999999</v>
      </c>
      <c r="D75" s="256">
        <v>-60.561807999999999</v>
      </c>
      <c r="E75" s="256" t="s">
        <v>2005</v>
      </c>
      <c r="F75" s="256" t="s">
        <v>2006</v>
      </c>
      <c r="G75" s="570">
        <v>805</v>
      </c>
    </row>
    <row r="76" spans="1:7" x14ac:dyDescent="0.25">
      <c r="A76" s="58" t="s">
        <v>13</v>
      </c>
      <c r="B76" s="58" t="s">
        <v>1378</v>
      </c>
      <c r="C76" s="255">
        <v>-31.924833</v>
      </c>
      <c r="D76" s="255">
        <v>-60.547351999999997</v>
      </c>
      <c r="E76" s="255" t="s">
        <v>2007</v>
      </c>
      <c r="F76" s="255" t="s">
        <v>2008</v>
      </c>
      <c r="G76" s="502">
        <v>102</v>
      </c>
    </row>
    <row r="77" spans="1:7" x14ac:dyDescent="0.25">
      <c r="A77" s="58" t="s">
        <v>13</v>
      </c>
      <c r="B77" s="58" t="s">
        <v>1379</v>
      </c>
      <c r="C77" s="256">
        <v>-31.961227000000001</v>
      </c>
      <c r="D77" s="256">
        <v>-60.635260000000002</v>
      </c>
      <c r="E77" s="256" t="s">
        <v>2009</v>
      </c>
      <c r="F77" s="256" t="s">
        <v>2010</v>
      </c>
      <c r="G77" s="570">
        <v>57</v>
      </c>
    </row>
    <row r="78" spans="1:7" x14ac:dyDescent="0.25">
      <c r="A78" s="58" t="s">
        <v>13</v>
      </c>
      <c r="B78" s="58" t="s">
        <v>1380</v>
      </c>
      <c r="C78" s="256">
        <v>-31.946179000000001</v>
      </c>
      <c r="D78" s="256">
        <v>-60.580863000000001</v>
      </c>
      <c r="E78" s="256" t="s">
        <v>2011</v>
      </c>
      <c r="F78" s="256" t="s">
        <v>2012</v>
      </c>
      <c r="G78" s="502">
        <v>355</v>
      </c>
    </row>
    <row r="79" spans="1:7" x14ac:dyDescent="0.25">
      <c r="A79" s="58" t="s">
        <v>13</v>
      </c>
      <c r="B79" s="58" t="s">
        <v>1381</v>
      </c>
      <c r="C79" s="256">
        <v>-31.990092000000001</v>
      </c>
      <c r="D79" s="256">
        <v>-60.587726000000004</v>
      </c>
      <c r="E79" s="256" t="s">
        <v>2013</v>
      </c>
      <c r="F79" s="256" t="s">
        <v>2014</v>
      </c>
      <c r="G79" s="570">
        <v>2427</v>
      </c>
    </row>
    <row r="80" spans="1:7" x14ac:dyDescent="0.25">
      <c r="A80" s="58" t="s">
        <v>13</v>
      </c>
      <c r="B80" s="58" t="s">
        <v>1523</v>
      </c>
      <c r="C80" s="256">
        <v>-32.011431999999999</v>
      </c>
      <c r="D80" s="256">
        <v>-60.617313000000003</v>
      </c>
      <c r="E80" s="256" t="s">
        <v>2015</v>
      </c>
      <c r="F80" s="256" t="s">
        <v>2016</v>
      </c>
      <c r="G80" s="570"/>
    </row>
    <row r="81" spans="1:7" x14ac:dyDescent="0.25">
      <c r="A81" s="58" t="s">
        <v>13</v>
      </c>
      <c r="B81" s="58" t="s">
        <v>1382</v>
      </c>
      <c r="C81" s="255">
        <v>-31.865188</v>
      </c>
      <c r="D81" s="255">
        <v>-60.574689999999997</v>
      </c>
      <c r="E81" s="255" t="s">
        <v>2017</v>
      </c>
      <c r="F81" s="255" t="s">
        <v>2018</v>
      </c>
      <c r="G81" s="502">
        <v>255</v>
      </c>
    </row>
    <row r="82" spans="1:7" x14ac:dyDescent="0.25">
      <c r="A82" s="58" t="s">
        <v>13</v>
      </c>
      <c r="B82" s="58" t="s">
        <v>1524</v>
      </c>
      <c r="C82" s="256">
        <v>-32.089083000000002</v>
      </c>
      <c r="D82" s="256">
        <v>-60.404192000000002</v>
      </c>
      <c r="E82" s="256" t="s">
        <v>2019</v>
      </c>
      <c r="F82" s="256" t="s">
        <v>2020</v>
      </c>
      <c r="G82" s="570"/>
    </row>
    <row r="83" spans="1:7" x14ac:dyDescent="0.25">
      <c r="A83" s="58" t="s">
        <v>13</v>
      </c>
      <c r="B83" s="58" t="s">
        <v>1525</v>
      </c>
      <c r="C83" s="255">
        <v>-32.036956000000004</v>
      </c>
      <c r="D83" s="255">
        <v>-60.497801000000003</v>
      </c>
      <c r="E83" s="255" t="s">
        <v>2021</v>
      </c>
      <c r="F83" s="255" t="s">
        <v>2022</v>
      </c>
      <c r="G83" s="570"/>
    </row>
    <row r="84" spans="1:7" x14ac:dyDescent="0.25">
      <c r="A84" s="58" t="s">
        <v>13</v>
      </c>
      <c r="B84" s="58" t="s">
        <v>816</v>
      </c>
      <c r="C84" s="256">
        <v>-32.138508000000002</v>
      </c>
      <c r="D84" s="256">
        <v>-60.437224999999998</v>
      </c>
      <c r="E84" s="256" t="s">
        <v>2023</v>
      </c>
      <c r="F84" s="256" t="s">
        <v>2024</v>
      </c>
      <c r="G84" s="570"/>
    </row>
    <row r="85" spans="1:7" x14ac:dyDescent="0.25">
      <c r="A85" s="58" t="s">
        <v>13</v>
      </c>
      <c r="B85" s="58" t="s">
        <v>1526</v>
      </c>
      <c r="C85" s="256">
        <v>-32.211823000000003</v>
      </c>
      <c r="D85" s="256">
        <v>-60.491810000000001</v>
      </c>
      <c r="E85" s="256" t="s">
        <v>2025</v>
      </c>
      <c r="F85" s="256" t="s">
        <v>2026</v>
      </c>
    </row>
    <row r="86" spans="1:7" x14ac:dyDescent="0.25">
      <c r="A86" s="58" t="s">
        <v>13</v>
      </c>
      <c r="B86" s="58" t="s">
        <v>13</v>
      </c>
      <c r="C86" s="255">
        <v>-32.070757</v>
      </c>
      <c r="D86" s="255">
        <v>-60.638207999999999</v>
      </c>
      <c r="E86" s="255" t="s">
        <v>2027</v>
      </c>
      <c r="F86" s="255" t="s">
        <v>2028</v>
      </c>
      <c r="G86" s="570">
        <v>19930</v>
      </c>
    </row>
    <row r="87" spans="1:7" x14ac:dyDescent="0.25">
      <c r="A87" s="58" t="s">
        <v>13</v>
      </c>
      <c r="B87" s="58" t="s">
        <v>1527</v>
      </c>
      <c r="C87" s="256">
        <v>-32.211559999999999</v>
      </c>
      <c r="D87" s="258">
        <v>-60.453544999999998</v>
      </c>
      <c r="E87" s="256" t="s">
        <v>2029</v>
      </c>
      <c r="F87" s="258" t="s">
        <v>2030</v>
      </c>
    </row>
    <row r="88" spans="1:7" x14ac:dyDescent="0.25">
      <c r="A88" s="58" t="s">
        <v>13</v>
      </c>
      <c r="B88" s="58" t="s">
        <v>1383</v>
      </c>
      <c r="C88" s="255">
        <v>-32.112515999999999</v>
      </c>
      <c r="D88" s="255">
        <v>-60.227288999999999</v>
      </c>
      <c r="E88" s="255" t="s">
        <v>2031</v>
      </c>
      <c r="F88" s="255" t="s">
        <v>2032</v>
      </c>
      <c r="G88" s="568">
        <v>538</v>
      </c>
    </row>
    <row r="89" spans="1:7" x14ac:dyDescent="0.25">
      <c r="A89" s="58" t="s">
        <v>13</v>
      </c>
      <c r="B89" s="58" t="s">
        <v>1528</v>
      </c>
      <c r="C89" s="256">
        <v>-32.055829000000003</v>
      </c>
      <c r="D89" s="256">
        <v>-60.446885999999999</v>
      </c>
      <c r="E89" s="256" t="s">
        <v>2033</v>
      </c>
      <c r="F89" s="256" t="s">
        <v>2034</v>
      </c>
    </row>
    <row r="90" spans="1:7" x14ac:dyDescent="0.25">
      <c r="A90" s="58" t="s">
        <v>13</v>
      </c>
      <c r="B90" s="58" t="s">
        <v>1384</v>
      </c>
      <c r="C90" s="256">
        <v>-31.945515</v>
      </c>
      <c r="D90" s="256">
        <v>-60.680121999999997</v>
      </c>
      <c r="E90" s="256" t="s">
        <v>2035</v>
      </c>
      <c r="F90" s="256" t="s">
        <v>2036</v>
      </c>
      <c r="G90" s="570">
        <v>538</v>
      </c>
    </row>
    <row r="91" spans="1:7" x14ac:dyDescent="0.25">
      <c r="A91" s="58" t="s">
        <v>13</v>
      </c>
      <c r="B91" s="58" t="s">
        <v>1386</v>
      </c>
      <c r="C91" s="255">
        <v>-31.979149</v>
      </c>
      <c r="D91" s="255">
        <v>-60.405665999999997</v>
      </c>
      <c r="E91" s="255" t="s">
        <v>2037</v>
      </c>
      <c r="F91" s="255" t="s">
        <v>2038</v>
      </c>
      <c r="G91" s="502">
        <v>514</v>
      </c>
    </row>
    <row r="92" spans="1:7" x14ac:dyDescent="0.25">
      <c r="A92" s="58" t="s">
        <v>13</v>
      </c>
      <c r="B92" s="58" t="s">
        <v>1385</v>
      </c>
      <c r="C92" s="256">
        <v>-32.177267999999998</v>
      </c>
      <c r="D92" s="256">
        <v>-60.201647000000001</v>
      </c>
      <c r="E92" s="256" t="s">
        <v>2039</v>
      </c>
      <c r="F92" s="256" t="s">
        <v>2040</v>
      </c>
      <c r="G92" s="570">
        <v>9222</v>
      </c>
    </row>
    <row r="93" spans="1:7" x14ac:dyDescent="0.25">
      <c r="A93" s="58" t="s">
        <v>13</v>
      </c>
      <c r="B93" s="58" t="s">
        <v>326</v>
      </c>
      <c r="C93" s="256">
        <v>-32.221474999999998</v>
      </c>
      <c r="D93" s="256">
        <v>-60.363232000000004</v>
      </c>
      <c r="E93" s="256" t="s">
        <v>2041</v>
      </c>
      <c r="F93" s="256" t="s">
        <v>2042</v>
      </c>
    </row>
    <row r="94" spans="1:7" x14ac:dyDescent="0.25">
      <c r="A94" s="58" t="s">
        <v>13</v>
      </c>
      <c r="B94" s="58" t="s">
        <v>1529</v>
      </c>
      <c r="C94" s="256">
        <v>-32.197248999999999</v>
      </c>
      <c r="D94" s="256">
        <v>-60.291161000000002</v>
      </c>
      <c r="E94" s="256" t="s">
        <v>2043</v>
      </c>
      <c r="F94" s="256" t="s">
        <v>2044</v>
      </c>
    </row>
    <row r="95" spans="1:7" x14ac:dyDescent="0.25">
      <c r="A95" s="58" t="s">
        <v>13</v>
      </c>
      <c r="B95" s="58" t="s">
        <v>1173</v>
      </c>
      <c r="C95" s="256">
        <v>-31.875048</v>
      </c>
      <c r="D95" s="256">
        <v>-60.648955999999998</v>
      </c>
      <c r="E95" s="256" t="s">
        <v>2045</v>
      </c>
      <c r="F95" s="256" t="s">
        <v>2046</v>
      </c>
      <c r="G95" s="568">
        <v>22</v>
      </c>
    </row>
    <row r="96" spans="1:7" x14ac:dyDescent="0.25">
      <c r="A96" s="58" t="s">
        <v>13</v>
      </c>
      <c r="B96" s="58" t="s">
        <v>636</v>
      </c>
      <c r="C96" s="255">
        <v>-32.317683000000002</v>
      </c>
      <c r="D96" s="255">
        <v>-60.472087999999999</v>
      </c>
      <c r="E96" s="255" t="s">
        <v>2047</v>
      </c>
      <c r="F96" s="255" t="s">
        <v>2048</v>
      </c>
      <c r="G96" s="568">
        <v>1094</v>
      </c>
    </row>
    <row r="97" spans="1:7" x14ac:dyDescent="0.25">
      <c r="A97" s="58" t="s">
        <v>13</v>
      </c>
      <c r="B97" s="58" t="s">
        <v>1530</v>
      </c>
      <c r="C97" s="255">
        <v>-31.827043</v>
      </c>
      <c r="D97" s="255">
        <v>-60.605317999999997</v>
      </c>
      <c r="E97" s="255" t="s">
        <v>2049</v>
      </c>
      <c r="F97" s="255" t="s">
        <v>2050</v>
      </c>
      <c r="G97" s="568">
        <v>44</v>
      </c>
    </row>
    <row r="98" spans="1:7" x14ac:dyDescent="0.25">
      <c r="A98" s="58" t="s">
        <v>13</v>
      </c>
      <c r="B98" s="58" t="s">
        <v>711</v>
      </c>
      <c r="C98" s="256">
        <v>-31.916639</v>
      </c>
      <c r="D98" s="256">
        <v>-60.653609000000003</v>
      </c>
      <c r="E98" s="256" t="s">
        <v>2051</v>
      </c>
      <c r="F98" s="256" t="s">
        <v>2052</v>
      </c>
      <c r="G98" s="575">
        <v>59</v>
      </c>
    </row>
    <row r="99" spans="1:7" x14ac:dyDescent="0.25">
      <c r="A99" s="58" t="s">
        <v>13</v>
      </c>
      <c r="B99" s="58" t="s">
        <v>1531</v>
      </c>
      <c r="C99" s="255">
        <v>-32.281694000000002</v>
      </c>
      <c r="D99" s="255">
        <v>-60.429223999999998</v>
      </c>
      <c r="E99" s="255" t="s">
        <v>2053</v>
      </c>
      <c r="F99" s="255" t="s">
        <v>2054</v>
      </c>
    </row>
    <row r="100" spans="1:7" x14ac:dyDescent="0.25">
      <c r="A100" s="58" t="s">
        <v>13</v>
      </c>
      <c r="B100" s="58" t="s">
        <v>1244</v>
      </c>
      <c r="C100" s="256">
        <v>-32.328707999999999</v>
      </c>
      <c r="D100" s="256">
        <v>-60.486500999999997</v>
      </c>
      <c r="E100" s="256" t="s">
        <v>2055</v>
      </c>
      <c r="F100" s="256" t="s">
        <v>2056</v>
      </c>
      <c r="G100" s="570">
        <v>629</v>
      </c>
    </row>
    <row r="101" spans="1:7" x14ac:dyDescent="0.25">
      <c r="A101" s="58" t="s">
        <v>13</v>
      </c>
      <c r="B101" s="58" t="s">
        <v>1532</v>
      </c>
      <c r="C101" s="255">
        <v>-32.391466999999999</v>
      </c>
      <c r="D101" s="255">
        <v>-60.425123999999997</v>
      </c>
      <c r="E101" s="255" t="s">
        <v>2057</v>
      </c>
      <c r="F101" s="255" t="s">
        <v>2058</v>
      </c>
    </row>
    <row r="102" spans="1:7" x14ac:dyDescent="0.25">
      <c r="A102" s="58" t="s">
        <v>13</v>
      </c>
      <c r="B102" s="58" t="s">
        <v>138</v>
      </c>
      <c r="C102" s="255">
        <v>-32.053773999999997</v>
      </c>
      <c r="D102" s="255">
        <v>-60.612487000000002</v>
      </c>
      <c r="E102" s="255" t="s">
        <v>2059</v>
      </c>
      <c r="F102" s="255" t="s">
        <v>2060</v>
      </c>
      <c r="G102" s="568">
        <v>1864</v>
      </c>
    </row>
    <row r="103" spans="1:7" x14ac:dyDescent="0.25">
      <c r="A103" s="58" t="s">
        <v>13</v>
      </c>
      <c r="B103" s="58" t="s">
        <v>1387</v>
      </c>
      <c r="C103" s="255">
        <v>-32.073442</v>
      </c>
      <c r="D103" s="255">
        <v>-60.465916999999997</v>
      </c>
      <c r="E103" s="255" t="s">
        <v>2061</v>
      </c>
      <c r="F103" s="255" t="s">
        <v>2062</v>
      </c>
      <c r="G103" s="570">
        <v>6545</v>
      </c>
    </row>
    <row r="104" spans="1:7" x14ac:dyDescent="0.25">
      <c r="A104" s="58" t="s">
        <v>24</v>
      </c>
      <c r="B104" s="58" t="s">
        <v>1533</v>
      </c>
      <c r="C104" s="255">
        <v>-30.681740000000001</v>
      </c>
      <c r="D104" s="255">
        <v>-58.562685999999999</v>
      </c>
      <c r="E104" s="255" t="s">
        <v>2063</v>
      </c>
      <c r="F104" s="255" t="s">
        <v>2064</v>
      </c>
    </row>
    <row r="105" spans="1:7" x14ac:dyDescent="0.25">
      <c r="A105" s="58" t="s">
        <v>24</v>
      </c>
      <c r="B105" s="58" t="s">
        <v>23</v>
      </c>
      <c r="C105" s="255">
        <v>-30.754724</v>
      </c>
      <c r="D105" s="255">
        <v>-57.981788999999999</v>
      </c>
      <c r="E105" s="255" t="s">
        <v>2065</v>
      </c>
      <c r="F105" s="255" t="s">
        <v>2066</v>
      </c>
      <c r="G105" s="570">
        <v>34848</v>
      </c>
    </row>
    <row r="106" spans="1:7" x14ac:dyDescent="0.25">
      <c r="A106" s="58" t="s">
        <v>24</v>
      </c>
      <c r="B106" s="58" t="s">
        <v>1388</v>
      </c>
      <c r="C106" s="256">
        <v>-30.903594999999999</v>
      </c>
      <c r="D106" s="256">
        <v>-57.999893999999998</v>
      </c>
      <c r="E106" s="256" t="s">
        <v>2067</v>
      </c>
      <c r="F106" s="256" t="s">
        <v>2068</v>
      </c>
      <c r="G106" s="572">
        <v>137</v>
      </c>
    </row>
    <row r="107" spans="1:7" x14ac:dyDescent="0.25">
      <c r="A107" s="58" t="s">
        <v>24</v>
      </c>
      <c r="B107" s="58" t="s">
        <v>1390</v>
      </c>
      <c r="C107" s="255">
        <v>-30.707711</v>
      </c>
      <c r="D107" s="255">
        <v>-57.888756000000001</v>
      </c>
      <c r="E107" s="255" t="s">
        <v>2069</v>
      </c>
      <c r="F107" s="255" t="s">
        <v>2070</v>
      </c>
      <c r="G107" s="570"/>
    </row>
    <row r="108" spans="1:7" x14ac:dyDescent="0.25">
      <c r="A108" s="58" t="s">
        <v>24</v>
      </c>
      <c r="B108" s="58" t="s">
        <v>1391</v>
      </c>
      <c r="C108" s="255">
        <v>-30.725332999999999</v>
      </c>
      <c r="D108" s="255">
        <v>-58.119754</v>
      </c>
      <c r="E108" s="255" t="s">
        <v>2071</v>
      </c>
      <c r="F108" s="255" t="s">
        <v>2072</v>
      </c>
      <c r="G108" s="570"/>
    </row>
    <row r="109" spans="1:7" x14ac:dyDescent="0.25">
      <c r="A109" s="58" t="s">
        <v>24</v>
      </c>
      <c r="B109" s="58" t="s">
        <v>1534</v>
      </c>
      <c r="C109" s="256">
        <v>-31.044991</v>
      </c>
      <c r="D109" s="256">
        <v>-57.901338000000003</v>
      </c>
      <c r="E109" s="256" t="s">
        <v>2073</v>
      </c>
      <c r="F109" s="256" t="s">
        <v>2074</v>
      </c>
      <c r="G109" s="570"/>
    </row>
    <row r="110" spans="1:7" x14ac:dyDescent="0.25">
      <c r="A110" s="58" t="s">
        <v>24</v>
      </c>
      <c r="B110" s="58" t="s">
        <v>1535</v>
      </c>
      <c r="C110" s="256">
        <v>-30.971359</v>
      </c>
      <c r="D110" s="256">
        <v>-58.245823000000001</v>
      </c>
      <c r="E110" s="256" t="s">
        <v>2075</v>
      </c>
      <c r="F110" s="256" t="s">
        <v>2076</v>
      </c>
    </row>
    <row r="111" spans="1:7" x14ac:dyDescent="0.25">
      <c r="A111" s="58" t="s">
        <v>24</v>
      </c>
      <c r="B111" s="58" t="s">
        <v>1536</v>
      </c>
      <c r="C111" s="255">
        <v>-30.996293999999999</v>
      </c>
      <c r="D111" s="255">
        <v>-57.987301000000002</v>
      </c>
      <c r="E111" s="255" t="s">
        <v>2077</v>
      </c>
      <c r="F111" s="255" t="s">
        <v>2078</v>
      </c>
    </row>
    <row r="112" spans="1:7" x14ac:dyDescent="0.25">
      <c r="A112" s="58" t="s">
        <v>24</v>
      </c>
      <c r="B112" s="58" t="s">
        <v>1392</v>
      </c>
      <c r="C112" s="255">
        <v>-30.858433000000002</v>
      </c>
      <c r="D112" s="255">
        <v>-57.831425000000003</v>
      </c>
      <c r="E112" s="255" t="s">
        <v>2079</v>
      </c>
      <c r="F112" s="255" t="s">
        <v>2080</v>
      </c>
    </row>
    <row r="113" spans="1:7" x14ac:dyDescent="0.25">
      <c r="A113" s="58" t="s">
        <v>24</v>
      </c>
      <c r="B113" s="58" t="s">
        <v>1393</v>
      </c>
      <c r="C113" s="255">
        <v>-31.040960999999999</v>
      </c>
      <c r="D113" s="255">
        <v>-57.920955999999997</v>
      </c>
      <c r="E113" s="255" t="s">
        <v>2081</v>
      </c>
      <c r="F113" s="255" t="s">
        <v>2082</v>
      </c>
    </row>
    <row r="114" spans="1:7" x14ac:dyDescent="0.25">
      <c r="A114" s="58" t="s">
        <v>24</v>
      </c>
      <c r="B114" s="58" t="s">
        <v>1389</v>
      </c>
      <c r="C114" s="255">
        <v>-31.074076999999999</v>
      </c>
      <c r="D114" s="255">
        <v>-58.026021999999998</v>
      </c>
      <c r="E114" s="255" t="s">
        <v>2083</v>
      </c>
      <c r="F114" s="255" t="s">
        <v>2084</v>
      </c>
      <c r="G114" s="575">
        <v>207</v>
      </c>
    </row>
    <row r="115" spans="1:7" x14ac:dyDescent="0.25">
      <c r="A115" s="58" t="s">
        <v>24</v>
      </c>
      <c r="B115" s="58" t="s">
        <v>1394</v>
      </c>
      <c r="C115" s="256">
        <v>-30.711024999999999</v>
      </c>
      <c r="D115" s="256">
        <v>-58.053600000000003</v>
      </c>
      <c r="E115" s="256" t="s">
        <v>2085</v>
      </c>
      <c r="F115" s="256" t="s">
        <v>2086</v>
      </c>
    </row>
    <row r="116" spans="1:7" x14ac:dyDescent="0.25">
      <c r="A116" s="58" t="s">
        <v>24</v>
      </c>
      <c r="B116" s="58" t="s">
        <v>1395</v>
      </c>
      <c r="C116" s="256">
        <v>-31.065341</v>
      </c>
      <c r="D116" s="256">
        <v>-58.0931</v>
      </c>
      <c r="E116" s="256" t="s">
        <v>2087</v>
      </c>
      <c r="F116" s="256" t="s">
        <v>2088</v>
      </c>
    </row>
    <row r="117" spans="1:7" x14ac:dyDescent="0.25">
      <c r="A117" s="58" t="s">
        <v>24</v>
      </c>
      <c r="B117" s="58" t="s">
        <v>1537</v>
      </c>
      <c r="C117" s="259">
        <v>-31.036404999999998</v>
      </c>
      <c r="D117" s="255">
        <v>-58.163352000000003</v>
      </c>
      <c r="E117" s="259" t="s">
        <v>2089</v>
      </c>
      <c r="F117" s="255" t="s">
        <v>2090</v>
      </c>
    </row>
    <row r="118" spans="1:7" x14ac:dyDescent="0.25">
      <c r="A118" s="58" t="s">
        <v>24</v>
      </c>
      <c r="B118" s="58" t="s">
        <v>1538</v>
      </c>
      <c r="C118" s="256">
        <v>-30.340206999999999</v>
      </c>
      <c r="D118" s="256">
        <v>-58.214745000000001</v>
      </c>
      <c r="E118" s="256" t="s">
        <v>2091</v>
      </c>
      <c r="F118" s="256" t="s">
        <v>2092</v>
      </c>
    </row>
    <row r="119" spans="1:7" x14ac:dyDescent="0.25">
      <c r="A119" s="58" t="s">
        <v>24</v>
      </c>
      <c r="B119" s="58" t="s">
        <v>1396</v>
      </c>
      <c r="C119" s="256">
        <v>-30.891116</v>
      </c>
      <c r="D119" s="256">
        <v>-58.086885000000002</v>
      </c>
      <c r="E119" s="256" t="s">
        <v>2093</v>
      </c>
      <c r="F119" s="256" t="s">
        <v>2094</v>
      </c>
    </row>
    <row r="120" spans="1:7" x14ac:dyDescent="0.25">
      <c r="A120" s="58" t="s">
        <v>24</v>
      </c>
      <c r="B120" s="58" t="s">
        <v>1397</v>
      </c>
      <c r="C120" s="256">
        <v>-30.670802999999999</v>
      </c>
      <c r="D120" s="256">
        <v>-58.015937999999998</v>
      </c>
      <c r="E120" s="256" t="s">
        <v>2095</v>
      </c>
      <c r="F120" s="256" t="s">
        <v>2096</v>
      </c>
    </row>
    <row r="121" spans="1:7" x14ac:dyDescent="0.25">
      <c r="A121" s="58" t="s">
        <v>24</v>
      </c>
      <c r="B121" s="58" t="s">
        <v>1539</v>
      </c>
      <c r="C121" s="256">
        <v>-30.555951</v>
      </c>
      <c r="D121" s="256">
        <v>-58.089061999999998</v>
      </c>
      <c r="E121" s="256" t="s">
        <v>2097</v>
      </c>
      <c r="F121" s="256" t="s">
        <v>2098</v>
      </c>
    </row>
    <row r="122" spans="1:7" ht="12.75" customHeight="1" x14ac:dyDescent="0.25">
      <c r="A122" s="58" t="s">
        <v>24</v>
      </c>
      <c r="B122" s="58" t="s">
        <v>1540</v>
      </c>
      <c r="C122" s="257">
        <v>-30.327631</v>
      </c>
      <c r="D122" s="255">
        <v>-58.261822000000002</v>
      </c>
      <c r="E122" s="257" t="s">
        <v>2099</v>
      </c>
      <c r="F122" s="255" t="s">
        <v>2100</v>
      </c>
    </row>
    <row r="123" spans="1:7" x14ac:dyDescent="0.25">
      <c r="A123" s="58" t="s">
        <v>24</v>
      </c>
      <c r="B123" s="58" t="s">
        <v>1541</v>
      </c>
      <c r="C123" s="256">
        <v>-30.799160000000001</v>
      </c>
      <c r="D123" s="256">
        <v>-58.181165</v>
      </c>
      <c r="E123" s="256" t="s">
        <v>2101</v>
      </c>
      <c r="F123" s="256" t="s">
        <v>2102</v>
      </c>
      <c r="G123" s="575">
        <v>58</v>
      </c>
    </row>
    <row r="124" spans="1:7" x14ac:dyDescent="0.25">
      <c r="A124" s="58" t="s">
        <v>24</v>
      </c>
      <c r="B124" s="58" t="s">
        <v>1542</v>
      </c>
      <c r="C124" s="256">
        <v>-30.983923999999998</v>
      </c>
      <c r="D124" s="256">
        <v>-58.039693</v>
      </c>
      <c r="E124" s="256" t="s">
        <v>2103</v>
      </c>
      <c r="F124" s="256" t="s">
        <v>2104</v>
      </c>
    </row>
    <row r="125" spans="1:7" x14ac:dyDescent="0.25">
      <c r="A125" s="58" t="s">
        <v>24</v>
      </c>
      <c r="B125" s="58" t="s">
        <v>1543</v>
      </c>
      <c r="C125" s="255">
        <v>-30.775766999999998</v>
      </c>
      <c r="D125" s="255">
        <v>-57.842621999999999</v>
      </c>
      <c r="E125" s="255" t="s">
        <v>2105</v>
      </c>
      <c r="F125" s="255" t="s">
        <v>2106</v>
      </c>
    </row>
    <row r="126" spans="1:7" x14ac:dyDescent="0.25">
      <c r="A126" s="58" t="s">
        <v>24</v>
      </c>
      <c r="B126" s="58" t="s">
        <v>1544</v>
      </c>
      <c r="C126" s="256">
        <v>-30.646664999999999</v>
      </c>
      <c r="D126" s="256">
        <v>-58.125767000000003</v>
      </c>
      <c r="E126" s="256" t="s">
        <v>2107</v>
      </c>
      <c r="F126" s="256" t="s">
        <v>2108</v>
      </c>
    </row>
    <row r="127" spans="1:7" x14ac:dyDescent="0.25">
      <c r="A127" s="58" t="s">
        <v>24</v>
      </c>
      <c r="B127" s="58" t="s">
        <v>1399</v>
      </c>
      <c r="C127" s="256">
        <v>-30.587623000000001</v>
      </c>
      <c r="D127" s="256">
        <v>-58.187711999999998</v>
      </c>
      <c r="E127" s="256" t="s">
        <v>2109</v>
      </c>
      <c r="F127" s="256" t="s">
        <v>2110</v>
      </c>
    </row>
    <row r="128" spans="1:7" x14ac:dyDescent="0.25">
      <c r="A128" s="58" t="s">
        <v>24</v>
      </c>
      <c r="B128" s="58" t="s">
        <v>1545</v>
      </c>
      <c r="C128" s="256">
        <v>-30.826332000000001</v>
      </c>
      <c r="D128" s="256">
        <v>-57.998294999999999</v>
      </c>
      <c r="E128" s="256" t="s">
        <v>2111</v>
      </c>
      <c r="F128" s="256" t="s">
        <v>2112</v>
      </c>
    </row>
    <row r="129" spans="1:7" x14ac:dyDescent="0.25">
      <c r="A129" s="58" t="s">
        <v>24</v>
      </c>
      <c r="B129" s="58" t="s">
        <v>1400</v>
      </c>
      <c r="C129" s="255">
        <v>-30.738448000000002</v>
      </c>
      <c r="D129" s="255">
        <v>-57.926006999999998</v>
      </c>
      <c r="E129" s="255" t="s">
        <v>2113</v>
      </c>
      <c r="F129" s="255" t="s">
        <v>2114</v>
      </c>
    </row>
    <row r="130" spans="1:7" x14ac:dyDescent="0.25">
      <c r="A130" s="58" t="s">
        <v>24</v>
      </c>
      <c r="B130" s="58" t="s">
        <v>1546</v>
      </c>
      <c r="C130" s="256">
        <v>-30.365732000000001</v>
      </c>
      <c r="D130" s="256">
        <v>-58.279237999999999</v>
      </c>
      <c r="E130" s="256" t="s">
        <v>2115</v>
      </c>
      <c r="F130" s="256" t="s">
        <v>2116</v>
      </c>
    </row>
    <row r="131" spans="1:7" x14ac:dyDescent="0.25">
      <c r="A131" s="58" t="s">
        <v>24</v>
      </c>
      <c r="B131" s="58" t="s">
        <v>1547</v>
      </c>
      <c r="C131" s="255">
        <v>-30.990248999999999</v>
      </c>
      <c r="D131" s="255">
        <v>-58.057299</v>
      </c>
      <c r="E131" s="255" t="s">
        <v>2117</v>
      </c>
      <c r="F131" s="255" t="s">
        <v>2118</v>
      </c>
    </row>
    <row r="132" spans="1:7" x14ac:dyDescent="0.25">
      <c r="A132" s="58" t="s">
        <v>24</v>
      </c>
      <c r="B132" s="58" t="s">
        <v>1548</v>
      </c>
      <c r="C132" s="256">
        <v>-30.843059</v>
      </c>
      <c r="D132" s="256">
        <v>-58.011007999999997</v>
      </c>
      <c r="E132" s="256" t="s">
        <v>2119</v>
      </c>
      <c r="F132" s="256" t="s">
        <v>2120</v>
      </c>
    </row>
    <row r="133" spans="1:7" x14ac:dyDescent="0.25">
      <c r="A133" s="58" t="s">
        <v>24</v>
      </c>
      <c r="B133" s="58" t="s">
        <v>24</v>
      </c>
      <c r="C133" s="255">
        <v>-30.990262999999999</v>
      </c>
      <c r="D133" s="255">
        <v>-57.917762000000003</v>
      </c>
      <c r="E133" s="255" t="s">
        <v>2121</v>
      </c>
      <c r="F133" s="255" t="s">
        <v>2122</v>
      </c>
      <c r="G133" s="570">
        <v>17547</v>
      </c>
    </row>
    <row r="134" spans="1:7" x14ac:dyDescent="0.25">
      <c r="A134" s="58" t="s">
        <v>24</v>
      </c>
      <c r="B134" s="58" t="s">
        <v>1037</v>
      </c>
      <c r="C134" s="256">
        <v>-30.662863000000002</v>
      </c>
      <c r="D134" s="256">
        <v>-58.282048000000003</v>
      </c>
      <c r="E134" s="256" t="s">
        <v>2123</v>
      </c>
      <c r="F134" s="256" t="s">
        <v>2124</v>
      </c>
      <c r="G134" s="573"/>
    </row>
    <row r="135" spans="1:7" x14ac:dyDescent="0.25">
      <c r="A135" s="58" t="s">
        <v>24</v>
      </c>
      <c r="B135" s="58" t="s">
        <v>1549</v>
      </c>
      <c r="C135" s="256">
        <v>-30.661701999999998</v>
      </c>
      <c r="D135" s="256">
        <v>-58.132012000000003</v>
      </c>
      <c r="E135" s="256" t="s">
        <v>2125</v>
      </c>
      <c r="F135" s="256" t="s">
        <v>2126</v>
      </c>
      <c r="G135" s="569"/>
    </row>
    <row r="136" spans="1:7" x14ac:dyDescent="0.25">
      <c r="A136" s="58" t="s">
        <v>24</v>
      </c>
      <c r="B136" s="58" t="s">
        <v>706</v>
      </c>
      <c r="C136" s="255">
        <v>-31.069666000000002</v>
      </c>
      <c r="D136" s="255">
        <v>-58.137563999999998</v>
      </c>
      <c r="E136" s="255" t="s">
        <v>2127</v>
      </c>
      <c r="F136" s="255" t="s">
        <v>2128</v>
      </c>
      <c r="G136" s="570">
        <v>308</v>
      </c>
    </row>
    <row r="137" spans="1:7" x14ac:dyDescent="0.25">
      <c r="A137" s="58" t="s">
        <v>24</v>
      </c>
      <c r="B137" s="58" t="s">
        <v>1550</v>
      </c>
      <c r="C137" s="256">
        <v>-30.900145999999999</v>
      </c>
      <c r="D137" s="256">
        <v>-57.892035</v>
      </c>
      <c r="E137" s="256" t="s">
        <v>2129</v>
      </c>
      <c r="F137" s="256" t="s">
        <v>2130</v>
      </c>
    </row>
    <row r="138" spans="1:7" x14ac:dyDescent="0.25">
      <c r="A138" s="58" t="s">
        <v>24</v>
      </c>
      <c r="B138" s="58" t="s">
        <v>942</v>
      </c>
      <c r="C138" s="256">
        <v>-30.591336999999999</v>
      </c>
      <c r="D138" s="256">
        <v>-58.466236000000002</v>
      </c>
      <c r="E138" s="256" t="s">
        <v>2131</v>
      </c>
      <c r="F138" s="256" t="s">
        <v>2132</v>
      </c>
      <c r="G138" s="570">
        <v>1200</v>
      </c>
    </row>
    <row r="139" spans="1:7" x14ac:dyDescent="0.25">
      <c r="A139" s="58" t="s">
        <v>24</v>
      </c>
      <c r="B139" s="58" t="s">
        <v>1401</v>
      </c>
      <c r="C139" s="256">
        <v>-30.978894</v>
      </c>
      <c r="D139" s="256">
        <v>-58.070653</v>
      </c>
      <c r="E139" s="256" t="s">
        <v>2133</v>
      </c>
      <c r="F139" s="256" t="s">
        <v>2134</v>
      </c>
    </row>
    <row r="140" spans="1:7" x14ac:dyDescent="0.25">
      <c r="A140" s="58" t="s">
        <v>24</v>
      </c>
      <c r="B140" s="58" t="s">
        <v>1551</v>
      </c>
      <c r="C140" s="256">
        <v>-31.212084000000001</v>
      </c>
      <c r="D140" s="256">
        <v>-57.932482999999998</v>
      </c>
      <c r="E140" s="256" t="s">
        <v>2135</v>
      </c>
      <c r="F140" s="256" t="s">
        <v>2136</v>
      </c>
    </row>
    <row r="141" spans="1:7" x14ac:dyDescent="0.25">
      <c r="A141" s="58" t="s">
        <v>24</v>
      </c>
      <c r="B141" s="58" t="s">
        <v>1402</v>
      </c>
      <c r="C141" s="256">
        <v>-30.340340000000001</v>
      </c>
      <c r="D141" s="256">
        <v>-58.306928999999997</v>
      </c>
      <c r="E141" s="256" t="s">
        <v>2137</v>
      </c>
      <c r="F141" s="256" t="s">
        <v>2138</v>
      </c>
      <c r="G141" s="575">
        <v>4143</v>
      </c>
    </row>
    <row r="142" spans="1:7" x14ac:dyDescent="0.25">
      <c r="A142" s="58" t="s">
        <v>24</v>
      </c>
      <c r="B142" s="58" t="s">
        <v>656</v>
      </c>
      <c r="C142" s="255">
        <v>-30.758196000000002</v>
      </c>
      <c r="D142" s="255">
        <v>-58.081589999999998</v>
      </c>
      <c r="E142" s="255" t="s">
        <v>2139</v>
      </c>
      <c r="F142" s="255" t="s">
        <v>2140</v>
      </c>
      <c r="G142" s="575">
        <v>264</v>
      </c>
    </row>
    <row r="143" spans="1:7" x14ac:dyDescent="0.25">
      <c r="A143" s="58" t="s">
        <v>24</v>
      </c>
      <c r="B143" s="58" t="s">
        <v>193</v>
      </c>
      <c r="C143" s="256">
        <v>-30.818816000000002</v>
      </c>
      <c r="D143" s="256">
        <v>-58.249794999999999</v>
      </c>
      <c r="E143" s="256" t="s">
        <v>2141</v>
      </c>
      <c r="F143" s="256" t="s">
        <v>2142</v>
      </c>
      <c r="G143" s="573">
        <v>36</v>
      </c>
    </row>
    <row r="144" spans="1:7" x14ac:dyDescent="0.25">
      <c r="A144" s="58" t="s">
        <v>24</v>
      </c>
      <c r="B144" s="58" t="s">
        <v>1398</v>
      </c>
      <c r="C144" s="256">
        <v>-30.689702</v>
      </c>
      <c r="D144" s="256">
        <v>-57.915258999999999</v>
      </c>
      <c r="E144" s="256" t="s">
        <v>2143</v>
      </c>
      <c r="F144" s="256" t="s">
        <v>2144</v>
      </c>
    </row>
    <row r="145" spans="1:7" x14ac:dyDescent="0.25">
      <c r="A145" s="58" t="s">
        <v>24</v>
      </c>
      <c r="B145" s="58" t="s">
        <v>37</v>
      </c>
      <c r="C145" s="256">
        <v>-30.899370000000001</v>
      </c>
      <c r="D145" s="256">
        <v>-57.931077999999999</v>
      </c>
      <c r="E145" s="256" t="s">
        <v>2145</v>
      </c>
      <c r="F145" s="256" t="s">
        <v>2146</v>
      </c>
      <c r="G145" s="575">
        <v>905</v>
      </c>
    </row>
    <row r="146" spans="1:7" x14ac:dyDescent="0.25">
      <c r="A146" s="58" t="s">
        <v>24</v>
      </c>
      <c r="B146" s="58" t="s">
        <v>1552</v>
      </c>
      <c r="C146" s="255">
        <v>-30.603594999999999</v>
      </c>
      <c r="D146" s="255">
        <v>-58.177210000000002</v>
      </c>
      <c r="E146" s="255" t="s">
        <v>2147</v>
      </c>
      <c r="F146" s="255" t="s">
        <v>2148</v>
      </c>
    </row>
    <row r="147" spans="1:7" x14ac:dyDescent="0.25">
      <c r="A147" s="58" t="s">
        <v>24</v>
      </c>
      <c r="B147" s="58" t="s">
        <v>36</v>
      </c>
      <c r="C147" s="256">
        <v>-30.795739000000001</v>
      </c>
      <c r="D147" s="256">
        <v>-57.914552999999998</v>
      </c>
      <c r="E147" s="256" t="s">
        <v>2149</v>
      </c>
      <c r="F147" s="256" t="s">
        <v>2150</v>
      </c>
      <c r="G147" s="570">
        <v>3000</v>
      </c>
    </row>
    <row r="148" spans="1:7" x14ac:dyDescent="0.25">
      <c r="A148" s="58" t="s">
        <v>47</v>
      </c>
      <c r="B148" s="58" t="s">
        <v>1553</v>
      </c>
      <c r="C148" s="256">
        <v>-31.004811</v>
      </c>
      <c r="D148" s="256">
        <v>-59.167910999999997</v>
      </c>
      <c r="E148" s="256" t="s">
        <v>2151</v>
      </c>
      <c r="F148" s="256" t="s">
        <v>2152</v>
      </c>
    </row>
    <row r="149" spans="1:7" x14ac:dyDescent="0.25">
      <c r="A149" s="58" t="s">
        <v>47</v>
      </c>
      <c r="B149" s="58" t="s">
        <v>1403</v>
      </c>
      <c r="C149" s="256">
        <v>-30.974101999999998</v>
      </c>
      <c r="D149" s="256">
        <v>-58.996414000000001</v>
      </c>
      <c r="E149" s="256" t="s">
        <v>2153</v>
      </c>
      <c r="F149" s="256" t="s">
        <v>2154</v>
      </c>
      <c r="G149" s="575">
        <v>336</v>
      </c>
    </row>
    <row r="150" spans="1:7" x14ac:dyDescent="0.25">
      <c r="A150" s="58" t="s">
        <v>47</v>
      </c>
      <c r="B150" s="58" t="s">
        <v>1554</v>
      </c>
      <c r="C150" s="256">
        <v>-31.173784000000001</v>
      </c>
      <c r="D150" s="256">
        <v>-58.726747000000003</v>
      </c>
      <c r="E150" s="256" t="s">
        <v>2155</v>
      </c>
      <c r="F150" s="256" t="s">
        <v>2156</v>
      </c>
    </row>
    <row r="151" spans="1:7" x14ac:dyDescent="0.25">
      <c r="A151" s="58" t="s">
        <v>47</v>
      </c>
      <c r="B151" s="58" t="s">
        <v>1555</v>
      </c>
      <c r="C151" s="256">
        <v>-31.274281999999999</v>
      </c>
      <c r="D151" s="256">
        <v>-59.091602000000002</v>
      </c>
      <c r="E151" s="256" t="s">
        <v>2157</v>
      </c>
      <c r="F151" s="256" t="s">
        <v>2158</v>
      </c>
    </row>
    <row r="152" spans="1:7" x14ac:dyDescent="0.25">
      <c r="A152" s="58" t="s">
        <v>47</v>
      </c>
      <c r="B152" s="58" t="s">
        <v>1556</v>
      </c>
      <c r="C152" s="256">
        <v>-30.719073000000002</v>
      </c>
      <c r="D152" s="256">
        <v>-58.847653000000001</v>
      </c>
      <c r="E152" s="256" t="s">
        <v>2159</v>
      </c>
      <c r="F152" s="256" t="s">
        <v>2160</v>
      </c>
    </row>
    <row r="153" spans="1:7" x14ac:dyDescent="0.25">
      <c r="A153" s="58" t="s">
        <v>47</v>
      </c>
      <c r="B153" s="58" t="s">
        <v>1557</v>
      </c>
      <c r="C153" s="256">
        <v>-30.820637999999999</v>
      </c>
      <c r="D153" s="256">
        <v>-59.241979000000001</v>
      </c>
      <c r="E153" s="256" t="s">
        <v>2161</v>
      </c>
      <c r="F153" s="256" t="s">
        <v>2162</v>
      </c>
    </row>
    <row r="154" spans="1:7" x14ac:dyDescent="0.25">
      <c r="A154" s="58" t="s">
        <v>47</v>
      </c>
      <c r="B154" s="58" t="s">
        <v>1558</v>
      </c>
      <c r="C154" s="256">
        <v>-30.789028999999999</v>
      </c>
      <c r="D154" s="256">
        <v>-59.160345999999997</v>
      </c>
      <c r="E154" s="256" t="s">
        <v>2163</v>
      </c>
      <c r="F154" s="256" t="s">
        <v>2164</v>
      </c>
    </row>
    <row r="155" spans="1:7" x14ac:dyDescent="0.25">
      <c r="A155" s="58" t="s">
        <v>47</v>
      </c>
      <c r="B155" s="58" t="s">
        <v>1559</v>
      </c>
      <c r="C155" s="256">
        <v>-30.847203</v>
      </c>
      <c r="D155" s="256">
        <v>-59.078296999999999</v>
      </c>
      <c r="E155" s="256" t="s">
        <v>2165</v>
      </c>
      <c r="F155" s="256" t="s">
        <v>2166</v>
      </c>
    </row>
    <row r="156" spans="1:7" x14ac:dyDescent="0.25">
      <c r="A156" s="58" t="s">
        <v>47</v>
      </c>
      <c r="B156" s="58" t="s">
        <v>1560</v>
      </c>
      <c r="C156" s="256">
        <v>-30.718102999999999</v>
      </c>
      <c r="D156" s="256">
        <v>-58.634166999999998</v>
      </c>
      <c r="E156" s="256" t="s">
        <v>2167</v>
      </c>
      <c r="F156" s="256" t="s">
        <v>2168</v>
      </c>
    </row>
    <row r="157" spans="1:7" x14ac:dyDescent="0.25">
      <c r="A157" s="58" t="s">
        <v>47</v>
      </c>
      <c r="B157" s="58" t="s">
        <v>1069</v>
      </c>
      <c r="C157" s="256">
        <v>-31.265153999999999</v>
      </c>
      <c r="D157" s="256">
        <v>-58.668436</v>
      </c>
      <c r="E157" s="256" t="s">
        <v>2169</v>
      </c>
      <c r="F157" s="256" t="s">
        <v>2170</v>
      </c>
    </row>
    <row r="158" spans="1:7" x14ac:dyDescent="0.25">
      <c r="A158" s="58" t="s">
        <v>47</v>
      </c>
      <c r="B158" s="58" t="s">
        <v>1561</v>
      </c>
      <c r="C158" s="255">
        <v>-31.203738999999999</v>
      </c>
      <c r="D158" s="255">
        <v>-58.623178000000003</v>
      </c>
      <c r="E158" s="255" t="s">
        <v>2171</v>
      </c>
      <c r="F158" s="255" t="s">
        <v>2172</v>
      </c>
    </row>
    <row r="159" spans="1:7" x14ac:dyDescent="0.25">
      <c r="A159" s="58" t="s">
        <v>47</v>
      </c>
      <c r="B159" s="58" t="s">
        <v>1562</v>
      </c>
      <c r="C159" s="256">
        <v>-30.893408999999998</v>
      </c>
      <c r="D159" s="256">
        <v>-59.153677000000002</v>
      </c>
      <c r="E159" s="256" t="s">
        <v>2173</v>
      </c>
      <c r="F159" s="256" t="s">
        <v>2174</v>
      </c>
    </row>
    <row r="160" spans="1:7" x14ac:dyDescent="0.25">
      <c r="A160" s="58" t="s">
        <v>47</v>
      </c>
      <c r="B160" s="58" t="s">
        <v>1404</v>
      </c>
      <c r="C160" s="256">
        <v>-31.109486</v>
      </c>
      <c r="D160" s="256">
        <v>-58.830233</v>
      </c>
      <c r="E160" s="256" t="s">
        <v>2175</v>
      </c>
      <c r="F160" s="256" t="s">
        <v>2176</v>
      </c>
    </row>
    <row r="161" spans="1:7" x14ac:dyDescent="0.25">
      <c r="A161" s="58" t="s">
        <v>47</v>
      </c>
      <c r="B161" s="58" t="s">
        <v>1563</v>
      </c>
      <c r="C161" s="255">
        <v>-31.037693000000001</v>
      </c>
      <c r="D161" s="255">
        <v>-58.811785999999998</v>
      </c>
      <c r="E161" s="255" t="s">
        <v>2177</v>
      </c>
      <c r="F161" s="255" t="s">
        <v>2178</v>
      </c>
    </row>
    <row r="162" spans="1:7" x14ac:dyDescent="0.25">
      <c r="A162" s="58" t="s">
        <v>47</v>
      </c>
      <c r="B162" s="58" t="s">
        <v>1564</v>
      </c>
      <c r="C162" s="256">
        <v>-30.893871000000001</v>
      </c>
      <c r="D162" s="256">
        <v>-58.515020999999997</v>
      </c>
      <c r="E162" s="256" t="s">
        <v>2179</v>
      </c>
      <c r="F162" s="256" t="s">
        <v>2180</v>
      </c>
    </row>
    <row r="163" spans="1:7" x14ac:dyDescent="0.25">
      <c r="A163" s="58" t="s">
        <v>47</v>
      </c>
      <c r="B163" s="58" t="s">
        <v>1565</v>
      </c>
      <c r="C163" s="256">
        <v>-31.155270000000002</v>
      </c>
      <c r="D163" s="256">
        <v>-58.917774000000001</v>
      </c>
      <c r="E163" s="256" t="s">
        <v>2181</v>
      </c>
      <c r="F163" s="256" t="s">
        <v>2182</v>
      </c>
    </row>
    <row r="164" spans="1:7" x14ac:dyDescent="0.25">
      <c r="A164" s="58" t="s">
        <v>47</v>
      </c>
      <c r="B164" s="58" t="s">
        <v>1405</v>
      </c>
      <c r="C164" s="256">
        <v>-30.903500000000001</v>
      </c>
      <c r="D164" s="256">
        <v>-58.518189</v>
      </c>
      <c r="E164" s="256" t="s">
        <v>2183</v>
      </c>
      <c r="F164" s="256" t="s">
        <v>2184</v>
      </c>
    </row>
    <row r="165" spans="1:7" x14ac:dyDescent="0.25">
      <c r="A165" s="58" t="s">
        <v>47</v>
      </c>
      <c r="B165" s="58" t="s">
        <v>1066</v>
      </c>
      <c r="C165" s="256">
        <v>-31.046244000000002</v>
      </c>
      <c r="D165" s="256">
        <v>-59.086722999999999</v>
      </c>
      <c r="E165" s="256" t="s">
        <v>2185</v>
      </c>
      <c r="F165" s="256" t="s">
        <v>2186</v>
      </c>
      <c r="G165" s="575">
        <v>1339</v>
      </c>
    </row>
    <row r="166" spans="1:7" x14ac:dyDescent="0.25">
      <c r="A166" s="58" t="s">
        <v>47</v>
      </c>
      <c r="B166" s="58" t="s">
        <v>1566</v>
      </c>
      <c r="C166" s="256">
        <v>-31.143014999999998</v>
      </c>
      <c r="D166" s="256">
        <v>-58.905299999999997</v>
      </c>
      <c r="E166" s="256" t="s">
        <v>2187</v>
      </c>
      <c r="F166" s="256" t="s">
        <v>2188</v>
      </c>
    </row>
    <row r="167" spans="1:7" x14ac:dyDescent="0.25">
      <c r="A167" s="58" t="s">
        <v>47</v>
      </c>
      <c r="B167" s="58" t="s">
        <v>1567</v>
      </c>
      <c r="C167" s="255">
        <v>-31.119819</v>
      </c>
      <c r="D167" s="255">
        <v>-59.171452000000002</v>
      </c>
      <c r="E167" s="255" t="s">
        <v>2189</v>
      </c>
      <c r="F167" s="255" t="s">
        <v>2190</v>
      </c>
    </row>
    <row r="168" spans="1:7" x14ac:dyDescent="0.25">
      <c r="A168" s="58" t="s">
        <v>47</v>
      </c>
      <c r="B168" s="58" t="s">
        <v>1568</v>
      </c>
      <c r="C168" s="255">
        <v>-30.971596000000002</v>
      </c>
      <c r="D168" s="255">
        <v>-59.111801999999997</v>
      </c>
      <c r="E168" s="255" t="s">
        <v>2191</v>
      </c>
      <c r="F168" s="255" t="s">
        <v>2192</v>
      </c>
    </row>
    <row r="169" spans="1:7" x14ac:dyDescent="0.25">
      <c r="A169" s="58" t="s">
        <v>47</v>
      </c>
      <c r="B169" s="58" t="s">
        <v>1569</v>
      </c>
      <c r="C169" s="256">
        <v>-30.729766000000001</v>
      </c>
      <c r="D169" s="256">
        <v>-59.012638000000003</v>
      </c>
      <c r="E169" s="256" t="s">
        <v>2193</v>
      </c>
      <c r="F169" s="256" t="s">
        <v>2194</v>
      </c>
    </row>
    <row r="170" spans="1:7" x14ac:dyDescent="0.25">
      <c r="A170" s="58" t="s">
        <v>47</v>
      </c>
      <c r="B170" s="58" t="s">
        <v>1570</v>
      </c>
      <c r="C170" s="255">
        <v>-31.349246000000001</v>
      </c>
      <c r="D170" s="255">
        <v>-59.115563999999999</v>
      </c>
      <c r="E170" s="255" t="s">
        <v>2195</v>
      </c>
      <c r="F170" s="255" t="s">
        <v>2196</v>
      </c>
    </row>
    <row r="171" spans="1:7" x14ac:dyDescent="0.25">
      <c r="A171" s="58" t="s">
        <v>47</v>
      </c>
      <c r="B171" s="58" t="s">
        <v>1571</v>
      </c>
      <c r="C171" s="256">
        <v>-30.850183999999999</v>
      </c>
      <c r="D171" s="256">
        <v>-58.838616000000002</v>
      </c>
      <c r="E171" s="256" t="s">
        <v>2197</v>
      </c>
      <c r="F171" s="256" t="s">
        <v>2198</v>
      </c>
    </row>
    <row r="172" spans="1:7" x14ac:dyDescent="0.25">
      <c r="A172" s="58" t="s">
        <v>47</v>
      </c>
      <c r="B172" s="58" t="s">
        <v>47</v>
      </c>
      <c r="C172" s="255">
        <v>-30.956213999999999</v>
      </c>
      <c r="D172" s="255">
        <v>-58.779587999999997</v>
      </c>
      <c r="E172" s="255" t="s">
        <v>2199</v>
      </c>
      <c r="F172" s="255" t="s">
        <v>2200</v>
      </c>
      <c r="G172" s="575">
        <v>16075</v>
      </c>
    </row>
    <row r="173" spans="1:7" x14ac:dyDescent="0.25">
      <c r="A173" s="58" t="s">
        <v>47</v>
      </c>
      <c r="B173" s="58" t="s">
        <v>1572</v>
      </c>
      <c r="C173" s="255">
        <v>-30.799178000000001</v>
      </c>
      <c r="D173" s="255">
        <v>-58.650494000000002</v>
      </c>
      <c r="E173" s="255" t="s">
        <v>2201</v>
      </c>
      <c r="F173" s="255" t="s">
        <v>2202</v>
      </c>
    </row>
    <row r="174" spans="1:7" x14ac:dyDescent="0.25">
      <c r="A174" s="58" t="s">
        <v>47</v>
      </c>
      <c r="B174" s="58" t="s">
        <v>1573</v>
      </c>
      <c r="C174" s="255">
        <v>-31.192793000000002</v>
      </c>
      <c r="D174" s="255">
        <v>-59.120379999999997</v>
      </c>
      <c r="E174" s="255" t="s">
        <v>2203</v>
      </c>
      <c r="F174" s="255" t="s">
        <v>2204</v>
      </c>
    </row>
    <row r="175" spans="1:7" x14ac:dyDescent="0.25">
      <c r="A175" s="58" t="s">
        <v>47</v>
      </c>
      <c r="B175" s="58" t="s">
        <v>1574</v>
      </c>
      <c r="C175" s="255">
        <v>-30.901032000000001</v>
      </c>
      <c r="D175" s="255">
        <v>-58.895896999999998</v>
      </c>
      <c r="E175" s="255" t="s">
        <v>2205</v>
      </c>
      <c r="F175" s="255" t="s">
        <v>2206</v>
      </c>
    </row>
    <row r="176" spans="1:7" x14ac:dyDescent="0.25">
      <c r="A176" s="58" t="s">
        <v>47</v>
      </c>
      <c r="B176" s="58" t="s">
        <v>1406</v>
      </c>
      <c r="C176" s="256">
        <v>-30.817668999999999</v>
      </c>
      <c r="D176" s="256">
        <v>-59.040444000000001</v>
      </c>
      <c r="E176" s="256" t="s">
        <v>2207</v>
      </c>
      <c r="F176" s="256" t="s">
        <v>2208</v>
      </c>
    </row>
    <row r="177" spans="1:7" x14ac:dyDescent="0.25">
      <c r="A177" s="58" t="s">
        <v>47</v>
      </c>
      <c r="B177" s="58" t="s">
        <v>1575</v>
      </c>
      <c r="C177" s="256">
        <v>-30.698248</v>
      </c>
      <c r="D177" s="256">
        <v>-58.582749</v>
      </c>
      <c r="E177" s="256" t="s">
        <v>2209</v>
      </c>
      <c r="F177" s="256" t="s">
        <v>2210</v>
      </c>
    </row>
    <row r="178" spans="1:7" x14ac:dyDescent="0.25">
      <c r="A178" s="58" t="s">
        <v>47</v>
      </c>
      <c r="B178" s="58" t="s">
        <v>1576</v>
      </c>
      <c r="C178" s="256">
        <v>-31.123173000000001</v>
      </c>
      <c r="D178" s="256">
        <v>-58.578404999999997</v>
      </c>
      <c r="E178" s="256" t="s">
        <v>2211</v>
      </c>
      <c r="F178" s="256" t="s">
        <v>2212</v>
      </c>
    </row>
    <row r="179" spans="1:7" x14ac:dyDescent="0.25">
      <c r="A179" s="58" t="s">
        <v>47</v>
      </c>
      <c r="B179" s="58" t="s">
        <v>1081</v>
      </c>
      <c r="C179" s="256">
        <v>-30.968513999999999</v>
      </c>
      <c r="D179" s="256">
        <v>-58.612749000000001</v>
      </c>
      <c r="E179" s="256" t="s">
        <v>2213</v>
      </c>
      <c r="F179" s="256" t="s">
        <v>2214</v>
      </c>
      <c r="G179" s="575">
        <v>379</v>
      </c>
    </row>
    <row r="180" spans="1:7" x14ac:dyDescent="0.25">
      <c r="A180" s="58" t="s">
        <v>47</v>
      </c>
      <c r="B180" s="58" t="s">
        <v>1577</v>
      </c>
      <c r="C180" s="255">
        <v>-30.770285000000001</v>
      </c>
      <c r="D180" s="255">
        <v>-59.221471999999999</v>
      </c>
      <c r="E180" s="255" t="s">
        <v>2215</v>
      </c>
      <c r="F180" s="255" t="s">
        <v>2216</v>
      </c>
    </row>
    <row r="181" spans="1:7" x14ac:dyDescent="0.25">
      <c r="A181" s="58" t="s">
        <v>47</v>
      </c>
      <c r="B181" s="58" t="s">
        <v>1578</v>
      </c>
      <c r="C181" s="255">
        <v>-31.205869</v>
      </c>
      <c r="D181" s="255">
        <v>-58.733002999999997</v>
      </c>
      <c r="E181" s="255" t="s">
        <v>2217</v>
      </c>
      <c r="F181" s="255" t="s">
        <v>2218</v>
      </c>
    </row>
    <row r="182" spans="1:7" x14ac:dyDescent="0.25">
      <c r="A182" s="58" t="s">
        <v>47</v>
      </c>
      <c r="B182" s="58" t="s">
        <v>1579</v>
      </c>
      <c r="C182" s="255">
        <v>-30.677178999999999</v>
      </c>
      <c r="D182" s="255">
        <v>-58.803060000000002</v>
      </c>
      <c r="E182" s="255" t="s">
        <v>2219</v>
      </c>
      <c r="F182" s="255" t="s">
        <v>2220</v>
      </c>
    </row>
    <row r="183" spans="1:7" x14ac:dyDescent="0.25">
      <c r="A183" s="58" t="s">
        <v>47</v>
      </c>
      <c r="B183" s="58" t="s">
        <v>1580</v>
      </c>
      <c r="C183" s="258">
        <v>-31.217506</v>
      </c>
      <c r="D183" s="256">
        <v>-58.416220000000003</v>
      </c>
      <c r="E183" s="258" t="s">
        <v>2221</v>
      </c>
      <c r="F183" s="256" t="s">
        <v>2222</v>
      </c>
    </row>
    <row r="184" spans="1:7" x14ac:dyDescent="0.25">
      <c r="A184" s="58" t="s">
        <v>47</v>
      </c>
      <c r="B184" s="58" t="s">
        <v>1581</v>
      </c>
      <c r="C184" s="256">
        <v>-30.957056999999999</v>
      </c>
      <c r="D184" s="256">
        <v>-59.233804999999997</v>
      </c>
      <c r="E184" s="256" t="s">
        <v>2223</v>
      </c>
      <c r="F184" s="256" t="s">
        <v>2224</v>
      </c>
    </row>
    <row r="185" spans="1:7" x14ac:dyDescent="0.25">
      <c r="A185" s="58" t="s">
        <v>47</v>
      </c>
      <c r="B185" s="58" t="s">
        <v>924</v>
      </c>
      <c r="C185" s="256">
        <v>-31.239522999999998</v>
      </c>
      <c r="D185" s="256">
        <v>-59.217371</v>
      </c>
      <c r="E185" s="256" t="s">
        <v>2225</v>
      </c>
      <c r="F185" s="256" t="s">
        <v>2226</v>
      </c>
      <c r="G185" s="575">
        <v>2845</v>
      </c>
    </row>
    <row r="186" spans="1:7" x14ac:dyDescent="0.25">
      <c r="A186" s="58" t="s">
        <v>47</v>
      </c>
      <c r="B186" s="58" t="s">
        <v>1582</v>
      </c>
      <c r="C186" s="255">
        <v>-30.899421</v>
      </c>
      <c r="D186" s="255">
        <v>-58.625548000000002</v>
      </c>
      <c r="E186" s="255" t="s">
        <v>2227</v>
      </c>
      <c r="F186" s="255" t="s">
        <v>2228</v>
      </c>
    </row>
    <row r="187" spans="1:7" x14ac:dyDescent="0.25">
      <c r="A187" s="58" t="s">
        <v>47</v>
      </c>
      <c r="B187" s="58" t="s">
        <v>1583</v>
      </c>
      <c r="C187" s="256">
        <v>-30.965371000000001</v>
      </c>
      <c r="D187" s="256">
        <v>-58.708686</v>
      </c>
      <c r="E187" s="256" t="s">
        <v>2229</v>
      </c>
      <c r="F187" s="256" t="s">
        <v>2230</v>
      </c>
    </row>
    <row r="188" spans="1:7" x14ac:dyDescent="0.25">
      <c r="A188" s="58" t="s">
        <v>48</v>
      </c>
      <c r="B188" s="58" t="s">
        <v>950</v>
      </c>
      <c r="C188" s="256">
        <v>-30.566212</v>
      </c>
      <c r="D188" s="256">
        <v>-58.650170000000003</v>
      </c>
      <c r="E188" s="256" t="s">
        <v>2231</v>
      </c>
      <c r="F188" s="256" t="s">
        <v>2232</v>
      </c>
    </row>
    <row r="189" spans="1:7" x14ac:dyDescent="0.25">
      <c r="A189" s="58" t="s">
        <v>48</v>
      </c>
      <c r="B189" s="58" t="s">
        <v>1584</v>
      </c>
      <c r="C189" s="256">
        <v>-30.234221000000002</v>
      </c>
      <c r="D189" s="256">
        <v>-58.527262999999998</v>
      </c>
      <c r="E189" s="256" t="s">
        <v>2233</v>
      </c>
      <c r="F189" s="256" t="s">
        <v>2234</v>
      </c>
    </row>
    <row r="190" spans="1:7" x14ac:dyDescent="0.25">
      <c r="A190" s="58" t="s">
        <v>48</v>
      </c>
      <c r="B190" s="58" t="s">
        <v>1069</v>
      </c>
      <c r="C190" s="256">
        <v>-30.272907</v>
      </c>
      <c r="D190" s="256">
        <v>-59.030394000000001</v>
      </c>
      <c r="E190" s="256" t="s">
        <v>2235</v>
      </c>
      <c r="F190" s="256" t="s">
        <v>2236</v>
      </c>
    </row>
    <row r="191" spans="1:7" x14ac:dyDescent="0.25">
      <c r="A191" s="58" t="s">
        <v>48</v>
      </c>
      <c r="B191" s="58" t="s">
        <v>1585</v>
      </c>
      <c r="C191" s="260">
        <v>-30.307867000000002</v>
      </c>
      <c r="D191" s="260">
        <v>-58.818765999999997</v>
      </c>
      <c r="E191" s="260" t="s">
        <v>2237</v>
      </c>
      <c r="F191" s="260" t="s">
        <v>2238</v>
      </c>
    </row>
    <row r="192" spans="1:7" x14ac:dyDescent="0.25">
      <c r="A192" s="58" t="s">
        <v>48</v>
      </c>
      <c r="B192" s="58" t="s">
        <v>1586</v>
      </c>
      <c r="C192" s="260">
        <v>-30.366909</v>
      </c>
      <c r="D192" s="260">
        <v>-59.149918999999997</v>
      </c>
      <c r="E192" s="260" t="s">
        <v>2239</v>
      </c>
      <c r="F192" s="260" t="s">
        <v>2240</v>
      </c>
    </row>
    <row r="193" spans="1:7" x14ac:dyDescent="0.25">
      <c r="A193" s="58" t="s">
        <v>48</v>
      </c>
      <c r="B193" s="58" t="s">
        <v>1587</v>
      </c>
      <c r="C193" s="260">
        <v>-30.303242999999998</v>
      </c>
      <c r="D193" s="260">
        <v>-58.653104999999996</v>
      </c>
      <c r="E193" s="260" t="s">
        <v>2241</v>
      </c>
      <c r="F193" s="260" t="s">
        <v>2242</v>
      </c>
    </row>
    <row r="194" spans="1:7" x14ac:dyDescent="0.25">
      <c r="A194" s="58" t="s">
        <v>48</v>
      </c>
      <c r="B194" s="58" t="s">
        <v>1588</v>
      </c>
      <c r="C194" s="260">
        <v>-30.295784999999999</v>
      </c>
      <c r="D194" s="260">
        <v>-58.464089999999999</v>
      </c>
      <c r="E194" s="260" t="s">
        <v>2243</v>
      </c>
      <c r="F194" s="260" t="s">
        <v>2244</v>
      </c>
    </row>
    <row r="195" spans="1:7" x14ac:dyDescent="0.25">
      <c r="A195" s="58" t="s">
        <v>48</v>
      </c>
      <c r="B195" s="58" t="s">
        <v>1589</v>
      </c>
      <c r="C195" s="260">
        <v>-30.299741000000001</v>
      </c>
      <c r="D195" s="260">
        <v>-58.665792000000003</v>
      </c>
      <c r="E195" s="260" t="s">
        <v>2245</v>
      </c>
      <c r="F195" s="260" t="s">
        <v>2246</v>
      </c>
    </row>
    <row r="196" spans="1:7" x14ac:dyDescent="0.25">
      <c r="A196" s="58" t="s">
        <v>48</v>
      </c>
      <c r="B196" s="58" t="s">
        <v>1407</v>
      </c>
      <c r="C196" s="260">
        <v>-30.456057000000001</v>
      </c>
      <c r="D196" s="260">
        <v>-58.406033000000001</v>
      </c>
      <c r="E196" s="260" t="s">
        <v>2247</v>
      </c>
      <c r="F196" s="260" t="s">
        <v>2248</v>
      </c>
    </row>
    <row r="197" spans="1:7" x14ac:dyDescent="0.25">
      <c r="A197" s="58" t="s">
        <v>48</v>
      </c>
      <c r="B197" s="58" t="s">
        <v>1590</v>
      </c>
      <c r="C197" s="260">
        <v>-30.486097000000001</v>
      </c>
      <c r="D197" s="260">
        <v>-58.579313999999997</v>
      </c>
      <c r="E197" s="260" t="s">
        <v>2249</v>
      </c>
      <c r="F197" s="260" t="s">
        <v>2250</v>
      </c>
    </row>
    <row r="198" spans="1:7" x14ac:dyDescent="0.25">
      <c r="A198" s="58" t="s">
        <v>48</v>
      </c>
      <c r="B198" s="58" t="s">
        <v>1591</v>
      </c>
      <c r="C198" s="260">
        <v>-30.368639000000002</v>
      </c>
      <c r="D198" s="260">
        <v>-58.803629999999998</v>
      </c>
      <c r="E198" s="260" t="s">
        <v>2251</v>
      </c>
      <c r="F198" s="260" t="s">
        <v>2252</v>
      </c>
    </row>
    <row r="199" spans="1:7" x14ac:dyDescent="0.25">
      <c r="A199" s="58" t="s">
        <v>48</v>
      </c>
      <c r="B199" s="58" t="s">
        <v>1592</v>
      </c>
      <c r="C199" s="260">
        <v>-30.506239000000001</v>
      </c>
      <c r="D199" s="260">
        <v>-58.577390999999999</v>
      </c>
      <c r="E199" s="260" t="s">
        <v>2253</v>
      </c>
      <c r="F199" s="260" t="s">
        <v>2254</v>
      </c>
    </row>
    <row r="200" spans="1:7" x14ac:dyDescent="0.25">
      <c r="A200" s="58" t="s">
        <v>48</v>
      </c>
      <c r="B200" s="58" t="s">
        <v>1593</v>
      </c>
      <c r="C200" s="260">
        <v>-30.629694000000001</v>
      </c>
      <c r="D200" s="260">
        <v>-58.653509999999997</v>
      </c>
      <c r="E200" s="260" t="s">
        <v>2255</v>
      </c>
      <c r="F200" s="260" t="s">
        <v>2256</v>
      </c>
    </row>
    <row r="201" spans="1:7" x14ac:dyDescent="0.25">
      <c r="A201" s="58" t="s">
        <v>48</v>
      </c>
      <c r="B201" s="58" t="s">
        <v>1594</v>
      </c>
      <c r="C201" s="260">
        <v>-30.379325000000001</v>
      </c>
      <c r="D201" s="260">
        <v>-58.996802000000002</v>
      </c>
      <c r="E201" s="260" t="s">
        <v>2257</v>
      </c>
      <c r="F201" s="260" t="s">
        <v>2258</v>
      </c>
    </row>
    <row r="202" spans="1:7" x14ac:dyDescent="0.25">
      <c r="A202" s="58" t="s">
        <v>48</v>
      </c>
      <c r="B202" s="58" t="s">
        <v>1595</v>
      </c>
      <c r="C202" s="260">
        <v>-30.318715000000001</v>
      </c>
      <c r="D202" s="260">
        <v>-59.060606</v>
      </c>
      <c r="E202" s="260" t="s">
        <v>2259</v>
      </c>
      <c r="F202" s="260" t="s">
        <v>2260</v>
      </c>
    </row>
    <row r="203" spans="1:7" x14ac:dyDescent="0.25">
      <c r="A203" s="58" t="s">
        <v>48</v>
      </c>
      <c r="B203" s="58" t="s">
        <v>1596</v>
      </c>
      <c r="C203" s="260">
        <v>-30.423456999999999</v>
      </c>
      <c r="D203" s="260">
        <v>-58.898712000000003</v>
      </c>
      <c r="E203" s="260" t="s">
        <v>2261</v>
      </c>
      <c r="F203" s="260" t="s">
        <v>2262</v>
      </c>
    </row>
    <row r="204" spans="1:7" x14ac:dyDescent="0.25">
      <c r="A204" s="58" t="s">
        <v>48</v>
      </c>
      <c r="B204" s="58" t="s">
        <v>1597</v>
      </c>
      <c r="C204" s="260">
        <v>-30.475763000000001</v>
      </c>
      <c r="D204" s="260">
        <v>-58.730085000000003</v>
      </c>
      <c r="E204" s="260" t="s">
        <v>2263</v>
      </c>
      <c r="F204" s="260" t="s">
        <v>2264</v>
      </c>
    </row>
    <row r="205" spans="1:7" x14ac:dyDescent="0.25">
      <c r="A205" s="58" t="s">
        <v>48</v>
      </c>
      <c r="B205" s="58" t="s">
        <v>1598</v>
      </c>
      <c r="C205" s="260">
        <v>-30.225923000000002</v>
      </c>
      <c r="D205" s="260">
        <v>-58.782836000000003</v>
      </c>
      <c r="E205" s="260" t="s">
        <v>2265</v>
      </c>
      <c r="F205" s="260" t="s">
        <v>2266</v>
      </c>
    </row>
    <row r="206" spans="1:7" x14ac:dyDescent="0.25">
      <c r="A206" s="58" t="s">
        <v>48</v>
      </c>
      <c r="B206" s="58" t="s">
        <v>1599</v>
      </c>
      <c r="C206" s="260">
        <v>-30.217846000000002</v>
      </c>
      <c r="D206" s="260">
        <v>-58.663584</v>
      </c>
      <c r="E206" s="260" t="s">
        <v>2267</v>
      </c>
      <c r="F206" s="260" t="s">
        <v>2268</v>
      </c>
    </row>
    <row r="207" spans="1:7" x14ac:dyDescent="0.25">
      <c r="A207" s="58" t="s">
        <v>48</v>
      </c>
      <c r="B207" s="58" t="s">
        <v>1600</v>
      </c>
      <c r="C207" s="260">
        <v>-30.385444</v>
      </c>
      <c r="D207" s="260">
        <v>-58.750256999999998</v>
      </c>
      <c r="E207" s="260" t="s">
        <v>2269</v>
      </c>
      <c r="F207" s="260" t="s">
        <v>2270</v>
      </c>
      <c r="G207" s="575">
        <v>10282</v>
      </c>
    </row>
    <row r="208" spans="1:7" x14ac:dyDescent="0.25">
      <c r="A208" s="58" t="s">
        <v>48</v>
      </c>
      <c r="B208" s="58" t="s">
        <v>1601</v>
      </c>
      <c r="C208" s="260">
        <v>-30.485189999999999</v>
      </c>
      <c r="D208" s="260">
        <v>-59.028340999999998</v>
      </c>
      <c r="E208" s="260" t="s">
        <v>2271</v>
      </c>
      <c r="F208" s="260" t="s">
        <v>2272</v>
      </c>
      <c r="G208" s="575">
        <v>325</v>
      </c>
    </row>
    <row r="209" spans="1:7" x14ac:dyDescent="0.25">
      <c r="A209" s="58" t="s">
        <v>48</v>
      </c>
      <c r="B209" s="58" t="s">
        <v>1602</v>
      </c>
      <c r="C209" s="260">
        <v>-30.389223999999999</v>
      </c>
      <c r="D209" s="260">
        <v>-58.635776999999997</v>
      </c>
      <c r="E209" s="260" t="s">
        <v>2273</v>
      </c>
      <c r="F209" s="260" t="s">
        <v>2274</v>
      </c>
    </row>
    <row r="210" spans="1:7" x14ac:dyDescent="0.25">
      <c r="A210" s="58" t="s">
        <v>7</v>
      </c>
      <c r="B210" s="58" t="s">
        <v>1603</v>
      </c>
      <c r="C210" s="260">
        <v>-33.119365999999999</v>
      </c>
      <c r="D210" s="260">
        <v>-59.568458999999997</v>
      </c>
      <c r="E210" s="260" t="s">
        <v>2275</v>
      </c>
      <c r="F210" s="260" t="s">
        <v>2276</v>
      </c>
    </row>
    <row r="211" spans="1:7" x14ac:dyDescent="0.25">
      <c r="A211" s="58" t="s">
        <v>7</v>
      </c>
      <c r="B211" s="58" t="s">
        <v>1408</v>
      </c>
      <c r="C211" s="260">
        <v>-32.824708999999999</v>
      </c>
      <c r="D211" s="260">
        <v>-59.239117999999998</v>
      </c>
      <c r="E211" s="260" t="s">
        <v>2277</v>
      </c>
      <c r="F211" s="260" t="s">
        <v>2278</v>
      </c>
      <c r="G211" s="575">
        <v>263</v>
      </c>
    </row>
    <row r="212" spans="1:7" x14ac:dyDescent="0.25">
      <c r="A212" s="58" t="s">
        <v>7</v>
      </c>
      <c r="B212" s="58" t="s">
        <v>1604</v>
      </c>
      <c r="C212" s="260">
        <v>-33.558481999999998</v>
      </c>
      <c r="D212" s="260">
        <v>-59.469811999999997</v>
      </c>
      <c r="E212" s="260" t="s">
        <v>2279</v>
      </c>
      <c r="F212" s="260" t="s">
        <v>2280</v>
      </c>
    </row>
    <row r="213" spans="1:7" x14ac:dyDescent="0.25">
      <c r="A213" s="58" t="s">
        <v>7</v>
      </c>
      <c r="B213" s="58" t="s">
        <v>1605</v>
      </c>
      <c r="C213" s="260">
        <v>-33.44164</v>
      </c>
      <c r="D213" s="260">
        <v>-59.891624</v>
      </c>
      <c r="E213" s="260" t="s">
        <v>2281</v>
      </c>
      <c r="F213" s="260" t="s">
        <v>2282</v>
      </c>
    </row>
    <row r="214" spans="1:7" x14ac:dyDescent="0.25">
      <c r="A214" s="58" t="s">
        <v>7</v>
      </c>
      <c r="B214" s="58" t="s">
        <v>1606</v>
      </c>
      <c r="C214" s="260">
        <v>-32.666459000000003</v>
      </c>
      <c r="D214" s="260">
        <v>-59.612819999999999</v>
      </c>
      <c r="E214" s="260" t="s">
        <v>2283</v>
      </c>
      <c r="F214" s="260" t="s">
        <v>2284</v>
      </c>
    </row>
    <row r="215" spans="1:7" x14ac:dyDescent="0.25">
      <c r="A215" s="58" t="s">
        <v>7</v>
      </c>
      <c r="B215" s="58" t="s">
        <v>1607</v>
      </c>
      <c r="C215" s="260">
        <v>-32.796035000000003</v>
      </c>
      <c r="D215" s="260">
        <v>-59.345365000000001</v>
      </c>
      <c r="E215" s="260" t="s">
        <v>2285</v>
      </c>
      <c r="F215" s="260" t="s">
        <v>2286</v>
      </c>
    </row>
    <row r="216" spans="1:7" x14ac:dyDescent="0.25">
      <c r="A216" s="58" t="s">
        <v>7</v>
      </c>
      <c r="B216" s="58" t="s">
        <v>1608</v>
      </c>
      <c r="C216" s="260">
        <v>-32.813366000000002</v>
      </c>
      <c r="D216" s="260">
        <v>-59.175168999999997</v>
      </c>
      <c r="E216" s="260" t="s">
        <v>2287</v>
      </c>
      <c r="F216" s="260" t="s">
        <v>2288</v>
      </c>
    </row>
    <row r="217" spans="1:7" x14ac:dyDescent="0.25">
      <c r="A217" s="58" t="s">
        <v>7</v>
      </c>
      <c r="B217" s="58" t="s">
        <v>1609</v>
      </c>
      <c r="C217" s="260">
        <v>-32.602438999999997</v>
      </c>
      <c r="D217" s="260">
        <v>-59.558306999999999</v>
      </c>
      <c r="E217" s="260" t="s">
        <v>2289</v>
      </c>
      <c r="F217" s="260" t="s">
        <v>2290</v>
      </c>
    </row>
    <row r="218" spans="1:7" x14ac:dyDescent="0.25">
      <c r="A218" s="58" t="s">
        <v>7</v>
      </c>
      <c r="B218" s="58" t="s">
        <v>1610</v>
      </c>
      <c r="C218" s="260">
        <v>-32.818621999999998</v>
      </c>
      <c r="D218" s="260">
        <v>-59.784032000000003</v>
      </c>
      <c r="E218" s="260" t="s">
        <v>2291</v>
      </c>
      <c r="F218" s="260" t="s">
        <v>2292</v>
      </c>
    </row>
    <row r="219" spans="1:7" x14ac:dyDescent="0.25">
      <c r="A219" s="58" t="s">
        <v>7</v>
      </c>
      <c r="B219" s="58" t="s">
        <v>1546</v>
      </c>
      <c r="C219" s="260">
        <v>-32.733231000000004</v>
      </c>
      <c r="D219" s="260">
        <v>-59.610064000000001</v>
      </c>
      <c r="E219" s="260" t="s">
        <v>2293</v>
      </c>
      <c r="F219" s="260" t="s">
        <v>2294</v>
      </c>
    </row>
    <row r="220" spans="1:7" x14ac:dyDescent="0.25">
      <c r="A220" s="58" t="s">
        <v>7</v>
      </c>
      <c r="B220" s="58" t="s">
        <v>1611</v>
      </c>
      <c r="C220" s="260">
        <v>-32.878501</v>
      </c>
      <c r="D220" s="260">
        <v>-59.510964000000001</v>
      </c>
      <c r="E220" s="260" t="s">
        <v>2295</v>
      </c>
      <c r="F220" s="260" t="s">
        <v>2296</v>
      </c>
    </row>
    <row r="221" spans="1:7" x14ac:dyDescent="0.25">
      <c r="A221" s="58" t="s">
        <v>7</v>
      </c>
      <c r="B221" s="58" t="s">
        <v>1612</v>
      </c>
      <c r="C221" s="260">
        <v>-33.048188000000003</v>
      </c>
      <c r="D221" s="260">
        <v>-59.292495000000002</v>
      </c>
      <c r="E221" s="260" t="s">
        <v>2297</v>
      </c>
      <c r="F221" s="260" t="s">
        <v>2298</v>
      </c>
    </row>
    <row r="222" spans="1:7" x14ac:dyDescent="0.25">
      <c r="A222" s="58" t="s">
        <v>7</v>
      </c>
      <c r="B222" s="58" t="s">
        <v>1409</v>
      </c>
      <c r="C222" s="260">
        <v>-32.870812999999998</v>
      </c>
      <c r="D222" s="260">
        <v>-59.422330000000002</v>
      </c>
      <c r="E222" s="260" t="s">
        <v>2299</v>
      </c>
      <c r="F222" s="260" t="s">
        <v>2300</v>
      </c>
      <c r="G222" s="575">
        <v>175</v>
      </c>
    </row>
    <row r="223" spans="1:7" x14ac:dyDescent="0.25">
      <c r="A223" s="58" t="s">
        <v>7</v>
      </c>
      <c r="B223" s="58" t="s">
        <v>1411</v>
      </c>
      <c r="C223" s="260">
        <v>-32.720484999999996</v>
      </c>
      <c r="D223" s="260">
        <v>-59.395707000000002</v>
      </c>
      <c r="E223" s="260" t="s">
        <v>2301</v>
      </c>
      <c r="F223" s="260" t="s">
        <v>2302</v>
      </c>
      <c r="G223" s="575">
        <v>4741</v>
      </c>
    </row>
    <row r="224" spans="1:7" x14ac:dyDescent="0.25">
      <c r="A224" s="58" t="s">
        <v>7</v>
      </c>
      <c r="B224" s="58" t="s">
        <v>1410</v>
      </c>
      <c r="C224" s="260">
        <v>-32.978861000000002</v>
      </c>
      <c r="D224" s="260">
        <v>-59.413851000000001</v>
      </c>
      <c r="E224" s="260" t="s">
        <v>2303</v>
      </c>
      <c r="F224" s="260" t="s">
        <v>2304</v>
      </c>
    </row>
    <row r="225" spans="1:7" x14ac:dyDescent="0.25">
      <c r="A225" s="58" t="s">
        <v>7</v>
      </c>
      <c r="B225" s="58" t="s">
        <v>7</v>
      </c>
      <c r="C225" s="260">
        <v>-33.15043</v>
      </c>
      <c r="D225" s="260">
        <v>-59.310575999999998</v>
      </c>
      <c r="E225" s="260" t="s">
        <v>2305</v>
      </c>
      <c r="F225" s="260" t="s">
        <v>2306</v>
      </c>
      <c r="G225" s="575">
        <v>40507</v>
      </c>
    </row>
    <row r="226" spans="1:7" x14ac:dyDescent="0.25">
      <c r="A226" s="58" t="s">
        <v>7</v>
      </c>
      <c r="B226" s="58" t="s">
        <v>1613</v>
      </c>
      <c r="C226" s="260">
        <v>-32.866294000000003</v>
      </c>
      <c r="D226" s="260">
        <v>-59.329070000000002</v>
      </c>
      <c r="E226" s="260" t="s">
        <v>2307</v>
      </c>
      <c r="F226" s="260" t="s">
        <v>2308</v>
      </c>
    </row>
    <row r="227" spans="1:7" x14ac:dyDescent="0.25">
      <c r="A227" s="58" t="s">
        <v>7</v>
      </c>
      <c r="B227" s="58" t="s">
        <v>1614</v>
      </c>
      <c r="C227" s="260">
        <v>-33.061177000000001</v>
      </c>
      <c r="D227" s="260">
        <v>-59.521971000000001</v>
      </c>
      <c r="E227" s="260" t="s">
        <v>2309</v>
      </c>
      <c r="F227" s="260" t="s">
        <v>2310</v>
      </c>
    </row>
    <row r="228" spans="1:7" x14ac:dyDescent="0.25">
      <c r="A228" s="58" t="s">
        <v>7</v>
      </c>
      <c r="B228" s="58" t="s">
        <v>1615</v>
      </c>
      <c r="C228" s="260">
        <v>-33.097287000000001</v>
      </c>
      <c r="D228" s="260">
        <v>-59.343699999999998</v>
      </c>
      <c r="E228" s="260" t="s">
        <v>2311</v>
      </c>
      <c r="F228" s="260" t="s">
        <v>2312</v>
      </c>
    </row>
    <row r="229" spans="1:7" x14ac:dyDescent="0.25">
      <c r="A229" s="58" t="s">
        <v>7</v>
      </c>
      <c r="B229" s="58" t="s">
        <v>1616</v>
      </c>
      <c r="C229" s="260">
        <v>-32.952927000000003</v>
      </c>
      <c r="D229" s="260">
        <v>-59.753991999999997</v>
      </c>
      <c r="E229" s="260" t="s">
        <v>2313</v>
      </c>
      <c r="F229" s="260" t="s">
        <v>2314</v>
      </c>
    </row>
    <row r="230" spans="1:7" x14ac:dyDescent="0.25">
      <c r="A230" s="58" t="s">
        <v>7</v>
      </c>
      <c r="B230" s="58" t="s">
        <v>1617</v>
      </c>
      <c r="C230" s="260">
        <v>-33.105252</v>
      </c>
      <c r="D230" s="260">
        <v>-59.291088999999999</v>
      </c>
      <c r="E230" s="260" t="s">
        <v>2315</v>
      </c>
      <c r="F230" s="260" t="s">
        <v>2316</v>
      </c>
    </row>
    <row r="231" spans="1:7" x14ac:dyDescent="0.25">
      <c r="A231" s="58" t="s">
        <v>7</v>
      </c>
      <c r="B231" s="58" t="s">
        <v>1618</v>
      </c>
      <c r="C231" s="260">
        <v>-32.824247</v>
      </c>
      <c r="D231" s="260">
        <v>-59.743183999999999</v>
      </c>
      <c r="E231" s="260" t="s">
        <v>2317</v>
      </c>
      <c r="F231" s="260" t="s">
        <v>2318</v>
      </c>
    </row>
    <row r="232" spans="1:7" x14ac:dyDescent="0.25">
      <c r="A232" s="58" t="s">
        <v>7</v>
      </c>
      <c r="B232" s="58" t="s">
        <v>1357</v>
      </c>
      <c r="C232" s="260">
        <v>-33.221823999999998</v>
      </c>
      <c r="D232" s="260">
        <v>-59.365465</v>
      </c>
      <c r="E232" s="260" t="s">
        <v>2319</v>
      </c>
      <c r="F232" s="260" t="s">
        <v>2320</v>
      </c>
      <c r="G232" s="575">
        <v>347</v>
      </c>
    </row>
    <row r="233" spans="1:7" x14ac:dyDescent="0.25">
      <c r="A233" s="58" t="s">
        <v>7</v>
      </c>
      <c r="B233" s="58" t="s">
        <v>1619</v>
      </c>
      <c r="C233" s="260">
        <v>-33.068595999999999</v>
      </c>
      <c r="D233" s="260">
        <v>-59.644678999999996</v>
      </c>
      <c r="E233" s="260" t="s">
        <v>2321</v>
      </c>
      <c r="F233" s="260" t="s">
        <v>2322</v>
      </c>
    </row>
    <row r="234" spans="1:7" x14ac:dyDescent="0.25">
      <c r="A234" s="58" t="s">
        <v>7</v>
      </c>
      <c r="B234" s="58" t="s">
        <v>691</v>
      </c>
      <c r="C234" s="260">
        <v>-32.705359999999999</v>
      </c>
      <c r="D234" s="260">
        <v>-59.759259</v>
      </c>
      <c r="E234" s="260" t="s">
        <v>2323</v>
      </c>
      <c r="F234" s="260" t="s">
        <v>2324</v>
      </c>
    </row>
    <row r="235" spans="1:7" x14ac:dyDescent="0.25">
      <c r="A235" s="58" t="s">
        <v>7</v>
      </c>
      <c r="B235" s="58" t="s">
        <v>1620</v>
      </c>
      <c r="C235" s="260">
        <v>-32.714765</v>
      </c>
      <c r="D235" s="260">
        <v>-59.687102000000003</v>
      </c>
      <c r="E235" s="260" t="s">
        <v>2325</v>
      </c>
      <c r="F235" s="260" t="s">
        <v>2326</v>
      </c>
      <c r="G235" s="570"/>
    </row>
    <row r="236" spans="1:7" x14ac:dyDescent="0.25">
      <c r="A236" s="58" t="s">
        <v>7</v>
      </c>
      <c r="B236" s="58" t="s">
        <v>1621</v>
      </c>
      <c r="C236" s="260">
        <v>-32.968353</v>
      </c>
      <c r="D236" s="260">
        <v>-59.266190999999999</v>
      </c>
      <c r="E236" s="260" t="s">
        <v>2327</v>
      </c>
      <c r="F236" s="260" t="s">
        <v>2328</v>
      </c>
      <c r="G236" s="570"/>
    </row>
    <row r="237" spans="1:7" x14ac:dyDescent="0.25">
      <c r="A237" s="58" t="s">
        <v>9</v>
      </c>
      <c r="B237" s="58" t="s">
        <v>1171</v>
      </c>
      <c r="C237" s="260">
        <v>-33.154640000000001</v>
      </c>
      <c r="D237" s="260">
        <v>-58.988284</v>
      </c>
      <c r="E237" s="260" t="s">
        <v>2329</v>
      </c>
      <c r="F237" s="260" t="s">
        <v>2330</v>
      </c>
      <c r="G237" s="573"/>
    </row>
    <row r="238" spans="1:7" x14ac:dyDescent="0.25">
      <c r="A238" s="58" t="s">
        <v>9</v>
      </c>
      <c r="B238" s="58" t="s">
        <v>1412</v>
      </c>
      <c r="C238" s="260">
        <v>-32.625174999999999</v>
      </c>
      <c r="D238" s="260">
        <v>-58.704424000000003</v>
      </c>
      <c r="E238" s="260" t="s">
        <v>2331</v>
      </c>
      <c r="F238" s="260" t="s">
        <v>2332</v>
      </c>
      <c r="G238" s="502">
        <v>1091</v>
      </c>
    </row>
    <row r="239" spans="1:7" x14ac:dyDescent="0.25">
      <c r="A239" s="58" t="s">
        <v>9</v>
      </c>
      <c r="B239" s="58" t="s">
        <v>1413</v>
      </c>
      <c r="C239" s="260">
        <v>-32.695957999999997</v>
      </c>
      <c r="D239" s="260">
        <v>-58.771751999999999</v>
      </c>
      <c r="E239" s="260" t="s">
        <v>2333</v>
      </c>
      <c r="F239" s="260" t="s">
        <v>2334</v>
      </c>
      <c r="G239" s="502">
        <v>179</v>
      </c>
    </row>
    <row r="240" spans="1:7" x14ac:dyDescent="0.25">
      <c r="A240" s="58" t="s">
        <v>9</v>
      </c>
      <c r="B240" s="58" t="s">
        <v>1622</v>
      </c>
      <c r="C240" s="260">
        <v>-32.661206</v>
      </c>
      <c r="D240" s="260">
        <v>-58.736694999999997</v>
      </c>
      <c r="E240" s="260" t="s">
        <v>2335</v>
      </c>
      <c r="F240" s="260" t="s">
        <v>2336</v>
      </c>
      <c r="G240" s="569"/>
    </row>
    <row r="241" spans="1:7" x14ac:dyDescent="0.25">
      <c r="A241" s="58" t="s">
        <v>9</v>
      </c>
      <c r="B241" s="58" t="s">
        <v>1623</v>
      </c>
      <c r="C241" s="260">
        <v>-33.391702000000002</v>
      </c>
      <c r="D241" s="260">
        <v>-58.738689000000001</v>
      </c>
      <c r="E241" s="260" t="s">
        <v>2337</v>
      </c>
      <c r="F241" s="260" t="s">
        <v>2338</v>
      </c>
      <c r="G241" s="570"/>
    </row>
    <row r="242" spans="1:7" x14ac:dyDescent="0.25">
      <c r="A242" s="58" t="s">
        <v>9</v>
      </c>
      <c r="B242" s="58" t="s">
        <v>1624</v>
      </c>
      <c r="C242" s="260">
        <v>-33.060862999999998</v>
      </c>
      <c r="D242" s="260">
        <v>-59.184016999999997</v>
      </c>
      <c r="E242" s="260" t="s">
        <v>2339</v>
      </c>
      <c r="F242" s="260" t="s">
        <v>2340</v>
      </c>
      <c r="G242" s="570"/>
    </row>
    <row r="243" spans="1:7" x14ac:dyDescent="0.25">
      <c r="A243" s="58" t="s">
        <v>9</v>
      </c>
      <c r="B243" s="58" t="s">
        <v>1625</v>
      </c>
      <c r="C243" s="260">
        <v>-33.241354999999999</v>
      </c>
      <c r="D243" s="260">
        <v>-59.192991999999997</v>
      </c>
      <c r="E243" s="260" t="s">
        <v>2341</v>
      </c>
      <c r="F243" s="260" t="s">
        <v>2342</v>
      </c>
      <c r="G243" s="570"/>
    </row>
    <row r="244" spans="1:7" x14ac:dyDescent="0.25">
      <c r="A244" s="58" t="s">
        <v>9</v>
      </c>
      <c r="B244" s="58" t="s">
        <v>108</v>
      </c>
      <c r="C244" s="260">
        <v>-33.318446000000002</v>
      </c>
      <c r="D244" s="260">
        <v>-58.947977999999999</v>
      </c>
      <c r="E244" s="260" t="s">
        <v>2343</v>
      </c>
      <c r="F244" s="260" t="s">
        <v>2344</v>
      </c>
      <c r="G244" s="570"/>
    </row>
    <row r="245" spans="1:7" x14ac:dyDescent="0.25">
      <c r="A245" s="58" t="s">
        <v>9</v>
      </c>
      <c r="B245" s="58" t="s">
        <v>1626</v>
      </c>
      <c r="C245" s="260">
        <v>-32.623781999999999</v>
      </c>
      <c r="D245" s="260">
        <v>-58.771211999999998</v>
      </c>
      <c r="E245" s="260" t="s">
        <v>2345</v>
      </c>
      <c r="F245" s="260" t="s">
        <v>2346</v>
      </c>
      <c r="G245" s="570"/>
    </row>
    <row r="246" spans="1:7" x14ac:dyDescent="0.25">
      <c r="A246" s="58" t="s">
        <v>9</v>
      </c>
      <c r="B246" s="58" t="s">
        <v>1414</v>
      </c>
      <c r="C246" s="260">
        <v>-32.982484999999997</v>
      </c>
      <c r="D246" s="260">
        <v>-58.420346000000002</v>
      </c>
      <c r="E246" s="260" t="s">
        <v>2347</v>
      </c>
      <c r="F246" s="260" t="s">
        <v>2348</v>
      </c>
      <c r="G246" s="570"/>
    </row>
    <row r="247" spans="1:7" x14ac:dyDescent="0.25">
      <c r="A247" s="58" t="s">
        <v>9</v>
      </c>
      <c r="B247" s="58" t="s">
        <v>1627</v>
      </c>
      <c r="C247" s="260">
        <v>-32.790488000000003</v>
      </c>
      <c r="D247" s="260">
        <v>-58.912515999999997</v>
      </c>
      <c r="E247" s="260" t="s">
        <v>2349</v>
      </c>
      <c r="F247" s="260" t="s">
        <v>2350</v>
      </c>
      <c r="G247" s="570"/>
    </row>
    <row r="248" spans="1:7" x14ac:dyDescent="0.25">
      <c r="A248" s="58" t="s">
        <v>9</v>
      </c>
      <c r="B248" s="58" t="s">
        <v>1628</v>
      </c>
      <c r="C248" s="260">
        <v>-32.809002</v>
      </c>
      <c r="D248" s="260">
        <v>-58.993893</v>
      </c>
      <c r="E248" s="260" t="s">
        <v>2351</v>
      </c>
      <c r="F248" s="260" t="s">
        <v>2352</v>
      </c>
      <c r="G248" s="573"/>
    </row>
    <row r="249" spans="1:7" x14ac:dyDescent="0.25">
      <c r="A249" s="58" t="s">
        <v>9</v>
      </c>
      <c r="B249" s="58" t="s">
        <v>1629</v>
      </c>
      <c r="C249" s="260">
        <v>-32.951186</v>
      </c>
      <c r="D249" s="260">
        <v>-58.887765000000002</v>
      </c>
      <c r="E249" s="260" t="s">
        <v>2353</v>
      </c>
      <c r="F249" s="260" t="s">
        <v>2354</v>
      </c>
      <c r="G249" s="573"/>
    </row>
    <row r="250" spans="1:7" x14ac:dyDescent="0.25">
      <c r="A250" s="58" t="s">
        <v>9</v>
      </c>
      <c r="B250" s="58" t="s">
        <v>1630</v>
      </c>
      <c r="C250" s="260">
        <v>-32.883420000000001</v>
      </c>
      <c r="D250" s="260">
        <v>-58.526800000000001</v>
      </c>
      <c r="E250" s="260" t="s">
        <v>2355</v>
      </c>
      <c r="F250" s="260" t="s">
        <v>2356</v>
      </c>
      <c r="G250" s="570"/>
    </row>
    <row r="251" spans="1:7" x14ac:dyDescent="0.25">
      <c r="A251" s="58" t="s">
        <v>9</v>
      </c>
      <c r="B251" s="58" t="s">
        <v>1631</v>
      </c>
      <c r="C251" s="260">
        <v>-32.874718999999999</v>
      </c>
      <c r="D251" s="260">
        <v>-58.948813000000001</v>
      </c>
      <c r="E251" s="260" t="s">
        <v>2357</v>
      </c>
      <c r="F251" s="260" t="s">
        <v>2358</v>
      </c>
      <c r="G251" s="570"/>
    </row>
    <row r="252" spans="1:7" x14ac:dyDescent="0.25">
      <c r="A252" s="58" t="s">
        <v>9</v>
      </c>
      <c r="B252" s="58" t="s">
        <v>1632</v>
      </c>
      <c r="C252" s="260">
        <v>-32.636868</v>
      </c>
      <c r="D252" s="260">
        <v>-59.038634999999999</v>
      </c>
      <c r="E252" s="260" t="s">
        <v>2359</v>
      </c>
      <c r="F252" s="260" t="s">
        <v>2360</v>
      </c>
      <c r="G252" s="573"/>
    </row>
    <row r="253" spans="1:7" x14ac:dyDescent="0.25">
      <c r="A253" s="58" t="s">
        <v>9</v>
      </c>
      <c r="B253" s="58" t="s">
        <v>1633</v>
      </c>
      <c r="C253" s="260">
        <v>-32.569446999999997</v>
      </c>
      <c r="D253" s="260">
        <v>-59.027278000000003</v>
      </c>
      <c r="E253" s="260" t="s">
        <v>2361</v>
      </c>
      <c r="F253" s="260" t="s">
        <v>2362</v>
      </c>
      <c r="G253" s="573"/>
    </row>
    <row r="254" spans="1:7" x14ac:dyDescent="0.25">
      <c r="A254" s="58" t="s">
        <v>9</v>
      </c>
      <c r="B254" s="58" t="s">
        <v>1415</v>
      </c>
      <c r="C254" s="260">
        <v>-32.982455000000002</v>
      </c>
      <c r="D254" s="260">
        <v>-58.34337</v>
      </c>
      <c r="E254" s="260" t="s">
        <v>2363</v>
      </c>
      <c r="F254" s="260" t="s">
        <v>2364</v>
      </c>
      <c r="G254" s="569"/>
    </row>
    <row r="255" spans="1:7" x14ac:dyDescent="0.25">
      <c r="A255" s="58" t="s">
        <v>9</v>
      </c>
      <c r="B255" s="58" t="s">
        <v>1634</v>
      </c>
      <c r="C255" s="260">
        <v>-33.230984999999997</v>
      </c>
      <c r="D255" s="260">
        <v>-58.499161999999998</v>
      </c>
      <c r="E255" s="260" t="s">
        <v>2365</v>
      </c>
      <c r="F255" s="260" t="s">
        <v>2366</v>
      </c>
      <c r="G255" s="570"/>
    </row>
    <row r="256" spans="1:7" x14ac:dyDescent="0.25">
      <c r="A256" s="58" t="s">
        <v>9</v>
      </c>
      <c r="B256" s="58" t="s">
        <v>1546</v>
      </c>
      <c r="C256" s="260">
        <v>-32.911211999999999</v>
      </c>
      <c r="D256" s="260">
        <v>-59.082777999999998</v>
      </c>
      <c r="E256" s="260" t="s">
        <v>2367</v>
      </c>
      <c r="F256" s="260" t="s">
        <v>2368</v>
      </c>
      <c r="G256" s="570"/>
    </row>
    <row r="257" spans="1:7" x14ac:dyDescent="0.25">
      <c r="A257" s="58" t="s">
        <v>9</v>
      </c>
      <c r="B257" s="58" t="s">
        <v>855</v>
      </c>
      <c r="C257" s="260">
        <v>-33.088596000000003</v>
      </c>
      <c r="D257" s="260">
        <v>-59.096601</v>
      </c>
      <c r="E257" s="260" t="s">
        <v>2369</v>
      </c>
      <c r="F257" s="260" t="s">
        <v>2370</v>
      </c>
      <c r="G257" s="570"/>
    </row>
    <row r="258" spans="1:7" x14ac:dyDescent="0.25">
      <c r="A258" s="58" t="s">
        <v>9</v>
      </c>
      <c r="B258" s="58" t="s">
        <v>1635</v>
      </c>
      <c r="C258" s="260">
        <v>-32.809370999999999</v>
      </c>
      <c r="D258" s="260">
        <v>-58.666325999999998</v>
      </c>
      <c r="E258" s="260" t="s">
        <v>2371</v>
      </c>
      <c r="F258" s="260" t="s">
        <v>2372</v>
      </c>
      <c r="G258" s="573"/>
    </row>
    <row r="259" spans="1:7" x14ac:dyDescent="0.25">
      <c r="A259" s="58" t="s">
        <v>9</v>
      </c>
      <c r="B259" s="58" t="s">
        <v>1636</v>
      </c>
      <c r="C259" s="260">
        <v>-33.066068000000001</v>
      </c>
      <c r="D259" s="260">
        <v>-58.38964</v>
      </c>
      <c r="E259" s="260" t="s">
        <v>2373</v>
      </c>
      <c r="F259" s="260" t="s">
        <v>2374</v>
      </c>
      <c r="G259" s="574"/>
    </row>
    <row r="260" spans="1:7" x14ac:dyDescent="0.25">
      <c r="A260" s="58" t="s">
        <v>9</v>
      </c>
      <c r="B260" s="58" t="s">
        <v>1637</v>
      </c>
      <c r="C260" s="260">
        <v>-33.101978000000003</v>
      </c>
      <c r="D260" s="260">
        <v>-58.578887999999999</v>
      </c>
      <c r="E260" s="260" t="s">
        <v>2375</v>
      </c>
      <c r="F260" s="260" t="s">
        <v>2376</v>
      </c>
      <c r="G260" s="570"/>
    </row>
    <row r="261" spans="1:7" x14ac:dyDescent="0.25">
      <c r="A261" s="58" t="s">
        <v>9</v>
      </c>
      <c r="B261" s="58" t="s">
        <v>1416</v>
      </c>
      <c r="C261" s="260">
        <v>-33.145460999999997</v>
      </c>
      <c r="D261" s="260">
        <v>-59.208055999999999</v>
      </c>
      <c r="E261" s="260" t="s">
        <v>2377</v>
      </c>
      <c r="F261" s="260" t="s">
        <v>2378</v>
      </c>
      <c r="G261" s="502">
        <v>750</v>
      </c>
    </row>
    <row r="262" spans="1:7" x14ac:dyDescent="0.25">
      <c r="A262" s="58" t="s">
        <v>9</v>
      </c>
      <c r="B262" s="58" t="s">
        <v>1417</v>
      </c>
      <c r="C262" s="260">
        <v>-32.592129999999997</v>
      </c>
      <c r="D262" s="260">
        <v>-58.905928000000003</v>
      </c>
      <c r="E262" s="260" t="s">
        <v>2379</v>
      </c>
      <c r="F262" s="260" t="s">
        <v>2380</v>
      </c>
      <c r="G262" s="502">
        <v>47</v>
      </c>
    </row>
    <row r="263" spans="1:7" x14ac:dyDescent="0.25">
      <c r="A263" s="58" t="s">
        <v>9</v>
      </c>
      <c r="B263" s="58" t="s">
        <v>1420</v>
      </c>
      <c r="C263" s="260">
        <v>-32.804430000000004</v>
      </c>
      <c r="D263" s="260">
        <v>-58.882634000000003</v>
      </c>
      <c r="E263" s="260" t="s">
        <v>2381</v>
      </c>
      <c r="F263" s="260" t="s">
        <v>2382</v>
      </c>
      <c r="G263" s="502">
        <v>158</v>
      </c>
    </row>
    <row r="264" spans="1:7" x14ac:dyDescent="0.25">
      <c r="A264" s="58" t="s">
        <v>9</v>
      </c>
      <c r="B264" s="58" t="s">
        <v>1419</v>
      </c>
      <c r="C264" s="260">
        <v>-32.837389000000002</v>
      </c>
      <c r="D264" s="260">
        <v>-58.802649000000002</v>
      </c>
      <c r="E264" s="260" t="s">
        <v>2383</v>
      </c>
      <c r="F264" s="260" t="s">
        <v>2384</v>
      </c>
      <c r="G264" s="502">
        <v>144</v>
      </c>
    </row>
    <row r="265" spans="1:7" x14ac:dyDescent="0.25">
      <c r="A265" s="58" t="s">
        <v>9</v>
      </c>
      <c r="B265" s="58" t="s">
        <v>364</v>
      </c>
      <c r="C265" s="260">
        <v>-32.535831999999999</v>
      </c>
      <c r="D265" s="260">
        <v>-58.934010000000001</v>
      </c>
      <c r="E265" s="260" t="s">
        <v>2385</v>
      </c>
      <c r="F265" s="260" t="s">
        <v>2386</v>
      </c>
      <c r="G265" s="502">
        <v>996</v>
      </c>
    </row>
    <row r="266" spans="1:7" x14ac:dyDescent="0.25">
      <c r="A266" s="58" t="s">
        <v>9</v>
      </c>
      <c r="B266" s="58" t="s">
        <v>9</v>
      </c>
      <c r="C266" s="260">
        <v>-33.007798000000001</v>
      </c>
      <c r="D266" s="260">
        <v>-58.510770000000001</v>
      </c>
      <c r="E266" s="260" t="s">
        <v>2387</v>
      </c>
      <c r="F266" s="260" t="s">
        <v>2388</v>
      </c>
      <c r="G266" s="502">
        <v>80614</v>
      </c>
    </row>
    <row r="267" spans="1:7" x14ac:dyDescent="0.25">
      <c r="A267" s="58" t="s">
        <v>9</v>
      </c>
      <c r="B267" s="58" t="s">
        <v>1638</v>
      </c>
      <c r="C267" s="260">
        <v>-32.926048999999999</v>
      </c>
      <c r="D267" s="260">
        <v>-58.623061</v>
      </c>
      <c r="E267" s="260" t="s">
        <v>2389</v>
      </c>
      <c r="F267" s="260" t="s">
        <v>2390</v>
      </c>
      <c r="G267" s="570"/>
    </row>
    <row r="268" spans="1:7" x14ac:dyDescent="0.25">
      <c r="A268" s="58" t="s">
        <v>9</v>
      </c>
      <c r="B268" s="58" t="s">
        <v>709</v>
      </c>
      <c r="C268" s="260">
        <v>-32.925865000000002</v>
      </c>
      <c r="D268" s="260">
        <v>-58.949649000000001</v>
      </c>
      <c r="E268" s="260" t="s">
        <v>2391</v>
      </c>
      <c r="F268" s="260" t="s">
        <v>2392</v>
      </c>
      <c r="G268" s="502">
        <v>298</v>
      </c>
    </row>
    <row r="269" spans="1:7" x14ac:dyDescent="0.25">
      <c r="A269" s="58" t="s">
        <v>9</v>
      </c>
      <c r="B269" s="58" t="s">
        <v>1639</v>
      </c>
      <c r="C269" s="260">
        <v>-32.601137999999999</v>
      </c>
      <c r="D269" s="260">
        <v>-58.874439000000002</v>
      </c>
      <c r="E269" s="260" t="s">
        <v>2393</v>
      </c>
      <c r="F269" s="260" t="s">
        <v>2394</v>
      </c>
      <c r="G269" s="573"/>
    </row>
    <row r="270" spans="1:7" x14ac:dyDescent="0.25">
      <c r="A270" s="58" t="s">
        <v>9</v>
      </c>
      <c r="B270" s="58" t="s">
        <v>1640</v>
      </c>
      <c r="C270" s="260">
        <v>-33.496116999999998</v>
      </c>
      <c r="D270" s="260">
        <v>-58.862768000000003</v>
      </c>
      <c r="E270" s="260" t="s">
        <v>2395</v>
      </c>
      <c r="F270" s="260" t="s">
        <v>2396</v>
      </c>
      <c r="G270" s="573"/>
    </row>
    <row r="271" spans="1:7" x14ac:dyDescent="0.25">
      <c r="A271" s="58" t="s">
        <v>9</v>
      </c>
      <c r="B271" s="58" t="s">
        <v>17</v>
      </c>
      <c r="C271" s="260">
        <v>-33.036521999999998</v>
      </c>
      <c r="D271" s="260">
        <v>-58.999085999999998</v>
      </c>
      <c r="E271" s="260" t="s">
        <v>2397</v>
      </c>
      <c r="F271" s="260" t="s">
        <v>2398</v>
      </c>
      <c r="G271" s="502">
        <v>6180</v>
      </c>
    </row>
    <row r="272" spans="1:7" x14ac:dyDescent="0.25">
      <c r="A272" s="58" t="s">
        <v>9</v>
      </c>
      <c r="B272" s="58" t="s">
        <v>1137</v>
      </c>
      <c r="C272" s="260">
        <v>-33.163131999999997</v>
      </c>
      <c r="D272" s="260">
        <v>-58.900958000000003</v>
      </c>
      <c r="E272" s="260" t="s">
        <v>2399</v>
      </c>
      <c r="F272" s="260" t="s">
        <v>2400</v>
      </c>
      <c r="G272" s="570"/>
    </row>
    <row r="273" spans="1:7" x14ac:dyDescent="0.25">
      <c r="A273" s="58" t="s">
        <v>9</v>
      </c>
      <c r="B273" s="58" t="s">
        <v>1418</v>
      </c>
      <c r="C273" s="260">
        <v>-32.946179000000001</v>
      </c>
      <c r="D273" s="260">
        <v>-58.640016000000003</v>
      </c>
      <c r="E273" s="260" t="s">
        <v>2401</v>
      </c>
      <c r="F273" s="260" t="s">
        <v>2402</v>
      </c>
      <c r="G273" s="573"/>
    </row>
    <row r="274" spans="1:7" x14ac:dyDescent="0.25">
      <c r="A274" s="58" t="s">
        <v>9</v>
      </c>
      <c r="B274" s="58" t="s">
        <v>1018</v>
      </c>
      <c r="C274" s="260">
        <v>-32.770237000000002</v>
      </c>
      <c r="D274" s="260">
        <v>-58.906294000000003</v>
      </c>
      <c r="E274" s="260" t="s">
        <v>2403</v>
      </c>
      <c r="F274" s="260" t="s">
        <v>2404</v>
      </c>
      <c r="G274" s="502">
        <v>96</v>
      </c>
    </row>
    <row r="275" spans="1:7" x14ac:dyDescent="0.25">
      <c r="A275" s="58" t="s">
        <v>9</v>
      </c>
      <c r="B275" s="58" t="s">
        <v>1641</v>
      </c>
      <c r="C275" s="260">
        <v>-33.079770000000003</v>
      </c>
      <c r="D275" s="260">
        <v>-58.783462</v>
      </c>
      <c r="E275" s="260" t="s">
        <v>2405</v>
      </c>
      <c r="F275" s="260" t="s">
        <v>2406</v>
      </c>
      <c r="G275" s="570"/>
    </row>
    <row r="276" spans="1:7" x14ac:dyDescent="0.25">
      <c r="A276" s="58" t="s">
        <v>9</v>
      </c>
      <c r="B276" s="58" t="s">
        <v>1421</v>
      </c>
      <c r="C276" s="260">
        <v>-32.943337999999997</v>
      </c>
      <c r="D276" s="260">
        <v>-58.528996999999997</v>
      </c>
      <c r="E276" s="260" t="s">
        <v>2407</v>
      </c>
      <c r="F276" s="260" t="s">
        <v>2408</v>
      </c>
      <c r="G276" s="570"/>
    </row>
    <row r="277" spans="1:7" x14ac:dyDescent="0.25">
      <c r="A277" s="58" t="s">
        <v>9</v>
      </c>
      <c r="B277" s="58" t="s">
        <v>951</v>
      </c>
      <c r="C277" s="260">
        <v>-33.300096000000003</v>
      </c>
      <c r="D277" s="260">
        <v>-58.710541999999997</v>
      </c>
      <c r="E277" s="260" t="s">
        <v>2409</v>
      </c>
      <c r="F277" s="260" t="s">
        <v>2410</v>
      </c>
      <c r="G277" s="570"/>
    </row>
    <row r="278" spans="1:7" x14ac:dyDescent="0.25">
      <c r="A278" s="58" t="s">
        <v>9</v>
      </c>
      <c r="B278" s="58" t="s">
        <v>1422</v>
      </c>
      <c r="C278" s="260">
        <v>-33.017372999999999</v>
      </c>
      <c r="D278" s="260">
        <v>-58.475033000000003</v>
      </c>
      <c r="E278" s="260" t="s">
        <v>2411</v>
      </c>
      <c r="F278" s="260" t="s">
        <v>2412</v>
      </c>
      <c r="G278" s="502">
        <v>2030</v>
      </c>
    </row>
    <row r="279" spans="1:7" x14ac:dyDescent="0.25">
      <c r="A279" s="58" t="s">
        <v>9</v>
      </c>
      <c r="B279" s="58" t="s">
        <v>1642</v>
      </c>
      <c r="C279" s="260">
        <v>-33.070213000000003</v>
      </c>
      <c r="D279" s="260">
        <v>-58.427655000000001</v>
      </c>
      <c r="E279" s="260" t="s">
        <v>2413</v>
      </c>
      <c r="F279" s="260" t="s">
        <v>2414</v>
      </c>
      <c r="G279" s="570"/>
    </row>
    <row r="280" spans="1:7" x14ac:dyDescent="0.25">
      <c r="A280" s="58" t="s">
        <v>9</v>
      </c>
      <c r="B280" s="58" t="s">
        <v>1643</v>
      </c>
      <c r="C280" s="260">
        <v>-33.054957999999999</v>
      </c>
      <c r="D280" s="260">
        <v>-58.257621999999998</v>
      </c>
      <c r="E280" s="260" t="s">
        <v>2415</v>
      </c>
      <c r="F280" s="260" t="s">
        <v>2416</v>
      </c>
      <c r="G280" s="573"/>
    </row>
    <row r="281" spans="1:7" x14ac:dyDescent="0.25">
      <c r="A281" s="58" t="s">
        <v>9</v>
      </c>
      <c r="B281" s="58" t="s">
        <v>1644</v>
      </c>
      <c r="C281" s="260">
        <v>-32.631540999999999</v>
      </c>
      <c r="D281" s="260">
        <v>-58.578744999999998</v>
      </c>
      <c r="E281" s="260" t="s">
        <v>2417</v>
      </c>
      <c r="F281" s="260" t="s">
        <v>2418</v>
      </c>
      <c r="G281" s="573"/>
    </row>
    <row r="282" spans="1:7" x14ac:dyDescent="0.25">
      <c r="A282" s="58" t="s">
        <v>9</v>
      </c>
      <c r="B282" s="58" t="s">
        <v>1014</v>
      </c>
      <c r="C282" s="260">
        <v>-32.747345000000003</v>
      </c>
      <c r="D282" s="260">
        <v>-58.573793000000002</v>
      </c>
      <c r="E282" s="260" t="s">
        <v>2419</v>
      </c>
      <c r="F282" s="260" t="s">
        <v>2420</v>
      </c>
      <c r="G282" s="570"/>
    </row>
    <row r="283" spans="1:7" x14ac:dyDescent="0.25">
      <c r="A283" s="58" t="s">
        <v>9</v>
      </c>
      <c r="B283" s="58" t="s">
        <v>1015</v>
      </c>
      <c r="C283" s="260">
        <v>-33.080883999999998</v>
      </c>
      <c r="D283" s="260">
        <v>-58.663043000000002</v>
      </c>
      <c r="E283" s="260" t="s">
        <v>2421</v>
      </c>
      <c r="F283" s="260" t="s">
        <v>2422</v>
      </c>
      <c r="G283" s="570"/>
    </row>
    <row r="284" spans="1:7" x14ac:dyDescent="0.25">
      <c r="A284" s="58" t="s">
        <v>9</v>
      </c>
      <c r="B284" s="58" t="s">
        <v>1645</v>
      </c>
      <c r="C284" s="260">
        <v>-32.891544000000003</v>
      </c>
      <c r="D284" s="260">
        <v>-59.080271000000003</v>
      </c>
      <c r="E284" s="260" t="s">
        <v>2423</v>
      </c>
      <c r="F284" s="260" t="s">
        <v>2424</v>
      </c>
      <c r="G284" s="573"/>
    </row>
    <row r="285" spans="1:7" x14ac:dyDescent="0.25">
      <c r="A285" s="58" t="s">
        <v>9</v>
      </c>
      <c r="B285" s="58" t="s">
        <v>1646</v>
      </c>
      <c r="C285" s="260">
        <v>-32.91621</v>
      </c>
      <c r="D285" s="260">
        <v>-58.749125999999997</v>
      </c>
      <c r="E285" s="260" t="s">
        <v>2425</v>
      </c>
      <c r="F285" s="260" t="s">
        <v>2426</v>
      </c>
      <c r="G285" s="570"/>
    </row>
    <row r="286" spans="1:7" x14ac:dyDescent="0.25">
      <c r="A286" s="58" t="s">
        <v>9</v>
      </c>
      <c r="B286" s="58" t="s">
        <v>144</v>
      </c>
      <c r="C286" s="260">
        <v>-32.691046</v>
      </c>
      <c r="D286" s="260">
        <v>-58.888420000000004</v>
      </c>
      <c r="E286" s="260" t="s">
        <v>2427</v>
      </c>
      <c r="F286" s="260" t="s">
        <v>2428</v>
      </c>
      <c r="G286" s="502">
        <v>8580</v>
      </c>
    </row>
    <row r="287" spans="1:7" x14ac:dyDescent="0.25">
      <c r="A287" s="58" t="s">
        <v>9</v>
      </c>
      <c r="B287" s="58" t="s">
        <v>1647</v>
      </c>
      <c r="C287" s="260">
        <v>-33.130868999999997</v>
      </c>
      <c r="D287" s="260">
        <v>-58.765039999999999</v>
      </c>
      <c r="E287" s="260" t="s">
        <v>2429</v>
      </c>
      <c r="F287" s="260" t="s">
        <v>2430</v>
      </c>
      <c r="G287" s="570"/>
    </row>
    <row r="288" spans="1:7" x14ac:dyDescent="0.25">
      <c r="A288" s="58" t="s">
        <v>15</v>
      </c>
      <c r="B288" s="58" t="s">
        <v>1648</v>
      </c>
      <c r="C288" s="260">
        <v>-33.745601000000001</v>
      </c>
      <c r="D288" s="260">
        <v>-58.977373</v>
      </c>
      <c r="E288" s="260" t="s">
        <v>2431</v>
      </c>
      <c r="F288" s="260" t="s">
        <v>2432</v>
      </c>
      <c r="G288" s="570"/>
    </row>
    <row r="289" spans="1:7" x14ac:dyDescent="0.25">
      <c r="A289" s="58" t="s">
        <v>15</v>
      </c>
      <c r="B289" s="58" t="s">
        <v>1649</v>
      </c>
      <c r="C289" s="260">
        <v>-33.856181999999997</v>
      </c>
      <c r="D289" s="260">
        <v>-58.852744999999999</v>
      </c>
      <c r="E289" s="260" t="s">
        <v>2433</v>
      </c>
      <c r="F289" s="260" t="s">
        <v>2434</v>
      </c>
      <c r="G289" s="570"/>
    </row>
    <row r="290" spans="1:7" x14ac:dyDescent="0.25">
      <c r="A290" s="58" t="s">
        <v>15</v>
      </c>
      <c r="B290" s="58" t="s">
        <v>1650</v>
      </c>
      <c r="C290" s="260">
        <v>-33.775092999999998</v>
      </c>
      <c r="D290" s="260">
        <v>-58.609552999999998</v>
      </c>
      <c r="E290" s="260" t="s">
        <v>2435</v>
      </c>
      <c r="F290" s="260" t="s">
        <v>2436</v>
      </c>
      <c r="G290" s="570"/>
    </row>
    <row r="291" spans="1:7" x14ac:dyDescent="0.25">
      <c r="A291" s="58" t="s">
        <v>15</v>
      </c>
      <c r="B291" s="58" t="s">
        <v>1651</v>
      </c>
      <c r="C291" s="260">
        <v>-33.645454999999998</v>
      </c>
      <c r="D291" s="260">
        <v>-58.830226000000003</v>
      </c>
      <c r="E291" s="260" t="s">
        <v>2437</v>
      </c>
      <c r="F291" s="260" t="s">
        <v>2438</v>
      </c>
      <c r="G291" s="570"/>
    </row>
    <row r="292" spans="1:7" x14ac:dyDescent="0.25">
      <c r="A292" s="58" t="s">
        <v>15</v>
      </c>
      <c r="B292" s="58" t="s">
        <v>1652</v>
      </c>
      <c r="C292" s="260">
        <v>-33.547333999999999</v>
      </c>
      <c r="D292" s="260">
        <v>-58.624709000000003</v>
      </c>
      <c r="E292" s="260" t="s">
        <v>2439</v>
      </c>
      <c r="F292" s="260" t="s">
        <v>2440</v>
      </c>
      <c r="G292" s="573"/>
    </row>
    <row r="293" spans="1:7" x14ac:dyDescent="0.25">
      <c r="A293" s="58" t="s">
        <v>15</v>
      </c>
      <c r="B293" s="58" t="s">
        <v>1653</v>
      </c>
      <c r="C293" s="260">
        <v>-33.647364000000003</v>
      </c>
      <c r="D293" s="260">
        <v>-58.595723999999997</v>
      </c>
      <c r="E293" s="260" t="s">
        <v>2441</v>
      </c>
      <c r="F293" s="260" t="s">
        <v>2442</v>
      </c>
      <c r="G293" s="570"/>
    </row>
    <row r="294" spans="1:7" x14ac:dyDescent="0.25">
      <c r="A294" s="58" t="s">
        <v>15</v>
      </c>
      <c r="B294" s="58" t="s">
        <v>1654</v>
      </c>
      <c r="C294" s="260">
        <v>-33.999813000000003</v>
      </c>
      <c r="D294" s="260">
        <v>-58.556165</v>
      </c>
      <c r="E294" s="260" t="s">
        <v>2443</v>
      </c>
      <c r="F294" s="260" t="s">
        <v>2444</v>
      </c>
      <c r="G294" s="570"/>
    </row>
    <row r="295" spans="1:7" x14ac:dyDescent="0.25">
      <c r="A295" s="58" t="s">
        <v>15</v>
      </c>
      <c r="B295" s="58" t="s">
        <v>1655</v>
      </c>
      <c r="C295" s="260">
        <v>-33.863709999999998</v>
      </c>
      <c r="D295" s="260">
        <v>-58.674202999999999</v>
      </c>
      <c r="E295" s="260" t="s">
        <v>2445</v>
      </c>
      <c r="F295" s="260" t="s">
        <v>2446</v>
      </c>
      <c r="G295" s="570"/>
    </row>
    <row r="296" spans="1:7" x14ac:dyDescent="0.25">
      <c r="A296" s="58" t="s">
        <v>15</v>
      </c>
      <c r="B296" s="58" t="s">
        <v>1656</v>
      </c>
      <c r="C296" s="260">
        <v>-33.659534000000001</v>
      </c>
      <c r="D296" s="260">
        <v>-58.722721999999997</v>
      </c>
      <c r="E296" s="260" t="s">
        <v>2447</v>
      </c>
      <c r="F296" s="260" t="s">
        <v>2448</v>
      </c>
      <c r="G296" s="570"/>
    </row>
    <row r="297" spans="1:7" x14ac:dyDescent="0.25">
      <c r="A297" s="58" t="s">
        <v>15</v>
      </c>
      <c r="B297" s="58" t="s">
        <v>1657</v>
      </c>
      <c r="C297" s="260">
        <v>-33.563544</v>
      </c>
      <c r="D297" s="260">
        <v>-58.561318</v>
      </c>
      <c r="E297" s="260" t="s">
        <v>2449</v>
      </c>
      <c r="F297" s="260" t="s">
        <v>2450</v>
      </c>
      <c r="G297" s="570"/>
    </row>
    <row r="298" spans="1:7" x14ac:dyDescent="0.25">
      <c r="A298" s="58" t="s">
        <v>15</v>
      </c>
      <c r="B298" s="58" t="s">
        <v>959</v>
      </c>
      <c r="C298" s="260">
        <v>-33.859366000000001</v>
      </c>
      <c r="D298" s="260">
        <v>-58.875317000000003</v>
      </c>
      <c r="E298" s="260" t="s">
        <v>2451</v>
      </c>
      <c r="F298" s="260" t="s">
        <v>2452</v>
      </c>
      <c r="G298" s="570"/>
    </row>
    <row r="299" spans="1:7" x14ac:dyDescent="0.25">
      <c r="A299" s="58" t="s">
        <v>15</v>
      </c>
      <c r="B299" s="58" t="s">
        <v>108</v>
      </c>
      <c r="C299" s="260">
        <v>-33.499414000000002</v>
      </c>
      <c r="D299" s="260">
        <v>-58.800355000000003</v>
      </c>
      <c r="E299" s="260" t="s">
        <v>2453</v>
      </c>
      <c r="F299" s="260" t="s">
        <v>2454</v>
      </c>
      <c r="G299" s="502">
        <v>1730</v>
      </c>
    </row>
    <row r="300" spans="1:7" x14ac:dyDescent="0.25">
      <c r="A300" s="58" t="s">
        <v>15</v>
      </c>
      <c r="B300" s="58" t="s">
        <v>1658</v>
      </c>
      <c r="C300" s="260">
        <v>-33.584418999999997</v>
      </c>
      <c r="D300" s="260">
        <v>-58.796970999999999</v>
      </c>
      <c r="E300" s="260" t="s">
        <v>2455</v>
      </c>
      <c r="F300" s="260" t="s">
        <v>2456</v>
      </c>
    </row>
    <row r="301" spans="1:7" x14ac:dyDescent="0.25">
      <c r="A301" s="58" t="s">
        <v>15</v>
      </c>
      <c r="B301" s="58" t="s">
        <v>1659</v>
      </c>
      <c r="C301" s="260">
        <v>-33.230671999999998</v>
      </c>
      <c r="D301" s="260">
        <v>-59.42192</v>
      </c>
      <c r="E301" s="260" t="s">
        <v>2457</v>
      </c>
      <c r="F301" s="260" t="s">
        <v>2458</v>
      </c>
    </row>
    <row r="302" spans="1:7" x14ac:dyDescent="0.25">
      <c r="A302" s="58" t="s">
        <v>15</v>
      </c>
      <c r="B302" s="58" t="s">
        <v>1637</v>
      </c>
      <c r="C302" s="260">
        <v>-33.485424000000002</v>
      </c>
      <c r="D302" s="260">
        <v>-58.944482999999998</v>
      </c>
      <c r="E302" s="260" t="s">
        <v>2459</v>
      </c>
      <c r="F302" s="260" t="s">
        <v>2460</v>
      </c>
    </row>
    <row r="303" spans="1:7" x14ac:dyDescent="0.25">
      <c r="A303" s="58" t="s">
        <v>15</v>
      </c>
      <c r="B303" s="58" t="s">
        <v>1660</v>
      </c>
      <c r="C303" s="260">
        <v>-33.544907000000002</v>
      </c>
      <c r="D303" s="260">
        <v>-58.951188000000002</v>
      </c>
      <c r="E303" s="260" t="s">
        <v>2461</v>
      </c>
      <c r="F303" s="260" t="s">
        <v>2462</v>
      </c>
      <c r="G303" s="570"/>
    </row>
    <row r="304" spans="1:7" x14ac:dyDescent="0.25">
      <c r="A304" s="58" t="s">
        <v>15</v>
      </c>
      <c r="B304" s="58" t="s">
        <v>1661</v>
      </c>
      <c r="C304" s="260">
        <v>-33.862271999999997</v>
      </c>
      <c r="D304" s="260">
        <v>-58.947805000000002</v>
      </c>
      <c r="E304" s="260" t="s">
        <v>2463</v>
      </c>
      <c r="F304" s="260" t="s">
        <v>2464</v>
      </c>
      <c r="G304" s="570"/>
    </row>
    <row r="305" spans="1:7" x14ac:dyDescent="0.25">
      <c r="A305" s="58" t="s">
        <v>15</v>
      </c>
      <c r="B305" s="58" t="s">
        <v>1662</v>
      </c>
      <c r="C305" s="260">
        <v>-33.647173000000002</v>
      </c>
      <c r="D305" s="260">
        <v>-59.046661</v>
      </c>
      <c r="E305" s="260" t="s">
        <v>2465</v>
      </c>
      <c r="F305" s="260" t="s">
        <v>2466</v>
      </c>
      <c r="G305" s="570"/>
    </row>
    <row r="306" spans="1:7" x14ac:dyDescent="0.25">
      <c r="A306" s="58" t="s">
        <v>15</v>
      </c>
      <c r="B306" s="58" t="s">
        <v>1355</v>
      </c>
      <c r="C306" s="260">
        <v>-33.742477000000001</v>
      </c>
      <c r="D306" s="260">
        <v>-59.157589999999999</v>
      </c>
      <c r="E306" s="260" t="s">
        <v>2467</v>
      </c>
      <c r="F306" s="260" t="s">
        <v>2468</v>
      </c>
      <c r="G306" s="502">
        <v>4520</v>
      </c>
    </row>
    <row r="307" spans="1:7" x14ac:dyDescent="0.25">
      <c r="A307" s="58" t="s">
        <v>15</v>
      </c>
      <c r="B307" s="58" t="s">
        <v>1663</v>
      </c>
      <c r="C307" s="260">
        <v>-33.545996000000002</v>
      </c>
      <c r="D307" s="260">
        <v>-59.313673999999999</v>
      </c>
      <c r="E307" s="260" t="s">
        <v>2469</v>
      </c>
      <c r="F307" s="260" t="s">
        <v>2470</v>
      </c>
      <c r="G307" s="502">
        <v>574</v>
      </c>
    </row>
    <row r="308" spans="1:7" x14ac:dyDescent="0.25">
      <c r="A308" s="58" t="s">
        <v>15</v>
      </c>
      <c r="B308" s="58" t="s">
        <v>1664</v>
      </c>
      <c r="C308" s="260">
        <v>-33.708694000000001</v>
      </c>
      <c r="D308" s="260">
        <v>-59.032401</v>
      </c>
      <c r="E308" s="260" t="s">
        <v>2471</v>
      </c>
      <c r="F308" s="260" t="s">
        <v>2472</v>
      </c>
      <c r="G308" s="502">
        <v>1940</v>
      </c>
    </row>
    <row r="309" spans="1:7" x14ac:dyDescent="0.25">
      <c r="A309" s="58" t="s">
        <v>15</v>
      </c>
      <c r="B309" s="58" t="s">
        <v>1028</v>
      </c>
      <c r="C309" s="260">
        <v>-33.608592999999999</v>
      </c>
      <c r="D309" s="260">
        <v>-59.278379999999999</v>
      </c>
      <c r="E309" s="260" t="s">
        <v>2473</v>
      </c>
      <c r="F309" s="260" t="s">
        <v>2474</v>
      </c>
      <c r="G309" s="573"/>
    </row>
    <row r="310" spans="1:7" x14ac:dyDescent="0.25">
      <c r="A310" s="58" t="s">
        <v>15</v>
      </c>
      <c r="B310" s="58" t="s">
        <v>622</v>
      </c>
      <c r="C310" s="260">
        <v>-33.435774000000002</v>
      </c>
      <c r="D310" s="260">
        <v>-59.068857000000001</v>
      </c>
      <c r="E310" s="260" t="s">
        <v>2475</v>
      </c>
      <c r="F310" s="260" t="s">
        <v>2476</v>
      </c>
      <c r="G310" s="502">
        <v>574</v>
      </c>
    </row>
    <row r="311" spans="1:7" x14ac:dyDescent="0.25">
      <c r="A311" s="58" t="s">
        <v>15</v>
      </c>
      <c r="B311" s="58" t="s">
        <v>1039</v>
      </c>
      <c r="C311" s="260">
        <v>-33.457929</v>
      </c>
      <c r="D311" s="260">
        <v>-58.678190999999998</v>
      </c>
      <c r="E311" s="260" t="s">
        <v>2477</v>
      </c>
      <c r="F311" s="260" t="s">
        <v>2478</v>
      </c>
      <c r="G311" s="502"/>
    </row>
    <row r="312" spans="1:7" x14ac:dyDescent="0.25">
      <c r="A312" s="58" t="s">
        <v>15</v>
      </c>
      <c r="B312" s="58" t="s">
        <v>1665</v>
      </c>
      <c r="C312" s="260">
        <v>-33.828225000000003</v>
      </c>
      <c r="D312" s="260">
        <v>-59.029707999999999</v>
      </c>
      <c r="E312" s="260" t="s">
        <v>2479</v>
      </c>
      <c r="F312" s="260" t="s">
        <v>2480</v>
      </c>
      <c r="G312" s="573"/>
    </row>
    <row r="313" spans="1:7" x14ac:dyDescent="0.25">
      <c r="A313" s="58" t="s">
        <v>15</v>
      </c>
      <c r="B313" s="58" t="s">
        <v>1666</v>
      </c>
      <c r="C313" s="260">
        <v>-33.661642000000001</v>
      </c>
      <c r="D313" s="260">
        <v>-59.243380000000002</v>
      </c>
      <c r="E313" s="260" t="s">
        <v>2481</v>
      </c>
      <c r="F313" s="260" t="s">
        <v>2482</v>
      </c>
      <c r="G313" s="573"/>
    </row>
    <row r="314" spans="1:7" x14ac:dyDescent="0.25">
      <c r="A314" s="58" t="s">
        <v>15</v>
      </c>
      <c r="B314" s="58" t="s">
        <v>1667</v>
      </c>
      <c r="C314" s="260">
        <v>-33.606577000000001</v>
      </c>
      <c r="D314" s="260">
        <v>-58.778945999999998</v>
      </c>
      <c r="E314" s="260" t="s">
        <v>2483</v>
      </c>
      <c r="F314" s="260" t="s">
        <v>2484</v>
      </c>
      <c r="G314" s="570"/>
    </row>
    <row r="315" spans="1:7" x14ac:dyDescent="0.25">
      <c r="A315" s="58" t="s">
        <v>15</v>
      </c>
      <c r="B315" s="58" t="s">
        <v>284</v>
      </c>
      <c r="C315" s="260">
        <v>-33.715603000000002</v>
      </c>
      <c r="D315" s="260">
        <v>-58.665264000000001</v>
      </c>
      <c r="E315" s="260" t="s">
        <v>2485</v>
      </c>
      <c r="F315" s="260" t="s">
        <v>2486</v>
      </c>
      <c r="G315" s="502">
        <v>1940</v>
      </c>
    </row>
    <row r="316" spans="1:7" x14ac:dyDescent="0.25">
      <c r="A316" s="58" t="s">
        <v>11</v>
      </c>
      <c r="B316" s="58" t="s">
        <v>64</v>
      </c>
      <c r="C316" s="260">
        <v>-31.457364999999999</v>
      </c>
      <c r="D316" s="260">
        <v>-59.598571999999997</v>
      </c>
      <c r="E316" s="260" t="s">
        <v>2487</v>
      </c>
      <c r="F316" s="260" t="s">
        <v>2488</v>
      </c>
      <c r="G316" s="502">
        <v>2410</v>
      </c>
    </row>
    <row r="317" spans="1:7" x14ac:dyDescent="0.25">
      <c r="A317" s="58" t="s">
        <v>11</v>
      </c>
      <c r="B317" s="58" t="s">
        <v>1668</v>
      </c>
      <c r="C317" s="260">
        <v>-31.327428000000001</v>
      </c>
      <c r="D317" s="260">
        <v>-59.755195000000001</v>
      </c>
      <c r="E317" s="260" t="s">
        <v>2489</v>
      </c>
      <c r="F317" s="260" t="s">
        <v>2490</v>
      </c>
      <c r="G317" s="573"/>
    </row>
    <row r="318" spans="1:7" x14ac:dyDescent="0.25">
      <c r="A318" s="58" t="s">
        <v>11</v>
      </c>
      <c r="B318" s="58" t="s">
        <v>1669</v>
      </c>
      <c r="C318" s="260">
        <v>-31.167577000000001</v>
      </c>
      <c r="D318" s="260">
        <v>-59.333298999999997</v>
      </c>
      <c r="E318" s="260" t="s">
        <v>2491</v>
      </c>
      <c r="F318" s="260" t="s">
        <v>2492</v>
      </c>
      <c r="G318" s="570"/>
    </row>
    <row r="319" spans="1:7" x14ac:dyDescent="0.25">
      <c r="A319" s="58" t="s">
        <v>11</v>
      </c>
      <c r="B319" s="58" t="s">
        <v>1152</v>
      </c>
      <c r="C319" s="260">
        <v>-31.234885999999999</v>
      </c>
      <c r="D319" s="260">
        <v>-59.876533999999999</v>
      </c>
      <c r="E319" s="260" t="s">
        <v>2493</v>
      </c>
      <c r="F319" s="260" t="s">
        <v>2494</v>
      </c>
      <c r="G319" s="570"/>
    </row>
    <row r="320" spans="1:7" x14ac:dyDescent="0.25">
      <c r="A320" s="58" t="s">
        <v>11</v>
      </c>
      <c r="B320" s="58" t="s">
        <v>1670</v>
      </c>
      <c r="C320" s="260">
        <v>-31.355741999999999</v>
      </c>
      <c r="D320" s="260">
        <v>-59.83428</v>
      </c>
      <c r="E320" s="260" t="s">
        <v>2495</v>
      </c>
      <c r="F320" s="260" t="s">
        <v>2496</v>
      </c>
    </row>
    <row r="321" spans="1:7" x14ac:dyDescent="0.25">
      <c r="A321" s="58" t="s">
        <v>11</v>
      </c>
      <c r="B321" s="58" t="s">
        <v>1652</v>
      </c>
      <c r="C321" s="260">
        <v>-30.604695</v>
      </c>
      <c r="D321" s="260">
        <v>-59.528267999999997</v>
      </c>
      <c r="E321" s="260" t="s">
        <v>2497</v>
      </c>
      <c r="F321" s="260" t="s">
        <v>2498</v>
      </c>
    </row>
    <row r="322" spans="1:7" x14ac:dyDescent="0.25">
      <c r="A322" s="58" t="s">
        <v>11</v>
      </c>
      <c r="B322" s="58" t="s">
        <v>335</v>
      </c>
      <c r="C322" s="260">
        <v>-31.343579999999999</v>
      </c>
      <c r="D322" s="260">
        <v>-59.446390000000001</v>
      </c>
      <c r="E322" s="260" t="s">
        <v>2499</v>
      </c>
      <c r="F322" s="260" t="s">
        <v>2500</v>
      </c>
      <c r="G322" s="502">
        <v>8577</v>
      </c>
    </row>
    <row r="323" spans="1:7" x14ac:dyDescent="0.25">
      <c r="A323" s="58" t="s">
        <v>11</v>
      </c>
      <c r="B323" s="58" t="s">
        <v>1671</v>
      </c>
      <c r="C323" s="260">
        <v>-31.361791</v>
      </c>
      <c r="D323" s="260">
        <v>-59.625762000000002</v>
      </c>
      <c r="E323" s="260" t="s">
        <v>2501</v>
      </c>
      <c r="F323" s="260" t="s">
        <v>2502</v>
      </c>
    </row>
    <row r="324" spans="1:7" x14ac:dyDescent="0.25">
      <c r="A324" s="58" t="s">
        <v>11</v>
      </c>
      <c r="B324" s="58" t="s">
        <v>1672</v>
      </c>
      <c r="C324" s="260">
        <v>-31.464601999999999</v>
      </c>
      <c r="D324" s="260">
        <v>-59.841143000000002</v>
      </c>
      <c r="E324" s="260" t="s">
        <v>2503</v>
      </c>
      <c r="F324" s="260" t="s">
        <v>2504</v>
      </c>
    </row>
    <row r="325" spans="1:7" x14ac:dyDescent="0.25">
      <c r="A325" s="58" t="s">
        <v>11</v>
      </c>
      <c r="B325" s="58" t="s">
        <v>1673</v>
      </c>
      <c r="C325" s="260">
        <v>-31.187612999999999</v>
      </c>
      <c r="D325" s="260">
        <v>-59.861209000000002</v>
      </c>
      <c r="E325" s="260" t="s">
        <v>2505</v>
      </c>
      <c r="F325" s="260" t="s">
        <v>2506</v>
      </c>
    </row>
    <row r="326" spans="1:7" x14ac:dyDescent="0.25">
      <c r="A326" s="58" t="s">
        <v>11</v>
      </c>
      <c r="B326" s="58" t="s">
        <v>1674</v>
      </c>
      <c r="C326" s="260">
        <v>-31.152421</v>
      </c>
      <c r="D326" s="260">
        <v>-59.507917999999997</v>
      </c>
      <c r="E326" s="260" t="s">
        <v>2507</v>
      </c>
      <c r="F326" s="260" t="s">
        <v>2508</v>
      </c>
    </row>
    <row r="327" spans="1:7" x14ac:dyDescent="0.25">
      <c r="A327" s="58" t="s">
        <v>11</v>
      </c>
      <c r="B327" s="58" t="s">
        <v>1675</v>
      </c>
      <c r="C327" s="260">
        <v>-31.090541000000002</v>
      </c>
      <c r="D327" s="260">
        <v>-59.325836000000002</v>
      </c>
      <c r="E327" s="260" t="s">
        <v>2509</v>
      </c>
      <c r="F327" s="260" t="s">
        <v>2510</v>
      </c>
    </row>
    <row r="328" spans="1:7" x14ac:dyDescent="0.25">
      <c r="A328" s="58" t="s">
        <v>11</v>
      </c>
      <c r="B328" s="58" t="s">
        <v>1676</v>
      </c>
      <c r="C328" s="260">
        <v>-31.407447000000001</v>
      </c>
      <c r="D328" s="260">
        <v>-59.594320000000003</v>
      </c>
      <c r="E328" s="260" t="s">
        <v>2511</v>
      </c>
      <c r="F328" s="260" t="s">
        <v>2512</v>
      </c>
    </row>
    <row r="329" spans="1:7" x14ac:dyDescent="0.25">
      <c r="A329" s="58" t="s">
        <v>11</v>
      </c>
      <c r="B329" s="58" t="s">
        <v>1677</v>
      </c>
      <c r="C329" s="260">
        <v>-31.373398999999999</v>
      </c>
      <c r="D329" s="260">
        <v>-59.696232999999999</v>
      </c>
      <c r="E329" s="260" t="s">
        <v>2513</v>
      </c>
      <c r="F329" s="260" t="s">
        <v>2514</v>
      </c>
    </row>
    <row r="330" spans="1:7" x14ac:dyDescent="0.25">
      <c r="A330" s="58" t="s">
        <v>11</v>
      </c>
      <c r="B330" s="58" t="s">
        <v>1678</v>
      </c>
      <c r="C330" s="260">
        <v>-31.316420999999998</v>
      </c>
      <c r="D330" s="260">
        <v>-59.308211999999997</v>
      </c>
      <c r="E330" s="260" t="s">
        <v>2515</v>
      </c>
      <c r="F330" s="260" t="s">
        <v>2516</v>
      </c>
    </row>
    <row r="331" spans="1:7" x14ac:dyDescent="0.25">
      <c r="A331" s="58" t="s">
        <v>11</v>
      </c>
      <c r="B331" s="58" t="s">
        <v>1423</v>
      </c>
      <c r="C331" s="260">
        <v>-31.183195000000001</v>
      </c>
      <c r="D331" s="260">
        <v>-59.408237</v>
      </c>
      <c r="E331" s="260" t="s">
        <v>2517</v>
      </c>
      <c r="F331" s="260" t="s">
        <v>2518</v>
      </c>
      <c r="G331" s="502">
        <v>474</v>
      </c>
    </row>
    <row r="332" spans="1:7" x14ac:dyDescent="0.25">
      <c r="A332" s="58" t="s">
        <v>11</v>
      </c>
      <c r="B332" s="58" t="s">
        <v>1424</v>
      </c>
      <c r="C332" s="260">
        <v>-31.137796000000002</v>
      </c>
      <c r="D332" s="260">
        <v>-59.718817000000001</v>
      </c>
      <c r="E332" s="260" t="s">
        <v>2519</v>
      </c>
      <c r="F332" s="260" t="s">
        <v>2520</v>
      </c>
    </row>
    <row r="333" spans="1:7" x14ac:dyDescent="0.25">
      <c r="A333" s="58" t="s">
        <v>11</v>
      </c>
      <c r="B333" s="58" t="s">
        <v>1679</v>
      </c>
      <c r="C333" s="260">
        <v>-30.852557000000001</v>
      </c>
      <c r="D333" s="260">
        <v>-59.504443000000002</v>
      </c>
      <c r="E333" s="260" t="s">
        <v>2521</v>
      </c>
      <c r="F333" s="260" t="s">
        <v>2522</v>
      </c>
    </row>
    <row r="334" spans="1:7" x14ac:dyDescent="0.25">
      <c r="A334" s="58" t="s">
        <v>11</v>
      </c>
      <c r="B334" s="58" t="s">
        <v>1680</v>
      </c>
      <c r="C334" s="260">
        <v>-31.337268000000002</v>
      </c>
      <c r="D334" s="260">
        <v>-59.555970000000002</v>
      </c>
      <c r="E334" s="260" t="s">
        <v>2523</v>
      </c>
      <c r="F334" s="260" t="s">
        <v>2524</v>
      </c>
    </row>
    <row r="335" spans="1:7" x14ac:dyDescent="0.25">
      <c r="A335" s="58" t="s">
        <v>11</v>
      </c>
      <c r="B335" s="58" t="s">
        <v>1681</v>
      </c>
      <c r="C335" s="260">
        <v>-30.8063</v>
      </c>
      <c r="D335" s="260">
        <v>-59.592533000000003</v>
      </c>
      <c r="E335" s="260" t="s">
        <v>2525</v>
      </c>
      <c r="F335" s="260" t="s">
        <v>2526</v>
      </c>
    </row>
    <row r="336" spans="1:7" x14ac:dyDescent="0.25">
      <c r="A336" s="58" t="s">
        <v>11</v>
      </c>
      <c r="B336" s="58" t="s">
        <v>1682</v>
      </c>
      <c r="C336" s="260">
        <v>-30.810130999999998</v>
      </c>
      <c r="D336" s="260">
        <v>-59.442895999999998</v>
      </c>
      <c r="E336" s="260" t="s">
        <v>2527</v>
      </c>
      <c r="F336" s="260" t="s">
        <v>2528</v>
      </c>
    </row>
    <row r="337" spans="1:7" x14ac:dyDescent="0.25">
      <c r="A337" s="58" t="s">
        <v>11</v>
      </c>
      <c r="B337" s="58" t="s">
        <v>1683</v>
      </c>
      <c r="C337" s="260">
        <v>-31.369077999999998</v>
      </c>
      <c r="D337" s="260">
        <v>-59.847344999999997</v>
      </c>
      <c r="E337" s="260" t="s">
        <v>2529</v>
      </c>
      <c r="F337" s="260" t="s">
        <v>2530</v>
      </c>
    </row>
    <row r="338" spans="1:7" x14ac:dyDescent="0.25">
      <c r="A338" s="58" t="s">
        <v>11</v>
      </c>
      <c r="B338" s="58" t="s">
        <v>1684</v>
      </c>
      <c r="C338" s="260">
        <v>-30.670639000000001</v>
      </c>
      <c r="D338" s="260">
        <v>-59.179633000000003</v>
      </c>
      <c r="E338" s="260" t="s">
        <v>2531</v>
      </c>
      <c r="F338" s="260" t="s">
        <v>2532</v>
      </c>
    </row>
    <row r="339" spans="1:7" x14ac:dyDescent="0.25">
      <c r="A339" s="58" t="s">
        <v>11</v>
      </c>
      <c r="B339" s="58" t="s">
        <v>1685</v>
      </c>
      <c r="C339" s="260">
        <v>-30.544353999999998</v>
      </c>
      <c r="D339" s="260">
        <v>-59.340778</v>
      </c>
      <c r="E339" s="260" t="s">
        <v>2533</v>
      </c>
      <c r="F339" s="260" t="s">
        <v>2534</v>
      </c>
    </row>
    <row r="340" spans="1:7" x14ac:dyDescent="0.25">
      <c r="A340" s="58" t="s">
        <v>11</v>
      </c>
      <c r="B340" s="58" t="s">
        <v>1686</v>
      </c>
      <c r="C340" s="260">
        <v>-30.923745</v>
      </c>
      <c r="D340" s="260">
        <v>-59.727125999999998</v>
      </c>
      <c r="E340" s="260" t="s">
        <v>2535</v>
      </c>
      <c r="F340" s="260" t="s">
        <v>2536</v>
      </c>
    </row>
    <row r="341" spans="1:7" x14ac:dyDescent="0.25">
      <c r="A341" s="58" t="s">
        <v>11</v>
      </c>
      <c r="B341" s="58" t="s">
        <v>1687</v>
      </c>
      <c r="C341" s="260">
        <v>-30.542767999999999</v>
      </c>
      <c r="D341" s="260">
        <v>-59.413257999999999</v>
      </c>
      <c r="E341" s="260" t="s">
        <v>2537</v>
      </c>
      <c r="F341" s="260" t="s">
        <v>2538</v>
      </c>
    </row>
    <row r="342" spans="1:7" x14ac:dyDescent="0.25">
      <c r="A342" s="58" t="s">
        <v>11</v>
      </c>
      <c r="B342" s="58" t="s">
        <v>1426</v>
      </c>
      <c r="C342" s="260">
        <v>-31.195636</v>
      </c>
      <c r="D342" s="260">
        <v>-59.666773999999997</v>
      </c>
      <c r="E342" s="260" t="s">
        <v>2539</v>
      </c>
      <c r="F342" s="260" t="s">
        <v>2540</v>
      </c>
    </row>
    <row r="343" spans="1:7" x14ac:dyDescent="0.25">
      <c r="A343" s="58" t="s">
        <v>11</v>
      </c>
      <c r="B343" s="58" t="s">
        <v>1688</v>
      </c>
      <c r="C343" s="260">
        <v>-31.214255999999999</v>
      </c>
      <c r="D343" s="260">
        <v>-59.809207999999998</v>
      </c>
      <c r="E343" s="260" t="s">
        <v>2541</v>
      </c>
      <c r="F343" s="260" t="s">
        <v>2542</v>
      </c>
    </row>
    <row r="344" spans="1:7" x14ac:dyDescent="0.25">
      <c r="A344" s="58" t="s">
        <v>11</v>
      </c>
      <c r="B344" s="58" t="s">
        <v>1427</v>
      </c>
      <c r="C344" s="260">
        <v>-30.729851</v>
      </c>
      <c r="D344" s="260">
        <v>-59.510359000000001</v>
      </c>
      <c r="E344" s="260" t="s">
        <v>2543</v>
      </c>
      <c r="F344" s="260" t="s">
        <v>2544</v>
      </c>
    </row>
    <row r="345" spans="1:7" x14ac:dyDescent="0.25">
      <c r="A345" s="58" t="s">
        <v>11</v>
      </c>
      <c r="B345" s="58" t="s">
        <v>1689</v>
      </c>
      <c r="C345" s="260">
        <v>-31.315483</v>
      </c>
      <c r="D345" s="260">
        <v>-59.660843999999997</v>
      </c>
      <c r="E345" s="260" t="s">
        <v>2545</v>
      </c>
      <c r="F345" s="260" t="s">
        <v>2546</v>
      </c>
    </row>
    <row r="346" spans="1:7" x14ac:dyDescent="0.25">
      <c r="A346" s="58" t="s">
        <v>11</v>
      </c>
      <c r="B346" s="58" t="s">
        <v>1429</v>
      </c>
      <c r="C346" s="260">
        <v>-31.290970000000002</v>
      </c>
      <c r="D346" s="260">
        <v>-59.427729999999997</v>
      </c>
      <c r="E346" s="260" t="s">
        <v>2547</v>
      </c>
      <c r="F346" s="260" t="s">
        <v>2548</v>
      </c>
    </row>
    <row r="347" spans="1:7" x14ac:dyDescent="0.25">
      <c r="A347" s="58" t="s">
        <v>11</v>
      </c>
      <c r="B347" s="58" t="s">
        <v>1546</v>
      </c>
      <c r="C347" s="260">
        <v>-30.630672000000001</v>
      </c>
      <c r="D347" s="260">
        <v>-59.334535000000002</v>
      </c>
      <c r="E347" s="260" t="s">
        <v>2549</v>
      </c>
      <c r="F347" s="260" t="s">
        <v>2550</v>
      </c>
    </row>
    <row r="348" spans="1:7" x14ac:dyDescent="0.25">
      <c r="A348" s="58" t="s">
        <v>11</v>
      </c>
      <c r="B348" s="58" t="s">
        <v>1690</v>
      </c>
      <c r="C348" s="260">
        <v>-30.922635</v>
      </c>
      <c r="D348" s="260">
        <v>-59.452561000000003</v>
      </c>
      <c r="E348" s="260" t="s">
        <v>2551</v>
      </c>
      <c r="F348" s="260" t="s">
        <v>2552</v>
      </c>
    </row>
    <row r="349" spans="1:7" x14ac:dyDescent="0.25">
      <c r="A349" s="58" t="s">
        <v>11</v>
      </c>
      <c r="B349" s="58" t="s">
        <v>1431</v>
      </c>
      <c r="C349" s="260">
        <v>-30.498491000000001</v>
      </c>
      <c r="D349" s="260">
        <v>-59.139769000000001</v>
      </c>
      <c r="E349" s="260" t="s">
        <v>2553</v>
      </c>
      <c r="F349" s="260" t="s">
        <v>2554</v>
      </c>
    </row>
    <row r="350" spans="1:7" x14ac:dyDescent="0.25">
      <c r="A350" s="58" t="s">
        <v>11</v>
      </c>
      <c r="B350" s="58" t="s">
        <v>1691</v>
      </c>
      <c r="C350" s="260">
        <v>-31.186014</v>
      </c>
      <c r="D350" s="260">
        <v>-59.522399</v>
      </c>
      <c r="E350" s="260" t="s">
        <v>2555</v>
      </c>
      <c r="F350" s="260" t="s">
        <v>2556</v>
      </c>
    </row>
    <row r="351" spans="1:7" x14ac:dyDescent="0.25">
      <c r="A351" s="58" t="s">
        <v>11</v>
      </c>
      <c r="B351" s="58" t="s">
        <v>142</v>
      </c>
      <c r="C351" s="260">
        <v>-31.179544</v>
      </c>
      <c r="D351" s="260">
        <v>-59.733134</v>
      </c>
      <c r="E351" s="260" t="s">
        <v>2557</v>
      </c>
      <c r="F351" s="260" t="s">
        <v>2558</v>
      </c>
      <c r="G351" s="502">
        <v>194</v>
      </c>
    </row>
    <row r="352" spans="1:7" x14ac:dyDescent="0.25">
      <c r="A352" s="58" t="s">
        <v>11</v>
      </c>
      <c r="B352" s="58" t="s">
        <v>1692</v>
      </c>
      <c r="C352" s="260">
        <v>-30.598008</v>
      </c>
      <c r="D352" s="260">
        <v>-59.013584000000002</v>
      </c>
      <c r="E352" s="260" t="s">
        <v>2559</v>
      </c>
      <c r="F352" s="260" t="s">
        <v>2560</v>
      </c>
    </row>
    <row r="353" spans="1:7" x14ac:dyDescent="0.25">
      <c r="A353" s="58" t="s">
        <v>11</v>
      </c>
      <c r="B353" s="58" t="s">
        <v>944</v>
      </c>
      <c r="C353" s="260">
        <v>-30.584002999999999</v>
      </c>
      <c r="D353" s="260">
        <v>-59.259739000000003</v>
      </c>
      <c r="E353" s="260" t="s">
        <v>2561</v>
      </c>
      <c r="F353" s="260" t="s">
        <v>2562</v>
      </c>
    </row>
    <row r="354" spans="1:7" x14ac:dyDescent="0.25">
      <c r="A354" s="58" t="s">
        <v>11</v>
      </c>
      <c r="B354" s="58" t="s">
        <v>1693</v>
      </c>
      <c r="C354" s="260">
        <v>-30.838028000000001</v>
      </c>
      <c r="D354" s="260">
        <v>-59.531444999999998</v>
      </c>
      <c r="E354" s="260" t="s">
        <v>2563</v>
      </c>
      <c r="F354" s="260" t="s">
        <v>2564</v>
      </c>
    </row>
    <row r="355" spans="1:7" x14ac:dyDescent="0.25">
      <c r="A355" s="58" t="s">
        <v>11</v>
      </c>
      <c r="B355" s="58" t="s">
        <v>1694</v>
      </c>
      <c r="C355" s="260">
        <v>-30.792928</v>
      </c>
      <c r="D355" s="260">
        <v>-59.641440000000003</v>
      </c>
      <c r="E355" s="260" t="s">
        <v>2565</v>
      </c>
      <c r="F355" s="260" t="s">
        <v>2566</v>
      </c>
    </row>
    <row r="356" spans="1:7" x14ac:dyDescent="0.25">
      <c r="A356" s="58" t="s">
        <v>11</v>
      </c>
      <c r="B356" s="58" t="s">
        <v>11</v>
      </c>
      <c r="C356" s="260">
        <v>-30.740476999999998</v>
      </c>
      <c r="D356" s="260">
        <v>-59.644300999999999</v>
      </c>
      <c r="E356" s="260" t="s">
        <v>2567</v>
      </c>
      <c r="F356" s="260" t="s">
        <v>2568</v>
      </c>
      <c r="G356" s="502">
        <v>24307</v>
      </c>
    </row>
    <row r="357" spans="1:7" x14ac:dyDescent="0.25">
      <c r="A357" s="58" t="s">
        <v>11</v>
      </c>
      <c r="B357" s="58" t="s">
        <v>1425</v>
      </c>
      <c r="C357" s="260">
        <v>-31.249182000000001</v>
      </c>
      <c r="D357" s="260">
        <v>-59.751112999999997</v>
      </c>
      <c r="E357" s="260" t="s">
        <v>2569</v>
      </c>
      <c r="F357" s="260" t="s">
        <v>2570</v>
      </c>
    </row>
    <row r="358" spans="1:7" x14ac:dyDescent="0.25">
      <c r="A358" s="58" t="s">
        <v>11</v>
      </c>
      <c r="B358" s="58" t="s">
        <v>1695</v>
      </c>
      <c r="C358" s="260">
        <v>-30.888185</v>
      </c>
      <c r="D358" s="260">
        <v>-59.620671000000002</v>
      </c>
      <c r="E358" s="260" t="s">
        <v>2571</v>
      </c>
      <c r="F358" s="260" t="s">
        <v>2572</v>
      </c>
    </row>
    <row r="359" spans="1:7" x14ac:dyDescent="0.25">
      <c r="A359" s="58" t="s">
        <v>11</v>
      </c>
      <c r="B359" s="58" t="s">
        <v>1696</v>
      </c>
      <c r="C359" s="260">
        <v>-31.080037999999998</v>
      </c>
      <c r="D359" s="260">
        <v>-59.491107999999997</v>
      </c>
      <c r="E359" s="260" t="s">
        <v>2573</v>
      </c>
      <c r="F359" s="260" t="s">
        <v>2574</v>
      </c>
    </row>
    <row r="360" spans="1:7" x14ac:dyDescent="0.25">
      <c r="A360" s="58" t="s">
        <v>11</v>
      </c>
      <c r="B360" s="58" t="s">
        <v>935</v>
      </c>
      <c r="C360" s="260">
        <v>-30.494729</v>
      </c>
      <c r="D360" s="260">
        <v>-59.103036000000003</v>
      </c>
      <c r="E360" s="260" t="s">
        <v>2575</v>
      </c>
      <c r="F360" s="260" t="s">
        <v>2576</v>
      </c>
    </row>
    <row r="361" spans="1:7" x14ac:dyDescent="0.25">
      <c r="A361" s="58" t="s">
        <v>11</v>
      </c>
      <c r="B361" s="58" t="s">
        <v>1697</v>
      </c>
      <c r="C361" s="260">
        <v>-31.289417</v>
      </c>
      <c r="D361" s="260">
        <v>-59.861843</v>
      </c>
      <c r="E361" s="260" t="s">
        <v>2577</v>
      </c>
      <c r="F361" s="260" t="s">
        <v>2578</v>
      </c>
    </row>
    <row r="362" spans="1:7" x14ac:dyDescent="0.25">
      <c r="A362" s="58" t="s">
        <v>11</v>
      </c>
      <c r="B362" s="58" t="s">
        <v>1698</v>
      </c>
      <c r="C362" s="260">
        <v>-31.020855000000001</v>
      </c>
      <c r="D362" s="260">
        <v>-59.652849000000003</v>
      </c>
      <c r="E362" s="260" t="s">
        <v>2579</v>
      </c>
      <c r="F362" s="260" t="s">
        <v>2580</v>
      </c>
    </row>
    <row r="363" spans="1:7" x14ac:dyDescent="0.25">
      <c r="A363" s="58" t="s">
        <v>11</v>
      </c>
      <c r="B363" s="58" t="s">
        <v>1699</v>
      </c>
      <c r="C363" s="260">
        <v>-30.841063999999999</v>
      </c>
      <c r="D363" s="260">
        <v>-59.628414999999997</v>
      </c>
      <c r="E363" s="260" t="s">
        <v>2581</v>
      </c>
      <c r="F363" s="260" t="s">
        <v>2582</v>
      </c>
    </row>
    <row r="364" spans="1:7" x14ac:dyDescent="0.25">
      <c r="A364" s="58" t="s">
        <v>11</v>
      </c>
      <c r="B364" s="58" t="s">
        <v>1700</v>
      </c>
      <c r="C364" s="260">
        <v>-30.525497000000001</v>
      </c>
      <c r="D364" s="260">
        <v>-59.141291000000002</v>
      </c>
      <c r="E364" s="260" t="s">
        <v>2583</v>
      </c>
      <c r="F364" s="260" t="s">
        <v>2584</v>
      </c>
    </row>
    <row r="365" spans="1:7" x14ac:dyDescent="0.25">
      <c r="A365" s="58" t="s">
        <v>11</v>
      </c>
      <c r="B365" s="58" t="s">
        <v>1040</v>
      </c>
      <c r="C365" s="260">
        <v>-30.466308999999999</v>
      </c>
      <c r="D365" s="260">
        <v>-59.242494999999998</v>
      </c>
      <c r="E365" s="260" t="s">
        <v>2585</v>
      </c>
      <c r="F365" s="260" t="s">
        <v>2586</v>
      </c>
    </row>
    <row r="366" spans="1:7" x14ac:dyDescent="0.25">
      <c r="A366" s="58" t="s">
        <v>11</v>
      </c>
      <c r="B366" s="58" t="s">
        <v>1432</v>
      </c>
      <c r="C366" s="260">
        <v>-30.986612999999998</v>
      </c>
      <c r="D366" s="260">
        <v>-59.661470000000001</v>
      </c>
      <c r="E366" s="260" t="s">
        <v>2587</v>
      </c>
      <c r="F366" s="260" t="s">
        <v>2588</v>
      </c>
    </row>
    <row r="367" spans="1:7" x14ac:dyDescent="0.25">
      <c r="A367" s="58" t="s">
        <v>11</v>
      </c>
      <c r="B367" s="58" t="s">
        <v>1701</v>
      </c>
      <c r="C367" s="260">
        <v>-30.921402</v>
      </c>
      <c r="D367" s="260">
        <v>-59.554068999999998</v>
      </c>
      <c r="E367" s="260" t="s">
        <v>2589</v>
      </c>
      <c r="F367" s="260" t="s">
        <v>2590</v>
      </c>
    </row>
    <row r="368" spans="1:7" x14ac:dyDescent="0.25">
      <c r="A368" s="58" t="s">
        <v>11</v>
      </c>
      <c r="B368" s="58" t="s">
        <v>1702</v>
      </c>
      <c r="C368" s="260">
        <v>-31.148330000000001</v>
      </c>
      <c r="D368" s="260">
        <v>-59.786762000000003</v>
      </c>
      <c r="E368" s="260" t="s">
        <v>2591</v>
      </c>
      <c r="F368" s="260" t="s">
        <v>2592</v>
      </c>
    </row>
    <row r="369" spans="1:7" x14ac:dyDescent="0.25">
      <c r="A369" s="58" t="s">
        <v>11</v>
      </c>
      <c r="B369" s="58" t="s">
        <v>1352</v>
      </c>
      <c r="C369" s="260">
        <v>-30.352091999999999</v>
      </c>
      <c r="D369" s="260">
        <v>-59.514448999999999</v>
      </c>
      <c r="E369" s="260" t="s">
        <v>2593</v>
      </c>
      <c r="F369" s="260" t="s">
        <v>2594</v>
      </c>
    </row>
    <row r="370" spans="1:7" x14ac:dyDescent="0.25">
      <c r="A370" s="58" t="s">
        <v>11</v>
      </c>
      <c r="B370" s="58" t="s">
        <v>1703</v>
      </c>
      <c r="C370" s="260">
        <v>-30.385276999999999</v>
      </c>
      <c r="D370" s="260">
        <v>-59.258961999999997</v>
      </c>
      <c r="E370" s="260" t="s">
        <v>2595</v>
      </c>
      <c r="F370" s="260" t="s">
        <v>2596</v>
      </c>
    </row>
    <row r="371" spans="1:7" x14ac:dyDescent="0.25">
      <c r="A371" s="58" t="s">
        <v>11</v>
      </c>
      <c r="B371" s="58" t="s">
        <v>1704</v>
      </c>
      <c r="C371" s="260">
        <v>-30.911190000000001</v>
      </c>
      <c r="D371" s="260">
        <v>-59.362971999999999</v>
      </c>
      <c r="E371" s="260" t="s">
        <v>2597</v>
      </c>
      <c r="F371" s="260" t="s">
        <v>2598</v>
      </c>
    </row>
    <row r="372" spans="1:7" x14ac:dyDescent="0.25">
      <c r="A372" s="58" t="s">
        <v>11</v>
      </c>
      <c r="B372" s="58" t="s">
        <v>854</v>
      </c>
      <c r="C372" s="260">
        <v>-31.185006000000001</v>
      </c>
      <c r="D372" s="260">
        <v>-59.949958000000002</v>
      </c>
      <c r="E372" s="260" t="s">
        <v>2599</v>
      </c>
      <c r="F372" s="260" t="s">
        <v>2600</v>
      </c>
      <c r="G372" s="502">
        <v>1362</v>
      </c>
    </row>
    <row r="373" spans="1:7" x14ac:dyDescent="0.25">
      <c r="A373" s="58" t="s">
        <v>11</v>
      </c>
      <c r="B373" s="58" t="s">
        <v>1705</v>
      </c>
      <c r="C373" s="260">
        <v>-31.312656</v>
      </c>
      <c r="D373" s="260">
        <v>-59.325378000000001</v>
      </c>
      <c r="E373" s="260" t="s">
        <v>2601</v>
      </c>
      <c r="F373" s="260" t="s">
        <v>2602</v>
      </c>
    </row>
    <row r="374" spans="1:7" x14ac:dyDescent="0.25">
      <c r="A374" s="58" t="s">
        <v>11</v>
      </c>
      <c r="B374" s="58" t="s">
        <v>877</v>
      </c>
      <c r="C374" s="260">
        <v>-31.109635999999998</v>
      </c>
      <c r="D374" s="260">
        <v>-59.850712999999999</v>
      </c>
      <c r="E374" s="260" t="s">
        <v>2603</v>
      </c>
      <c r="F374" s="260" t="s">
        <v>2604</v>
      </c>
    </row>
    <row r="375" spans="1:7" x14ac:dyDescent="0.25">
      <c r="A375" s="58" t="s">
        <v>11</v>
      </c>
      <c r="B375" s="58" t="s">
        <v>1706</v>
      </c>
      <c r="C375" s="260">
        <v>-30.642712</v>
      </c>
      <c r="D375" s="260">
        <v>-59.581986999999998</v>
      </c>
      <c r="E375" s="260" t="s">
        <v>2605</v>
      </c>
      <c r="F375" s="260" t="s">
        <v>2606</v>
      </c>
    </row>
    <row r="376" spans="1:7" x14ac:dyDescent="0.25">
      <c r="A376" s="58" t="s">
        <v>11</v>
      </c>
      <c r="B376" s="58" t="s">
        <v>763</v>
      </c>
      <c r="C376" s="260">
        <v>-30.690287999999999</v>
      </c>
      <c r="D376" s="260">
        <v>-59.394984000000001</v>
      </c>
      <c r="E376" s="260" t="s">
        <v>2607</v>
      </c>
      <c r="F376" s="260" t="s">
        <v>2608</v>
      </c>
      <c r="G376" s="502">
        <v>1325</v>
      </c>
    </row>
    <row r="377" spans="1:7" x14ac:dyDescent="0.25">
      <c r="A377" s="58" t="s">
        <v>11</v>
      </c>
      <c r="B377" s="58" t="s">
        <v>1433</v>
      </c>
      <c r="C377" s="260">
        <v>-30.463106</v>
      </c>
      <c r="D377" s="260">
        <v>-59.3401</v>
      </c>
      <c r="E377" s="260" t="s">
        <v>2609</v>
      </c>
      <c r="F377" s="260" t="s">
        <v>2610</v>
      </c>
    </row>
    <row r="378" spans="1:7" x14ac:dyDescent="0.25">
      <c r="A378" s="58" t="s">
        <v>11</v>
      </c>
      <c r="B378" s="58" t="s">
        <v>134</v>
      </c>
      <c r="C378" s="260">
        <v>-30.944459999999999</v>
      </c>
      <c r="D378" s="260">
        <v>-59.789121000000002</v>
      </c>
      <c r="E378" s="260" t="s">
        <v>2611</v>
      </c>
      <c r="F378" s="260" t="s">
        <v>2612</v>
      </c>
      <c r="G378" s="502">
        <v>17791</v>
      </c>
    </row>
    <row r="379" spans="1:7" x14ac:dyDescent="0.25">
      <c r="A379" s="58" t="s">
        <v>11</v>
      </c>
      <c r="B379" s="58" t="s">
        <v>1503</v>
      </c>
      <c r="C379" s="260">
        <v>-30.737110999999999</v>
      </c>
      <c r="D379" s="260">
        <v>-59.361217000000003</v>
      </c>
      <c r="E379" s="260" t="s">
        <v>2613</v>
      </c>
      <c r="F379" s="260" t="s">
        <v>2614</v>
      </c>
    </row>
    <row r="380" spans="1:7" x14ac:dyDescent="0.25">
      <c r="A380" s="58" t="s">
        <v>11</v>
      </c>
      <c r="B380" s="58" t="s">
        <v>1428</v>
      </c>
      <c r="C380" s="260">
        <v>-30.694431999999999</v>
      </c>
      <c r="D380" s="260">
        <v>-59.155205000000002</v>
      </c>
      <c r="E380" s="260" t="s">
        <v>2615</v>
      </c>
      <c r="F380" s="260" t="s">
        <v>2616</v>
      </c>
    </row>
    <row r="381" spans="1:7" x14ac:dyDescent="0.25">
      <c r="A381" s="58" t="s">
        <v>11</v>
      </c>
      <c r="B381" s="58" t="s">
        <v>1049</v>
      </c>
      <c r="C381" s="260">
        <v>-31.388921</v>
      </c>
      <c r="D381" s="260">
        <v>-59.501061999999997</v>
      </c>
      <c r="E381" s="260" t="s">
        <v>2617</v>
      </c>
      <c r="F381" s="260" t="s">
        <v>2618</v>
      </c>
      <c r="G381" s="502">
        <v>281</v>
      </c>
    </row>
    <row r="382" spans="1:7" x14ac:dyDescent="0.25">
      <c r="A382" s="58" t="s">
        <v>11</v>
      </c>
      <c r="B382" s="58" t="s">
        <v>1434</v>
      </c>
      <c r="C382" s="260">
        <v>-30.526161999999999</v>
      </c>
      <c r="D382" s="260">
        <v>-59.509422000000001</v>
      </c>
      <c r="E382" s="260" t="s">
        <v>2619</v>
      </c>
      <c r="F382" s="260" t="s">
        <v>2620</v>
      </c>
    </row>
    <row r="383" spans="1:7" x14ac:dyDescent="0.25">
      <c r="A383" s="58" t="s">
        <v>11</v>
      </c>
      <c r="B383" s="58" t="s">
        <v>1645</v>
      </c>
      <c r="C383" s="260">
        <v>-31.436228</v>
      </c>
      <c r="D383" s="260">
        <v>-59.664757000000002</v>
      </c>
      <c r="E383" s="260" t="s">
        <v>2621</v>
      </c>
      <c r="F383" s="260" t="s">
        <v>2622</v>
      </c>
    </row>
    <row r="384" spans="1:7" x14ac:dyDescent="0.25">
      <c r="A384" s="58" t="s">
        <v>11</v>
      </c>
      <c r="B384" s="58" t="s">
        <v>3189</v>
      </c>
      <c r="C384" s="260">
        <v>-31.007276000000001</v>
      </c>
      <c r="D384" s="260">
        <v>-59.391446000000002</v>
      </c>
      <c r="E384" s="260" t="s">
        <v>2623</v>
      </c>
      <c r="F384" s="260" t="s">
        <v>2624</v>
      </c>
    </row>
    <row r="385" spans="1:7" x14ac:dyDescent="0.25">
      <c r="A385" s="58" t="s">
        <v>11</v>
      </c>
      <c r="B385" s="58" t="s">
        <v>1707</v>
      </c>
      <c r="C385" s="260">
        <v>-30.482970000000002</v>
      </c>
      <c r="D385" s="260">
        <v>-59.508420999999998</v>
      </c>
      <c r="E385" s="260" t="s">
        <v>2625</v>
      </c>
      <c r="F385" s="260" t="s">
        <v>2626</v>
      </c>
    </row>
    <row r="386" spans="1:7" x14ac:dyDescent="0.25">
      <c r="A386" s="58" t="s">
        <v>11</v>
      </c>
      <c r="B386" s="58" t="s">
        <v>1430</v>
      </c>
      <c r="C386" s="260">
        <v>-30.845676999999998</v>
      </c>
      <c r="D386" s="260">
        <v>-59.371519999999997</v>
      </c>
      <c r="E386" s="260" t="s">
        <v>2627</v>
      </c>
      <c r="F386" s="260" t="s">
        <v>2628</v>
      </c>
    </row>
    <row r="387" spans="1:7" x14ac:dyDescent="0.25">
      <c r="A387" s="58" t="s">
        <v>11</v>
      </c>
      <c r="B387" s="58" t="s">
        <v>865</v>
      </c>
      <c r="C387" s="260">
        <v>-30.936995</v>
      </c>
      <c r="D387" s="260">
        <v>-59.467117000000002</v>
      </c>
      <c r="E387" s="260" t="s">
        <v>2629</v>
      </c>
      <c r="F387" s="260" t="s">
        <v>2630</v>
      </c>
    </row>
    <row r="388" spans="1:7" x14ac:dyDescent="0.25">
      <c r="A388" s="58" t="s">
        <v>11</v>
      </c>
      <c r="B388" s="58" t="s">
        <v>1708</v>
      </c>
      <c r="C388" s="260">
        <v>-31.012426000000001</v>
      </c>
      <c r="D388" s="260">
        <v>-59.428127000000003</v>
      </c>
      <c r="E388" s="260" t="s">
        <v>2631</v>
      </c>
      <c r="F388" s="260" t="s">
        <v>2632</v>
      </c>
    </row>
    <row r="389" spans="1:7" x14ac:dyDescent="0.25">
      <c r="A389" s="58" t="s">
        <v>12</v>
      </c>
      <c r="B389" s="58" t="s">
        <v>1709</v>
      </c>
      <c r="C389" s="260">
        <v>-32.173507000000001</v>
      </c>
      <c r="D389" s="260">
        <v>-59.564427999999999</v>
      </c>
      <c r="E389" s="260" t="s">
        <v>2633</v>
      </c>
      <c r="F389" s="260" t="s">
        <v>2634</v>
      </c>
    </row>
    <row r="390" spans="1:7" x14ac:dyDescent="0.25">
      <c r="A390" s="58" t="s">
        <v>12</v>
      </c>
      <c r="B390" s="58" t="s">
        <v>1710</v>
      </c>
      <c r="C390" s="260">
        <v>-32.081896999999998</v>
      </c>
      <c r="D390" s="260">
        <v>-60.170378999999997</v>
      </c>
      <c r="E390" s="260" t="s">
        <v>2635</v>
      </c>
      <c r="F390" s="260" t="s">
        <v>2636</v>
      </c>
    </row>
    <row r="391" spans="1:7" x14ac:dyDescent="0.25">
      <c r="A391" s="58" t="s">
        <v>12</v>
      </c>
      <c r="B391" s="58" t="s">
        <v>1436</v>
      </c>
      <c r="C391" s="260">
        <v>-32.299660000000003</v>
      </c>
      <c r="D391" s="260">
        <v>-59.825943000000002</v>
      </c>
      <c r="E391" s="260" t="s">
        <v>2637</v>
      </c>
      <c r="F391" s="260" t="s">
        <v>2638</v>
      </c>
    </row>
    <row r="392" spans="1:7" x14ac:dyDescent="0.25">
      <c r="A392" s="58" t="s">
        <v>12</v>
      </c>
      <c r="B392" s="58" t="s">
        <v>1711</v>
      </c>
      <c r="C392" s="260">
        <v>-32.188045000000002</v>
      </c>
      <c r="D392" s="260">
        <v>-60.130291</v>
      </c>
      <c r="E392" s="260" t="s">
        <v>2639</v>
      </c>
      <c r="F392" s="260" t="s">
        <v>2640</v>
      </c>
    </row>
    <row r="393" spans="1:7" x14ac:dyDescent="0.25">
      <c r="A393" s="58" t="s">
        <v>12</v>
      </c>
      <c r="B393" s="58" t="s">
        <v>74</v>
      </c>
      <c r="C393" s="260">
        <v>-32.245775999999999</v>
      </c>
      <c r="D393" s="260">
        <v>-60.158351000000003</v>
      </c>
      <c r="E393" s="260" t="s">
        <v>2641</v>
      </c>
      <c r="F393" s="260" t="s">
        <v>2642</v>
      </c>
      <c r="G393" s="502">
        <v>1571</v>
      </c>
    </row>
    <row r="394" spans="1:7" x14ac:dyDescent="0.25">
      <c r="A394" s="58" t="s">
        <v>12</v>
      </c>
      <c r="B394" s="58" t="s">
        <v>955</v>
      </c>
      <c r="C394" s="260">
        <v>-32.37218</v>
      </c>
      <c r="D394" s="260">
        <v>-59.928407999999997</v>
      </c>
      <c r="E394" s="260" t="s">
        <v>2643</v>
      </c>
      <c r="F394" s="260" t="s">
        <v>2644</v>
      </c>
      <c r="G394" s="502">
        <v>145</v>
      </c>
    </row>
    <row r="395" spans="1:7" x14ac:dyDescent="0.25">
      <c r="A395" s="58" t="s">
        <v>12</v>
      </c>
      <c r="B395" s="58" t="s">
        <v>1712</v>
      </c>
      <c r="C395" s="260">
        <v>-32.070163999999998</v>
      </c>
      <c r="D395" s="260">
        <v>-60.219534000000003</v>
      </c>
      <c r="E395" s="260" t="s">
        <v>2645</v>
      </c>
      <c r="F395" s="260" t="s">
        <v>2646</v>
      </c>
    </row>
    <row r="396" spans="1:7" x14ac:dyDescent="0.25">
      <c r="A396" s="58" t="s">
        <v>12</v>
      </c>
      <c r="B396" s="58" t="s">
        <v>1713</v>
      </c>
      <c r="C396" s="260">
        <v>-31.966654999999999</v>
      </c>
      <c r="D396" s="260">
        <v>-59.931176000000001</v>
      </c>
      <c r="E396" s="260" t="s">
        <v>2647</v>
      </c>
      <c r="F396" s="260" t="s">
        <v>2648</v>
      </c>
    </row>
    <row r="397" spans="1:7" x14ac:dyDescent="0.25">
      <c r="A397" s="58" t="s">
        <v>12</v>
      </c>
      <c r="B397" s="58" t="s">
        <v>1714</v>
      </c>
      <c r="C397" s="260">
        <v>-32.159328000000002</v>
      </c>
      <c r="D397" s="260">
        <v>-59.519874999999999</v>
      </c>
      <c r="E397" s="260" t="s">
        <v>2649</v>
      </c>
      <c r="F397" s="260" t="s">
        <v>2650</v>
      </c>
    </row>
    <row r="398" spans="1:7" x14ac:dyDescent="0.25">
      <c r="A398" s="58" t="s">
        <v>12</v>
      </c>
      <c r="B398" s="58" t="s">
        <v>1715</v>
      </c>
      <c r="C398" s="260">
        <v>-32.273418999999997</v>
      </c>
      <c r="D398" s="260">
        <v>-60.086765999999997</v>
      </c>
      <c r="E398" s="260" t="s">
        <v>2651</v>
      </c>
      <c r="F398" s="260" t="s">
        <v>2652</v>
      </c>
    </row>
    <row r="399" spans="1:7" x14ac:dyDescent="0.25">
      <c r="A399" s="58" t="s">
        <v>12</v>
      </c>
      <c r="B399" s="58" t="s">
        <v>1716</v>
      </c>
      <c r="C399" s="260">
        <v>-32.467612000000003</v>
      </c>
      <c r="D399" s="260">
        <v>-59.591363999999999</v>
      </c>
      <c r="E399" s="260" t="s">
        <v>2653</v>
      </c>
      <c r="F399" s="260" t="s">
        <v>2654</v>
      </c>
    </row>
    <row r="400" spans="1:7" x14ac:dyDescent="0.25">
      <c r="A400" s="58" t="s">
        <v>12</v>
      </c>
      <c r="B400" s="58" t="s">
        <v>1437</v>
      </c>
      <c r="C400" s="260">
        <v>-32.531371</v>
      </c>
      <c r="D400" s="260">
        <v>-59.583036</v>
      </c>
      <c r="E400" s="260" t="s">
        <v>2655</v>
      </c>
      <c r="F400" s="260" t="s">
        <v>2656</v>
      </c>
    </row>
    <row r="401" spans="1:7" x14ac:dyDescent="0.25">
      <c r="A401" s="58" t="s">
        <v>12</v>
      </c>
      <c r="B401" s="58" t="s">
        <v>1438</v>
      </c>
      <c r="C401" s="260">
        <v>-32.103245999999999</v>
      </c>
      <c r="D401" s="260">
        <v>-59.515878999999998</v>
      </c>
      <c r="E401" s="260" t="s">
        <v>2657</v>
      </c>
      <c r="F401" s="260" t="s">
        <v>2658</v>
      </c>
    </row>
    <row r="402" spans="1:7" x14ac:dyDescent="0.25">
      <c r="A402" s="58" t="s">
        <v>12</v>
      </c>
      <c r="B402" s="58" t="s">
        <v>1717</v>
      </c>
      <c r="C402" s="260">
        <v>-32.040799999999997</v>
      </c>
      <c r="D402" s="260">
        <v>-59.528114000000002</v>
      </c>
      <c r="E402" s="260" t="s">
        <v>2659</v>
      </c>
      <c r="F402" s="260" t="s">
        <v>2660</v>
      </c>
    </row>
    <row r="403" spans="1:7" x14ac:dyDescent="0.25">
      <c r="A403" s="58" t="s">
        <v>12</v>
      </c>
      <c r="B403" s="58" t="s">
        <v>1718</v>
      </c>
      <c r="C403" s="260">
        <v>-32.081153</v>
      </c>
      <c r="D403" s="260">
        <v>-59.778877000000001</v>
      </c>
      <c r="E403" s="260" t="s">
        <v>2661</v>
      </c>
      <c r="F403" s="260" t="s">
        <v>2662</v>
      </c>
    </row>
    <row r="404" spans="1:7" x14ac:dyDescent="0.25">
      <c r="A404" s="58" t="s">
        <v>12</v>
      </c>
      <c r="B404" s="58" t="s">
        <v>1719</v>
      </c>
      <c r="C404" s="260">
        <v>-32.139918000000002</v>
      </c>
      <c r="D404" s="260">
        <v>-59.729708000000002</v>
      </c>
      <c r="E404" s="260" t="s">
        <v>2663</v>
      </c>
      <c r="F404" s="260" t="s">
        <v>2664</v>
      </c>
    </row>
    <row r="405" spans="1:7" x14ac:dyDescent="0.25">
      <c r="A405" s="58" t="s">
        <v>12</v>
      </c>
      <c r="B405" s="58" t="s">
        <v>1439</v>
      </c>
      <c r="C405" s="260">
        <v>-32.027653999999998</v>
      </c>
      <c r="D405" s="260">
        <v>-59.701742000000003</v>
      </c>
      <c r="E405" s="260" t="s">
        <v>2665</v>
      </c>
      <c r="F405" s="260" t="s">
        <v>2666</v>
      </c>
    </row>
    <row r="406" spans="1:7" x14ac:dyDescent="0.25">
      <c r="A406" s="58" t="s">
        <v>12</v>
      </c>
      <c r="B406" s="58" t="s">
        <v>1720</v>
      </c>
      <c r="C406" s="260">
        <v>-32.071353999999999</v>
      </c>
      <c r="D406" s="260">
        <v>-59.994731000000002</v>
      </c>
      <c r="E406" s="260" t="s">
        <v>2667</v>
      </c>
      <c r="F406" s="260" t="s">
        <v>2668</v>
      </c>
      <c r="G406" s="502">
        <v>29</v>
      </c>
    </row>
    <row r="407" spans="1:7" x14ac:dyDescent="0.25">
      <c r="A407" s="58" t="s">
        <v>12</v>
      </c>
      <c r="B407" s="58" t="s">
        <v>1440</v>
      </c>
      <c r="C407" s="260">
        <v>-32.224972000000001</v>
      </c>
      <c r="D407" s="260">
        <v>-59.809106</v>
      </c>
      <c r="E407" s="260" t="s">
        <v>2669</v>
      </c>
      <c r="F407" s="260" t="s">
        <v>2670</v>
      </c>
    </row>
    <row r="408" spans="1:7" x14ac:dyDescent="0.25">
      <c r="A408" s="58" t="s">
        <v>12</v>
      </c>
      <c r="B408" s="58" t="s">
        <v>1441</v>
      </c>
      <c r="C408" s="260">
        <v>-32.152326000000002</v>
      </c>
      <c r="D408" s="260">
        <v>-59.969034999999998</v>
      </c>
      <c r="E408" s="260" t="s">
        <v>2671</v>
      </c>
      <c r="F408" s="260" t="s">
        <v>2672</v>
      </c>
    </row>
    <row r="409" spans="1:7" x14ac:dyDescent="0.25">
      <c r="A409" s="58" t="s">
        <v>12</v>
      </c>
      <c r="B409" s="58" t="s">
        <v>1721</v>
      </c>
      <c r="C409" s="260">
        <v>-32.163474999999998</v>
      </c>
      <c r="D409" s="260">
        <v>-59.813661000000003</v>
      </c>
      <c r="E409" s="260" t="s">
        <v>2673</v>
      </c>
      <c r="F409" s="260" t="s">
        <v>2674</v>
      </c>
    </row>
    <row r="410" spans="1:7" x14ac:dyDescent="0.25">
      <c r="A410" s="58" t="s">
        <v>12</v>
      </c>
      <c r="B410" s="58" t="s">
        <v>1442</v>
      </c>
      <c r="C410" s="260">
        <v>-32.475268</v>
      </c>
      <c r="D410" s="260">
        <v>-59.918900999999998</v>
      </c>
      <c r="E410" s="260" t="s">
        <v>2675</v>
      </c>
      <c r="F410" s="260" t="s">
        <v>2676</v>
      </c>
      <c r="G410" s="502">
        <v>121</v>
      </c>
    </row>
    <row r="411" spans="1:7" x14ac:dyDescent="0.25">
      <c r="A411" s="58" t="s">
        <v>12</v>
      </c>
      <c r="B411" s="58" t="s">
        <v>1443</v>
      </c>
      <c r="C411" s="260">
        <v>-32.338270999999999</v>
      </c>
      <c r="D411" s="260">
        <v>-60.032125999999998</v>
      </c>
      <c r="E411" s="260" t="s">
        <v>2677</v>
      </c>
      <c r="F411" s="260" t="s">
        <v>2678</v>
      </c>
      <c r="G411" s="502">
        <v>1510</v>
      </c>
    </row>
    <row r="412" spans="1:7" x14ac:dyDescent="0.25">
      <c r="A412" s="58" t="s">
        <v>12</v>
      </c>
      <c r="B412" s="58" t="s">
        <v>1722</v>
      </c>
      <c r="C412" s="260">
        <v>-31.974502000000001</v>
      </c>
      <c r="D412" s="260">
        <v>-59.642899999999997</v>
      </c>
      <c r="E412" s="260" t="s">
        <v>2679</v>
      </c>
      <c r="F412" s="260" t="s">
        <v>2680</v>
      </c>
    </row>
    <row r="413" spans="1:7" x14ac:dyDescent="0.25">
      <c r="A413" s="58" t="s">
        <v>12</v>
      </c>
      <c r="B413" s="58" t="s">
        <v>1723</v>
      </c>
      <c r="C413" s="260">
        <v>-32.575916999999997</v>
      </c>
      <c r="D413" s="260">
        <v>-59.720585</v>
      </c>
      <c r="E413" s="260" t="s">
        <v>2681</v>
      </c>
      <c r="F413" s="260" t="s">
        <v>2682</v>
      </c>
    </row>
    <row r="414" spans="1:7" x14ac:dyDescent="0.25">
      <c r="A414" s="58" t="s">
        <v>12</v>
      </c>
      <c r="B414" s="58" t="s">
        <v>1724</v>
      </c>
      <c r="C414" s="260">
        <v>-32.493093999999999</v>
      </c>
      <c r="D414" s="260">
        <v>-59.713318000000001</v>
      </c>
      <c r="E414" s="260" t="s">
        <v>2683</v>
      </c>
      <c r="F414" s="260" t="s">
        <v>2684</v>
      </c>
    </row>
    <row r="415" spans="1:7" x14ac:dyDescent="0.25">
      <c r="A415" s="58" t="s">
        <v>12</v>
      </c>
      <c r="B415" s="58" t="s">
        <v>1725</v>
      </c>
      <c r="C415" s="260">
        <v>-32.603668999999996</v>
      </c>
      <c r="D415" s="260">
        <v>-59.601540999999997</v>
      </c>
      <c r="E415" s="260" t="s">
        <v>2685</v>
      </c>
      <c r="F415" s="260" t="s">
        <v>2686</v>
      </c>
    </row>
    <row r="416" spans="1:7" x14ac:dyDescent="0.25">
      <c r="A416" s="58" t="s">
        <v>12</v>
      </c>
      <c r="B416" s="58" t="s">
        <v>1223</v>
      </c>
      <c r="C416" s="260">
        <v>-32.285173999999998</v>
      </c>
      <c r="D416" s="260">
        <v>-59.654988000000003</v>
      </c>
      <c r="E416" s="260" t="s">
        <v>2687</v>
      </c>
      <c r="F416" s="260" t="s">
        <v>2688</v>
      </c>
    </row>
    <row r="417" spans="1:7" x14ac:dyDescent="0.25">
      <c r="A417" s="58" t="s">
        <v>12</v>
      </c>
      <c r="B417" s="58" t="s">
        <v>1444</v>
      </c>
      <c r="C417" s="260">
        <v>-32.384394</v>
      </c>
      <c r="D417" s="260">
        <v>-59.530847000000001</v>
      </c>
      <c r="E417" s="260" t="s">
        <v>2689</v>
      </c>
      <c r="F417" s="260" t="s">
        <v>2690</v>
      </c>
      <c r="G417" s="502">
        <v>4364</v>
      </c>
    </row>
    <row r="418" spans="1:7" x14ac:dyDescent="0.25">
      <c r="A418" s="58" t="s">
        <v>12</v>
      </c>
      <c r="B418" s="58" t="s">
        <v>1354</v>
      </c>
      <c r="C418" s="260">
        <v>-32.519860999999999</v>
      </c>
      <c r="D418" s="260">
        <v>-59.869748999999999</v>
      </c>
      <c r="E418" s="260" t="s">
        <v>2691</v>
      </c>
      <c r="F418" s="260" t="s">
        <v>2692</v>
      </c>
    </row>
    <row r="419" spans="1:7" x14ac:dyDescent="0.25">
      <c r="A419" s="58" t="s">
        <v>12</v>
      </c>
      <c r="B419" s="58" t="s">
        <v>12</v>
      </c>
      <c r="C419" s="260">
        <v>-32.398961999999997</v>
      </c>
      <c r="D419" s="260">
        <v>-59.787694999999999</v>
      </c>
      <c r="E419" s="260" t="s">
        <v>2693</v>
      </c>
      <c r="F419" s="260" t="s">
        <v>2694</v>
      </c>
      <c r="G419" s="502">
        <v>22824</v>
      </c>
    </row>
    <row r="420" spans="1:7" x14ac:dyDescent="0.25">
      <c r="A420" s="58" t="s">
        <v>12</v>
      </c>
      <c r="B420" s="58" t="s">
        <v>1726</v>
      </c>
      <c r="C420" s="260">
        <v>-32.031091000000004</v>
      </c>
      <c r="D420" s="260">
        <v>-59.961140999999998</v>
      </c>
      <c r="E420" s="260" t="s">
        <v>2695</v>
      </c>
      <c r="F420" s="260" t="s">
        <v>2696</v>
      </c>
    </row>
    <row r="421" spans="1:7" x14ac:dyDescent="0.25">
      <c r="A421" s="58" t="s">
        <v>12</v>
      </c>
      <c r="B421" s="58" t="s">
        <v>691</v>
      </c>
      <c r="C421" s="260">
        <v>-32.276643999999997</v>
      </c>
      <c r="D421" s="260">
        <v>-59.502035999999997</v>
      </c>
      <c r="E421" s="260" t="s">
        <v>2697</v>
      </c>
      <c r="F421" s="260" t="s">
        <v>2698</v>
      </c>
    </row>
    <row r="422" spans="1:7" x14ac:dyDescent="0.25">
      <c r="A422" s="58" t="s">
        <v>12</v>
      </c>
      <c r="B422" s="58" t="s">
        <v>1435</v>
      </c>
      <c r="C422" s="260">
        <v>-32.385919000000001</v>
      </c>
      <c r="D422" s="260">
        <v>-59.662221000000002</v>
      </c>
      <c r="E422" s="260" t="s">
        <v>2699</v>
      </c>
      <c r="F422" s="260" t="s">
        <v>2700</v>
      </c>
      <c r="G422" s="502">
        <v>178</v>
      </c>
    </row>
    <row r="423" spans="1:7" x14ac:dyDescent="0.25">
      <c r="A423" s="58" t="s">
        <v>8</v>
      </c>
      <c r="B423" s="58" t="s">
        <v>1445</v>
      </c>
      <c r="C423" s="260">
        <v>-31.884058</v>
      </c>
      <c r="D423" s="260">
        <v>-60.234589999999997</v>
      </c>
      <c r="E423" s="260" t="s">
        <v>2701</v>
      </c>
      <c r="F423" s="260" t="s">
        <v>2702</v>
      </c>
    </row>
    <row r="424" spans="1:7" x14ac:dyDescent="0.25">
      <c r="A424" s="58" t="s">
        <v>8</v>
      </c>
      <c r="B424" s="58" t="s">
        <v>1446</v>
      </c>
      <c r="C424" s="260">
        <v>-31.883852000000001</v>
      </c>
      <c r="D424" s="260">
        <v>-60.410505999999998</v>
      </c>
      <c r="E424" s="260" t="s">
        <v>2703</v>
      </c>
      <c r="F424" s="260" t="s">
        <v>2704</v>
      </c>
      <c r="G424" s="502">
        <v>773</v>
      </c>
    </row>
    <row r="425" spans="1:7" x14ac:dyDescent="0.25">
      <c r="A425" s="58" t="s">
        <v>8</v>
      </c>
      <c r="B425" s="58" t="s">
        <v>1412</v>
      </c>
      <c r="C425" s="260">
        <v>-31.858170000000001</v>
      </c>
      <c r="D425" s="260">
        <v>-60.174055000000003</v>
      </c>
      <c r="E425" s="260" t="s">
        <v>2705</v>
      </c>
      <c r="F425" s="260" t="s">
        <v>2706</v>
      </c>
    </row>
    <row r="426" spans="1:7" x14ac:dyDescent="0.25">
      <c r="A426" s="58" t="s">
        <v>8</v>
      </c>
      <c r="B426" s="58" t="s">
        <v>1413</v>
      </c>
      <c r="C426" s="260">
        <v>-31.99672</v>
      </c>
      <c r="D426" s="260">
        <v>-60.358159999999998</v>
      </c>
      <c r="E426" s="260" t="s">
        <v>2707</v>
      </c>
      <c r="F426" s="260" t="s">
        <v>2708</v>
      </c>
      <c r="G426" s="502">
        <v>66</v>
      </c>
    </row>
    <row r="427" spans="1:7" x14ac:dyDescent="0.25">
      <c r="A427" s="58" t="s">
        <v>8</v>
      </c>
      <c r="B427" s="58" t="s">
        <v>1447</v>
      </c>
      <c r="C427" s="260">
        <v>-31.957411</v>
      </c>
      <c r="D427" s="260">
        <v>-60.254631000000003</v>
      </c>
      <c r="E427" s="260" t="s">
        <v>2709</v>
      </c>
      <c r="F427" s="260" t="s">
        <v>2710</v>
      </c>
      <c r="G427" s="502">
        <v>144</v>
      </c>
    </row>
    <row r="428" spans="1:7" x14ac:dyDescent="0.25">
      <c r="A428" s="58" t="s">
        <v>8</v>
      </c>
      <c r="B428" s="58" t="s">
        <v>1448</v>
      </c>
      <c r="C428" s="260">
        <v>-31.611332999999998</v>
      </c>
      <c r="D428" s="260">
        <v>-60.006886999999999</v>
      </c>
      <c r="E428" s="260" t="s">
        <v>2711</v>
      </c>
      <c r="F428" s="260" t="s">
        <v>2712</v>
      </c>
      <c r="G428" s="502">
        <v>302</v>
      </c>
    </row>
    <row r="429" spans="1:7" x14ac:dyDescent="0.25">
      <c r="A429" s="58" t="s">
        <v>8</v>
      </c>
      <c r="B429" s="58" t="s">
        <v>1449</v>
      </c>
      <c r="C429" s="260">
        <v>-32.013159999999999</v>
      </c>
      <c r="D429" s="260">
        <v>-60.23921</v>
      </c>
      <c r="E429" s="260" t="s">
        <v>2713</v>
      </c>
      <c r="F429" s="260" t="s">
        <v>2714</v>
      </c>
      <c r="G429" s="502">
        <v>71</v>
      </c>
    </row>
    <row r="430" spans="1:7" x14ac:dyDescent="0.25">
      <c r="A430" s="58" t="s">
        <v>8</v>
      </c>
      <c r="B430" s="58" t="s">
        <v>1450</v>
      </c>
      <c r="C430" s="260">
        <v>-31.424417999999999</v>
      </c>
      <c r="D430" s="260">
        <v>-60.047778999999998</v>
      </c>
      <c r="E430" s="260" t="s">
        <v>2715</v>
      </c>
      <c r="F430" s="260" t="s">
        <v>2716</v>
      </c>
    </row>
    <row r="431" spans="1:7" x14ac:dyDescent="0.25">
      <c r="A431" s="58" t="s">
        <v>8</v>
      </c>
      <c r="B431" s="58" t="s">
        <v>1727</v>
      </c>
      <c r="C431" s="260">
        <v>-31.467223000000001</v>
      </c>
      <c r="D431" s="260">
        <v>-59.990461000000003</v>
      </c>
      <c r="E431" s="260" t="s">
        <v>2717</v>
      </c>
      <c r="F431" s="260" t="s">
        <v>2718</v>
      </c>
    </row>
    <row r="432" spans="1:7" x14ac:dyDescent="0.25">
      <c r="A432" s="58" t="s">
        <v>8</v>
      </c>
      <c r="B432" s="58" t="s">
        <v>1728</v>
      </c>
      <c r="C432" s="260">
        <v>-31.507292</v>
      </c>
      <c r="D432" s="260">
        <v>-59.611327000000003</v>
      </c>
      <c r="E432" s="260" t="s">
        <v>2719</v>
      </c>
      <c r="F432" s="260" t="s">
        <v>2720</v>
      </c>
    </row>
    <row r="433" spans="1:7" x14ac:dyDescent="0.25">
      <c r="A433" s="58" t="s">
        <v>8</v>
      </c>
      <c r="B433" s="58" t="s">
        <v>1729</v>
      </c>
      <c r="C433" s="260">
        <v>-31.652498000000001</v>
      </c>
      <c r="D433" s="260">
        <v>-59.967525000000002</v>
      </c>
      <c r="E433" s="260" t="s">
        <v>2721</v>
      </c>
      <c r="F433" s="260" t="s">
        <v>2722</v>
      </c>
    </row>
    <row r="434" spans="1:7" x14ac:dyDescent="0.25">
      <c r="A434" s="58" t="s">
        <v>8</v>
      </c>
      <c r="B434" s="58" t="s">
        <v>1730</v>
      </c>
      <c r="C434" s="260">
        <v>-31.568100000000001</v>
      </c>
      <c r="D434" s="260">
        <v>-59.818098999999997</v>
      </c>
      <c r="E434" s="260" t="s">
        <v>2723</v>
      </c>
      <c r="F434" s="260" t="s">
        <v>2724</v>
      </c>
    </row>
    <row r="435" spans="1:7" x14ac:dyDescent="0.25">
      <c r="A435" s="58" t="s">
        <v>8</v>
      </c>
      <c r="B435" s="58" t="s">
        <v>1731</v>
      </c>
      <c r="C435" s="260">
        <v>-31.814961</v>
      </c>
      <c r="D435" s="260">
        <v>-59.719864999999999</v>
      </c>
      <c r="E435" s="260" t="s">
        <v>2725</v>
      </c>
      <c r="F435" s="260" t="s">
        <v>2726</v>
      </c>
    </row>
    <row r="436" spans="1:7" x14ac:dyDescent="0.25">
      <c r="A436" s="58" t="s">
        <v>8</v>
      </c>
      <c r="B436" s="58" t="s">
        <v>1732</v>
      </c>
      <c r="C436" s="260">
        <v>-31.652380000000001</v>
      </c>
      <c r="D436" s="260">
        <v>-59.564552999999997</v>
      </c>
      <c r="E436" s="260" t="s">
        <v>2727</v>
      </c>
      <c r="F436" s="260" t="s">
        <v>2728</v>
      </c>
    </row>
    <row r="437" spans="1:7" x14ac:dyDescent="0.25">
      <c r="A437" s="58" t="s">
        <v>8</v>
      </c>
      <c r="B437" s="58" t="s">
        <v>1733</v>
      </c>
      <c r="C437" s="260">
        <v>-32.028010999999999</v>
      </c>
      <c r="D437" s="260">
        <v>-60.206018999999998</v>
      </c>
      <c r="E437" s="260" t="s">
        <v>2729</v>
      </c>
      <c r="F437" s="260" t="s">
        <v>2730</v>
      </c>
    </row>
    <row r="438" spans="1:7" x14ac:dyDescent="0.25">
      <c r="A438" s="58" t="s">
        <v>8</v>
      </c>
      <c r="B438" s="58" t="s">
        <v>1734</v>
      </c>
      <c r="C438" s="260">
        <v>-31.634941999999999</v>
      </c>
      <c r="D438" s="260">
        <v>-59.968978999999997</v>
      </c>
      <c r="E438" s="260" t="s">
        <v>2731</v>
      </c>
      <c r="F438" s="260" t="s">
        <v>2732</v>
      </c>
    </row>
    <row r="439" spans="1:7" x14ac:dyDescent="0.25">
      <c r="A439" s="58" t="s">
        <v>8</v>
      </c>
      <c r="B439" s="58" t="s">
        <v>1735</v>
      </c>
      <c r="C439" s="260">
        <v>-31.909186999999999</v>
      </c>
      <c r="D439" s="260">
        <v>-60.099029000000002</v>
      </c>
      <c r="E439" s="260" t="s">
        <v>2733</v>
      </c>
      <c r="F439" s="260" t="s">
        <v>2734</v>
      </c>
    </row>
    <row r="440" spans="1:7" x14ac:dyDescent="0.25">
      <c r="A440" s="58" t="s">
        <v>8</v>
      </c>
      <c r="B440" s="58" t="s">
        <v>1736</v>
      </c>
      <c r="C440" s="260">
        <v>-31.660385000000002</v>
      </c>
      <c r="D440" s="260">
        <v>-59.829852000000002</v>
      </c>
      <c r="E440" s="260" t="s">
        <v>2735</v>
      </c>
      <c r="F440" s="260" t="s">
        <v>2736</v>
      </c>
    </row>
    <row r="441" spans="1:7" x14ac:dyDescent="0.25">
      <c r="A441" s="58" t="s">
        <v>8</v>
      </c>
      <c r="B441" s="58" t="s">
        <v>1737</v>
      </c>
      <c r="C441" s="260">
        <v>-31.980060000000002</v>
      </c>
      <c r="D441" s="260">
        <v>-60.219045999999999</v>
      </c>
      <c r="E441" s="260" t="s">
        <v>2737</v>
      </c>
      <c r="F441" s="260" t="s">
        <v>2738</v>
      </c>
    </row>
    <row r="442" spans="1:7" x14ac:dyDescent="0.25">
      <c r="A442" s="58" t="s">
        <v>8</v>
      </c>
      <c r="B442" s="58" t="s">
        <v>1738</v>
      </c>
      <c r="C442" s="260">
        <v>-31.719180999999999</v>
      </c>
      <c r="D442" s="260">
        <v>-60.215896999999998</v>
      </c>
      <c r="E442" s="260" t="s">
        <v>2739</v>
      </c>
      <c r="F442" s="260" t="s">
        <v>2740</v>
      </c>
    </row>
    <row r="443" spans="1:7" x14ac:dyDescent="0.25">
      <c r="A443" s="58" t="s">
        <v>8</v>
      </c>
      <c r="B443" s="58" t="s">
        <v>73</v>
      </c>
      <c r="C443" s="260">
        <v>-31.579939</v>
      </c>
      <c r="D443" s="260">
        <v>-60.075547</v>
      </c>
      <c r="E443" s="260" t="s">
        <v>2741</v>
      </c>
      <c r="F443" s="260" t="s">
        <v>2742</v>
      </c>
      <c r="G443" s="502">
        <v>5310</v>
      </c>
    </row>
    <row r="444" spans="1:7" x14ac:dyDescent="0.25">
      <c r="A444" s="58" t="s">
        <v>8</v>
      </c>
      <c r="B444" s="58" t="s">
        <v>1451</v>
      </c>
      <c r="C444" s="260">
        <v>-31.696670000000001</v>
      </c>
      <c r="D444" s="260">
        <v>-60.149433999999999</v>
      </c>
      <c r="E444" s="260" t="s">
        <v>2743</v>
      </c>
      <c r="F444" s="260" t="s">
        <v>2744</v>
      </c>
    </row>
    <row r="445" spans="1:7" x14ac:dyDescent="0.25">
      <c r="A445" s="58" t="s">
        <v>8</v>
      </c>
      <c r="B445" s="58" t="s">
        <v>1452</v>
      </c>
      <c r="C445" s="260">
        <v>-31.762649</v>
      </c>
      <c r="D445" s="260">
        <v>-60.411980999999997</v>
      </c>
      <c r="E445" s="260" t="s">
        <v>2745</v>
      </c>
      <c r="F445" s="260" t="s">
        <v>2746</v>
      </c>
      <c r="G445" s="502">
        <v>2970</v>
      </c>
    </row>
    <row r="446" spans="1:7" x14ac:dyDescent="0.25">
      <c r="A446" s="58" t="s">
        <v>8</v>
      </c>
      <c r="B446" s="58" t="s">
        <v>1453</v>
      </c>
      <c r="C446" s="260">
        <v>-31.614894</v>
      </c>
      <c r="D446" s="260">
        <v>-60.266241000000001</v>
      </c>
      <c r="E446" s="260" t="s">
        <v>2747</v>
      </c>
      <c r="F446" s="260" t="s">
        <v>2748</v>
      </c>
    </row>
    <row r="447" spans="1:7" x14ac:dyDescent="0.25">
      <c r="A447" s="58" t="s">
        <v>8</v>
      </c>
      <c r="B447" s="58" t="s">
        <v>1454</v>
      </c>
      <c r="C447" s="260">
        <v>-31.682880999999998</v>
      </c>
      <c r="D447" s="260">
        <v>-60.231082000000001</v>
      </c>
      <c r="E447" s="260" t="s">
        <v>2749</v>
      </c>
      <c r="F447" s="260" t="s">
        <v>2750</v>
      </c>
      <c r="G447" s="502">
        <v>69</v>
      </c>
    </row>
    <row r="448" spans="1:7" x14ac:dyDescent="0.25">
      <c r="A448" s="58" t="s">
        <v>8</v>
      </c>
      <c r="B448" s="58" t="s">
        <v>1739</v>
      </c>
      <c r="C448" s="260">
        <v>-31.479164000000001</v>
      </c>
      <c r="D448" s="260">
        <v>-59.675258999999997</v>
      </c>
      <c r="E448" s="260" t="s">
        <v>2751</v>
      </c>
      <c r="F448" s="260" t="s">
        <v>2752</v>
      </c>
    </row>
    <row r="449" spans="1:7" x14ac:dyDescent="0.25">
      <c r="A449" s="58" t="s">
        <v>8</v>
      </c>
      <c r="B449" s="58" t="s">
        <v>1455</v>
      </c>
      <c r="C449" s="260">
        <v>-31.899552</v>
      </c>
      <c r="D449" s="260">
        <v>-60.301395999999997</v>
      </c>
      <c r="E449" s="260" t="s">
        <v>2753</v>
      </c>
      <c r="F449" s="260" t="s">
        <v>2754</v>
      </c>
    </row>
    <row r="450" spans="1:7" x14ac:dyDescent="0.25">
      <c r="A450" s="58" t="s">
        <v>8</v>
      </c>
      <c r="B450" s="58" t="s">
        <v>1456</v>
      </c>
      <c r="C450" s="260">
        <v>-31.916069</v>
      </c>
      <c r="D450" s="260">
        <v>-60.423063999999997</v>
      </c>
      <c r="E450" s="260" t="s">
        <v>2755</v>
      </c>
      <c r="F450" s="260" t="s">
        <v>2756</v>
      </c>
    </row>
    <row r="451" spans="1:7" x14ac:dyDescent="0.25">
      <c r="A451" s="58" t="s">
        <v>8</v>
      </c>
      <c r="B451" s="58" t="s">
        <v>1457</v>
      </c>
      <c r="C451" s="260">
        <v>-31.619198000000001</v>
      </c>
      <c r="D451" s="260">
        <v>-60.133839999999999</v>
      </c>
      <c r="E451" s="260" t="s">
        <v>2757</v>
      </c>
      <c r="F451" s="260" t="s">
        <v>2758</v>
      </c>
    </row>
    <row r="452" spans="1:7" x14ac:dyDescent="0.25">
      <c r="A452" s="58" t="s">
        <v>8</v>
      </c>
      <c r="B452" s="58" t="s">
        <v>1740</v>
      </c>
      <c r="C452" s="260">
        <v>-31.538239000000001</v>
      </c>
      <c r="D452" s="260">
        <v>-60.163676000000002</v>
      </c>
      <c r="E452" s="260" t="s">
        <v>2759</v>
      </c>
      <c r="F452" s="260" t="s">
        <v>2760</v>
      </c>
    </row>
    <row r="453" spans="1:7" x14ac:dyDescent="0.25">
      <c r="A453" s="58" t="s">
        <v>8</v>
      </c>
      <c r="B453" s="58" t="s">
        <v>1741</v>
      </c>
      <c r="C453" s="260">
        <v>-31.454616000000001</v>
      </c>
      <c r="D453" s="260">
        <v>-60.115313999999998</v>
      </c>
      <c r="E453" s="260" t="s">
        <v>2761</v>
      </c>
      <c r="F453" s="260" t="s">
        <v>2762</v>
      </c>
    </row>
    <row r="454" spans="1:7" x14ac:dyDescent="0.25">
      <c r="A454" s="58" t="s">
        <v>8</v>
      </c>
      <c r="B454" s="58" t="s">
        <v>58</v>
      </c>
      <c r="C454" s="260">
        <v>-32.030760000000001</v>
      </c>
      <c r="D454" s="260">
        <v>-60.306092</v>
      </c>
      <c r="E454" s="260" t="s">
        <v>2763</v>
      </c>
      <c r="F454" s="260" t="s">
        <v>2764</v>
      </c>
      <c r="G454" s="502">
        <v>19536</v>
      </c>
    </row>
    <row r="455" spans="1:7" x14ac:dyDescent="0.25">
      <c r="A455" s="58" t="s">
        <v>8</v>
      </c>
      <c r="B455" s="58" t="s">
        <v>1742</v>
      </c>
      <c r="C455" s="260">
        <v>-31.735371000000001</v>
      </c>
      <c r="D455" s="260">
        <v>-59.945878</v>
      </c>
      <c r="E455" s="260" t="s">
        <v>2765</v>
      </c>
      <c r="F455" s="260" t="s">
        <v>2766</v>
      </c>
    </row>
    <row r="456" spans="1:7" x14ac:dyDescent="0.25">
      <c r="A456" s="58" t="s">
        <v>8</v>
      </c>
      <c r="B456" s="58" t="s">
        <v>721</v>
      </c>
      <c r="C456" s="260">
        <v>-31.653756999999999</v>
      </c>
      <c r="D456" s="260">
        <v>-60.166615999999998</v>
      </c>
      <c r="E456" s="260" t="s">
        <v>2767</v>
      </c>
      <c r="F456" s="260" t="s">
        <v>2768</v>
      </c>
      <c r="G456" s="502">
        <v>155</v>
      </c>
    </row>
    <row r="457" spans="1:7" x14ac:dyDescent="0.25">
      <c r="A457" s="58" t="s">
        <v>8</v>
      </c>
      <c r="B457" s="58" t="s">
        <v>114</v>
      </c>
      <c r="C457" s="260">
        <v>-31.582968000000001</v>
      </c>
      <c r="D457" s="260">
        <v>-59.890847999999998</v>
      </c>
      <c r="E457" s="260" t="s">
        <v>2769</v>
      </c>
      <c r="F457" s="260" t="s">
        <v>2770</v>
      </c>
      <c r="G457" s="502">
        <v>766</v>
      </c>
    </row>
    <row r="458" spans="1:7" x14ac:dyDescent="0.25">
      <c r="A458" s="58" t="s">
        <v>8</v>
      </c>
      <c r="B458" s="58" t="s">
        <v>595</v>
      </c>
      <c r="C458" s="260">
        <v>-31.846876000000002</v>
      </c>
      <c r="D458" s="260">
        <v>-60.101252000000002</v>
      </c>
      <c r="E458" s="260" t="s">
        <v>2771</v>
      </c>
      <c r="F458" s="260" t="s">
        <v>2772</v>
      </c>
      <c r="G458" s="502">
        <v>82</v>
      </c>
    </row>
    <row r="459" spans="1:7" x14ac:dyDescent="0.25">
      <c r="A459" s="58" t="s">
        <v>8</v>
      </c>
      <c r="B459" s="58" t="s">
        <v>1458</v>
      </c>
      <c r="C459" s="260">
        <v>-31.797545</v>
      </c>
      <c r="D459" s="260">
        <v>-60.296619999999997</v>
      </c>
      <c r="E459" s="260" t="s">
        <v>2773</v>
      </c>
      <c r="F459" s="260" t="s">
        <v>2774</v>
      </c>
    </row>
    <row r="460" spans="1:7" x14ac:dyDescent="0.25">
      <c r="A460" s="58" t="s">
        <v>8</v>
      </c>
      <c r="B460" s="58" t="s">
        <v>1743</v>
      </c>
      <c r="C460" s="260">
        <v>-31.405760000000001</v>
      </c>
      <c r="D460" s="260">
        <v>-59.956403000000002</v>
      </c>
      <c r="E460" s="260" t="s">
        <v>2775</v>
      </c>
      <c r="F460" s="260" t="s">
        <v>2776</v>
      </c>
    </row>
    <row r="461" spans="1:7" x14ac:dyDescent="0.25">
      <c r="A461" s="58" t="s">
        <v>8</v>
      </c>
      <c r="B461" s="58" t="s">
        <v>141</v>
      </c>
      <c r="C461" s="260">
        <v>-31.512169</v>
      </c>
      <c r="D461" s="260">
        <v>-59.835282999999997</v>
      </c>
      <c r="E461" s="260" t="s">
        <v>2777</v>
      </c>
      <c r="F461" s="260" t="s">
        <v>2778</v>
      </c>
      <c r="G461" s="502">
        <v>4805</v>
      </c>
    </row>
    <row r="462" spans="1:7" x14ac:dyDescent="0.25">
      <c r="A462" s="58" t="s">
        <v>8</v>
      </c>
      <c r="B462" s="58" t="s">
        <v>133</v>
      </c>
      <c r="C462" s="260">
        <v>-31.230008000000002</v>
      </c>
      <c r="D462" s="260">
        <v>-59.988286000000002</v>
      </c>
      <c r="E462" s="260" t="s">
        <v>2779</v>
      </c>
      <c r="F462" s="260" t="s">
        <v>2780</v>
      </c>
      <c r="G462" s="502">
        <v>5373</v>
      </c>
    </row>
    <row r="463" spans="1:7" x14ac:dyDescent="0.25">
      <c r="A463" s="58" t="s">
        <v>8</v>
      </c>
      <c r="B463" s="58" t="s">
        <v>1744</v>
      </c>
      <c r="C463" s="260">
        <v>-31.678421</v>
      </c>
      <c r="D463" s="260">
        <v>-60.340001999999998</v>
      </c>
      <c r="E463" s="260" t="s">
        <v>2781</v>
      </c>
      <c r="F463" s="260" t="s">
        <v>2782</v>
      </c>
    </row>
    <row r="464" spans="1:7" x14ac:dyDescent="0.25">
      <c r="A464" s="58" t="s">
        <v>8</v>
      </c>
      <c r="B464" s="58" t="s">
        <v>1358</v>
      </c>
      <c r="C464" s="260">
        <v>-31.548960999999998</v>
      </c>
      <c r="D464" s="260">
        <v>-59.716976000000003</v>
      </c>
      <c r="E464" s="260" t="s">
        <v>2783</v>
      </c>
      <c r="F464" s="260" t="s">
        <v>2784</v>
      </c>
    </row>
    <row r="465" spans="1:7" x14ac:dyDescent="0.25">
      <c r="A465" s="58" t="s">
        <v>8</v>
      </c>
      <c r="B465" s="58" t="s">
        <v>233</v>
      </c>
      <c r="C465" s="260">
        <v>-31.725004999999999</v>
      </c>
      <c r="D465" s="260">
        <v>-60.297548999999997</v>
      </c>
      <c r="E465" s="260" t="s">
        <v>2785</v>
      </c>
      <c r="F465" s="260" t="s">
        <v>2786</v>
      </c>
      <c r="G465" s="502">
        <v>564</v>
      </c>
    </row>
    <row r="466" spans="1:7" x14ac:dyDescent="0.25">
      <c r="A466" s="58" t="s">
        <v>8</v>
      </c>
      <c r="B466" s="58" t="s">
        <v>1062</v>
      </c>
      <c r="C466" s="260">
        <v>-31.868597000000001</v>
      </c>
      <c r="D466" s="260">
        <v>-59.728864000000002</v>
      </c>
      <c r="E466" s="260" t="s">
        <v>2787</v>
      </c>
      <c r="F466" s="260" t="s">
        <v>2788</v>
      </c>
      <c r="G466" s="502">
        <v>101</v>
      </c>
    </row>
    <row r="467" spans="1:7" x14ac:dyDescent="0.25">
      <c r="A467" s="58" t="s">
        <v>8</v>
      </c>
      <c r="B467" s="58" t="s">
        <v>1745</v>
      </c>
      <c r="C467" s="260">
        <v>-31.857205</v>
      </c>
      <c r="D467" s="260">
        <v>-59.807029</v>
      </c>
      <c r="E467" s="260" t="s">
        <v>2789</v>
      </c>
      <c r="F467" s="260" t="s">
        <v>2790</v>
      </c>
    </row>
    <row r="468" spans="1:7" x14ac:dyDescent="0.25">
      <c r="A468" s="58" t="s">
        <v>8</v>
      </c>
      <c r="B468" s="58" t="s">
        <v>204</v>
      </c>
      <c r="C468" s="260">
        <v>-31.662807000000001</v>
      </c>
      <c r="D468" s="260">
        <v>-59.904015000000001</v>
      </c>
      <c r="E468" s="260" t="s">
        <v>2791</v>
      </c>
      <c r="F468" s="260" t="s">
        <v>2792</v>
      </c>
      <c r="G468" s="502">
        <v>7557</v>
      </c>
    </row>
    <row r="469" spans="1:7" x14ac:dyDescent="0.25">
      <c r="A469" s="58" t="s">
        <v>8</v>
      </c>
      <c r="B469" s="58" t="s">
        <v>1460</v>
      </c>
      <c r="C469" s="260">
        <v>-31.678283</v>
      </c>
      <c r="D469" s="260">
        <v>-59.709660999999997</v>
      </c>
      <c r="E469" s="260" t="s">
        <v>2793</v>
      </c>
      <c r="F469" s="260" t="s">
        <v>2794</v>
      </c>
    </row>
    <row r="470" spans="1:7" x14ac:dyDescent="0.25">
      <c r="A470" s="58" t="s">
        <v>8</v>
      </c>
      <c r="B470" s="58" t="s">
        <v>40</v>
      </c>
      <c r="C470" s="260">
        <v>-31.822755000000001</v>
      </c>
      <c r="D470" s="260">
        <v>-60.517533</v>
      </c>
      <c r="E470" s="260" t="s">
        <v>2795</v>
      </c>
      <c r="F470" s="260" t="s">
        <v>2796</v>
      </c>
      <c r="G470" s="502">
        <v>4116</v>
      </c>
    </row>
    <row r="471" spans="1:7" x14ac:dyDescent="0.25">
      <c r="A471" s="58" t="s">
        <v>8</v>
      </c>
      <c r="B471" s="58" t="s">
        <v>8</v>
      </c>
      <c r="C471" s="260">
        <v>-31.740159999999999</v>
      </c>
      <c r="D471" s="260">
        <v>-60.527425999999998</v>
      </c>
      <c r="E471" s="260" t="s">
        <v>2797</v>
      </c>
      <c r="F471" s="260" t="s">
        <v>2798</v>
      </c>
      <c r="G471" s="502">
        <v>247139</v>
      </c>
    </row>
    <row r="472" spans="1:7" x14ac:dyDescent="0.25">
      <c r="A472" s="58" t="s">
        <v>8</v>
      </c>
      <c r="B472" s="58" t="s">
        <v>1746</v>
      </c>
      <c r="C472" s="260">
        <v>-31.761946999999999</v>
      </c>
      <c r="D472" s="260">
        <v>-60.167388000000003</v>
      </c>
      <c r="E472" s="260" t="s">
        <v>2799</v>
      </c>
      <c r="F472" s="260" t="s">
        <v>2800</v>
      </c>
    </row>
    <row r="473" spans="1:7" x14ac:dyDescent="0.25">
      <c r="A473" s="58" t="s">
        <v>8</v>
      </c>
      <c r="B473" s="58" t="s">
        <v>1050</v>
      </c>
      <c r="C473" s="260">
        <v>-31.708825999999998</v>
      </c>
      <c r="D473" s="260">
        <v>-60.091316999999997</v>
      </c>
      <c r="E473" s="260" t="s">
        <v>2801</v>
      </c>
      <c r="F473" s="260" t="s">
        <v>2802</v>
      </c>
    </row>
    <row r="474" spans="1:7" x14ac:dyDescent="0.25">
      <c r="A474" s="58" t="s">
        <v>8</v>
      </c>
      <c r="B474" s="58" t="s">
        <v>1747</v>
      </c>
      <c r="C474" s="260">
        <v>-31.703365999999999</v>
      </c>
      <c r="D474" s="260">
        <v>-60.354241999999999</v>
      </c>
      <c r="E474" s="260" t="s">
        <v>2803</v>
      </c>
      <c r="F474" s="260" t="s">
        <v>2804</v>
      </c>
    </row>
    <row r="475" spans="1:7" x14ac:dyDescent="0.25">
      <c r="A475" s="58" t="s">
        <v>8</v>
      </c>
      <c r="B475" s="58" t="s">
        <v>1748</v>
      </c>
      <c r="C475" s="260">
        <v>-31.427427000000002</v>
      </c>
      <c r="D475" s="260">
        <v>-59.744492999999999</v>
      </c>
      <c r="E475" s="260" t="s">
        <v>2805</v>
      </c>
      <c r="F475" s="260" t="s">
        <v>2806</v>
      </c>
      <c r="G475" s="502">
        <v>282</v>
      </c>
    </row>
    <row r="476" spans="1:7" x14ac:dyDescent="0.25">
      <c r="A476" s="58" t="s">
        <v>8</v>
      </c>
      <c r="B476" s="58" t="s">
        <v>186</v>
      </c>
      <c r="C476" s="260">
        <v>-31.387329000000001</v>
      </c>
      <c r="D476" s="260">
        <v>-60.091813999999999</v>
      </c>
      <c r="E476" s="260" t="s">
        <v>2807</v>
      </c>
      <c r="F476" s="260" t="s">
        <v>2808</v>
      </c>
      <c r="G476" s="502">
        <v>802</v>
      </c>
    </row>
    <row r="477" spans="1:7" x14ac:dyDescent="0.25">
      <c r="A477" s="58" t="s">
        <v>8</v>
      </c>
      <c r="B477" s="58" t="s">
        <v>1749</v>
      </c>
      <c r="C477" s="260">
        <v>-31.532052</v>
      </c>
      <c r="D477" s="260">
        <v>-60.050311000000001</v>
      </c>
      <c r="E477" s="260" t="s">
        <v>2809</v>
      </c>
      <c r="F477" s="260" t="s">
        <v>2810</v>
      </c>
    </row>
    <row r="478" spans="1:7" x14ac:dyDescent="0.25">
      <c r="A478" s="58" t="s">
        <v>8</v>
      </c>
      <c r="B478" s="58" t="s">
        <v>1461</v>
      </c>
      <c r="C478" s="260">
        <v>-31.458361</v>
      </c>
      <c r="D478" s="260">
        <v>-60.169052000000001</v>
      </c>
      <c r="E478" s="260" t="s">
        <v>2811</v>
      </c>
      <c r="F478" s="260" t="s">
        <v>2812</v>
      </c>
      <c r="G478" s="502">
        <v>296</v>
      </c>
    </row>
    <row r="479" spans="1:7" x14ac:dyDescent="0.25">
      <c r="A479" s="58" t="s">
        <v>8</v>
      </c>
      <c r="B479" s="58" t="s">
        <v>1750</v>
      </c>
      <c r="C479" s="260">
        <v>-31.587004</v>
      </c>
      <c r="D479" s="260">
        <v>-60.060161000000001</v>
      </c>
      <c r="E479" s="260" t="s">
        <v>2813</v>
      </c>
      <c r="F479" s="260" t="s">
        <v>2814</v>
      </c>
    </row>
    <row r="480" spans="1:7" x14ac:dyDescent="0.25">
      <c r="A480" s="58" t="s">
        <v>8</v>
      </c>
      <c r="B480" s="58" t="s">
        <v>1751</v>
      </c>
      <c r="C480" s="260">
        <v>-31.270707999999999</v>
      </c>
      <c r="D480" s="260">
        <v>-60.010446000000002</v>
      </c>
      <c r="E480" s="260" t="s">
        <v>2815</v>
      </c>
      <c r="F480" s="260" t="s">
        <v>2816</v>
      </c>
    </row>
    <row r="481" spans="1:7" x14ac:dyDescent="0.25">
      <c r="A481" s="58" t="s">
        <v>8</v>
      </c>
      <c r="B481" s="58" t="s">
        <v>1034</v>
      </c>
      <c r="C481" s="260">
        <v>-31.864932</v>
      </c>
      <c r="D481" s="260">
        <v>-60.082838000000002</v>
      </c>
      <c r="E481" s="260" t="s">
        <v>2817</v>
      </c>
      <c r="F481" s="260" t="s">
        <v>2818</v>
      </c>
    </row>
    <row r="482" spans="1:7" x14ac:dyDescent="0.25">
      <c r="A482" s="58" t="s">
        <v>8</v>
      </c>
      <c r="B482" s="58" t="s">
        <v>31</v>
      </c>
      <c r="C482" s="260">
        <v>-31.783021999999999</v>
      </c>
      <c r="D482" s="260">
        <v>-60.441459000000002</v>
      </c>
      <c r="E482" s="260" t="s">
        <v>2819</v>
      </c>
      <c r="F482" s="260" t="s">
        <v>2820</v>
      </c>
      <c r="G482" s="502">
        <v>9105</v>
      </c>
    </row>
    <row r="483" spans="1:7" x14ac:dyDescent="0.25">
      <c r="A483" s="58" t="s">
        <v>8</v>
      </c>
      <c r="B483" s="58" t="s">
        <v>1752</v>
      </c>
      <c r="C483" s="260">
        <v>-31.768260000000001</v>
      </c>
      <c r="D483" s="260">
        <v>-59.727967</v>
      </c>
      <c r="E483" s="260" t="s">
        <v>2821</v>
      </c>
      <c r="F483" s="260" t="s">
        <v>2822</v>
      </c>
    </row>
    <row r="484" spans="1:7" x14ac:dyDescent="0.25">
      <c r="A484" s="58" t="s">
        <v>8</v>
      </c>
      <c r="B484" s="58" t="s">
        <v>1753</v>
      </c>
      <c r="C484" s="260">
        <v>-31.806491000000001</v>
      </c>
      <c r="D484" s="260">
        <v>-60.405040999999997</v>
      </c>
      <c r="E484" s="260" t="s">
        <v>2823</v>
      </c>
      <c r="F484" s="260" t="s">
        <v>2824</v>
      </c>
    </row>
    <row r="485" spans="1:7" x14ac:dyDescent="0.25">
      <c r="A485" s="58" t="s">
        <v>8</v>
      </c>
      <c r="B485" s="58" t="s">
        <v>130</v>
      </c>
      <c r="C485" s="260">
        <v>-31.744809</v>
      </c>
      <c r="D485" s="260">
        <v>-60.355756999999997</v>
      </c>
      <c r="E485" s="260" t="s">
        <v>2825</v>
      </c>
      <c r="F485" s="260" t="s">
        <v>2826</v>
      </c>
      <c r="G485" s="502">
        <v>746</v>
      </c>
    </row>
    <row r="486" spans="1:7" x14ac:dyDescent="0.25">
      <c r="A486" s="58" t="s">
        <v>8</v>
      </c>
      <c r="B486" s="58" t="s">
        <v>705</v>
      </c>
      <c r="C486" s="260">
        <v>-31.843081999999999</v>
      </c>
      <c r="D486" s="260">
        <v>-60.371600999999998</v>
      </c>
      <c r="E486" s="260" t="s">
        <v>2827</v>
      </c>
      <c r="F486" s="260" t="s">
        <v>2828</v>
      </c>
      <c r="G486" s="502">
        <v>107</v>
      </c>
    </row>
    <row r="487" spans="1:7" x14ac:dyDescent="0.25">
      <c r="A487" s="58" t="s">
        <v>8</v>
      </c>
      <c r="B487" s="58" t="s">
        <v>80</v>
      </c>
      <c r="C487" s="260">
        <v>-31.954339999999998</v>
      </c>
      <c r="D487" s="260">
        <v>-60.125650999999998</v>
      </c>
      <c r="E487" s="260" t="s">
        <v>2829</v>
      </c>
      <c r="F487" s="260" t="s">
        <v>2830</v>
      </c>
      <c r="G487" s="502">
        <v>3695</v>
      </c>
    </row>
    <row r="488" spans="1:7" x14ac:dyDescent="0.25">
      <c r="A488" s="58" t="s">
        <v>8</v>
      </c>
      <c r="B488" s="58" t="s">
        <v>1247</v>
      </c>
      <c r="C488" s="260">
        <v>-31.736232999999999</v>
      </c>
      <c r="D488" s="260">
        <v>-59.911135999999999</v>
      </c>
      <c r="E488" s="260" t="s">
        <v>2831</v>
      </c>
      <c r="F488" s="260" t="s">
        <v>2832</v>
      </c>
      <c r="G488" s="502">
        <v>495</v>
      </c>
    </row>
    <row r="489" spans="1:7" x14ac:dyDescent="0.25">
      <c r="A489" s="58" t="s">
        <v>8</v>
      </c>
      <c r="B489" s="58" t="s">
        <v>594</v>
      </c>
      <c r="C489" s="260">
        <v>-31.801659999999998</v>
      </c>
      <c r="D489" s="260">
        <v>-59.935952999999998</v>
      </c>
      <c r="E489" s="260" t="s">
        <v>2833</v>
      </c>
      <c r="F489" s="260" t="s">
        <v>2834</v>
      </c>
      <c r="G489" s="502">
        <v>1322</v>
      </c>
    </row>
    <row r="490" spans="1:7" x14ac:dyDescent="0.25">
      <c r="A490" s="58" t="s">
        <v>8</v>
      </c>
      <c r="B490" s="58" t="s">
        <v>1462</v>
      </c>
      <c r="C490" s="260">
        <v>-31.871699</v>
      </c>
      <c r="D490" s="260">
        <v>-60.494414999999996</v>
      </c>
      <c r="E490" s="260" t="s">
        <v>2835</v>
      </c>
      <c r="F490" s="260" t="s">
        <v>2836</v>
      </c>
      <c r="G490" s="502">
        <v>189</v>
      </c>
    </row>
    <row r="491" spans="1:7" x14ac:dyDescent="0.25">
      <c r="A491" s="58" t="s">
        <v>8</v>
      </c>
      <c r="B491" s="58" t="s">
        <v>111</v>
      </c>
      <c r="C491" s="260">
        <v>-31.872108999999998</v>
      </c>
      <c r="D491" s="260">
        <v>-60.012951000000001</v>
      </c>
      <c r="E491" s="260" t="s">
        <v>2837</v>
      </c>
      <c r="F491" s="260" t="s">
        <v>2838</v>
      </c>
      <c r="G491" s="502">
        <v>9383</v>
      </c>
    </row>
    <row r="492" spans="1:7" x14ac:dyDescent="0.25">
      <c r="A492" s="58" t="s">
        <v>8</v>
      </c>
      <c r="B492" s="58" t="s">
        <v>610</v>
      </c>
      <c r="C492" s="260">
        <v>-31.905342999999998</v>
      </c>
      <c r="D492" s="260">
        <v>-60.473694000000002</v>
      </c>
      <c r="E492" s="260" t="s">
        <v>2839</v>
      </c>
      <c r="F492" s="260" t="s">
        <v>2840</v>
      </c>
      <c r="G492" s="502">
        <v>160</v>
      </c>
    </row>
    <row r="493" spans="1:7" x14ac:dyDescent="0.25">
      <c r="A493" s="58" t="s">
        <v>8</v>
      </c>
      <c r="B493" s="58" t="s">
        <v>1459</v>
      </c>
      <c r="C493" s="260">
        <v>-31.93507</v>
      </c>
      <c r="D493" s="260">
        <v>-60.427168000000002</v>
      </c>
      <c r="E493" s="260" t="s">
        <v>2841</v>
      </c>
      <c r="F493" s="260" t="s">
        <v>2842</v>
      </c>
      <c r="G493" s="502">
        <v>215</v>
      </c>
    </row>
    <row r="494" spans="1:7" x14ac:dyDescent="0.25">
      <c r="A494" s="58" t="s">
        <v>8</v>
      </c>
      <c r="B494" s="58" t="s">
        <v>347</v>
      </c>
      <c r="C494" s="260">
        <v>-31.649521</v>
      </c>
      <c r="D494" s="260">
        <v>-60.376896000000002</v>
      </c>
      <c r="E494" s="260" t="s">
        <v>2843</v>
      </c>
      <c r="F494" s="260" t="s">
        <v>2844</v>
      </c>
      <c r="G494" s="502">
        <v>661</v>
      </c>
    </row>
    <row r="495" spans="1:7" x14ac:dyDescent="0.25">
      <c r="A495" s="58" t="s">
        <v>49</v>
      </c>
      <c r="B495" s="58" t="s">
        <v>1651</v>
      </c>
      <c r="C495" s="260">
        <v>-31.597946</v>
      </c>
      <c r="D495" s="260">
        <v>-58.367673000000003</v>
      </c>
      <c r="E495" s="260" t="s">
        <v>2845</v>
      </c>
      <c r="F495" s="260" t="s">
        <v>2846</v>
      </c>
    </row>
    <row r="496" spans="1:7" x14ac:dyDescent="0.25">
      <c r="A496" s="58" t="s">
        <v>49</v>
      </c>
      <c r="B496" s="58" t="s">
        <v>1754</v>
      </c>
      <c r="C496" s="260">
        <v>-31.742267999999999</v>
      </c>
      <c r="D496" s="260">
        <v>-58.484520000000003</v>
      </c>
      <c r="E496" s="260" t="s">
        <v>2847</v>
      </c>
      <c r="F496" s="260" t="s">
        <v>2848</v>
      </c>
    </row>
    <row r="497" spans="1:7" x14ac:dyDescent="0.25">
      <c r="A497" s="58" t="s">
        <v>49</v>
      </c>
      <c r="B497" s="58" t="s">
        <v>1755</v>
      </c>
      <c r="C497" s="260">
        <v>-31.688777999999999</v>
      </c>
      <c r="D497" s="260">
        <v>-58.527214000000001</v>
      </c>
      <c r="E497" s="260" t="s">
        <v>2849</v>
      </c>
      <c r="F497" s="260" t="s">
        <v>2850</v>
      </c>
    </row>
    <row r="498" spans="1:7" x14ac:dyDescent="0.25">
      <c r="A498" s="58" t="s">
        <v>49</v>
      </c>
      <c r="B498" s="58" t="s">
        <v>1756</v>
      </c>
      <c r="C498" s="260">
        <v>-31.783653000000001</v>
      </c>
      <c r="D498" s="260">
        <v>-58.531978000000002</v>
      </c>
      <c r="E498" s="260" t="s">
        <v>2851</v>
      </c>
      <c r="F498" s="260" t="s">
        <v>2852</v>
      </c>
    </row>
    <row r="499" spans="1:7" x14ac:dyDescent="0.25">
      <c r="A499" s="58" t="s">
        <v>49</v>
      </c>
      <c r="B499" s="58" t="s">
        <v>1757</v>
      </c>
      <c r="C499" s="260">
        <v>-31.28163</v>
      </c>
      <c r="D499" s="260">
        <v>-58.584890999999999</v>
      </c>
      <c r="E499" s="260" t="s">
        <v>2853</v>
      </c>
      <c r="F499" s="260" t="s">
        <v>2854</v>
      </c>
    </row>
    <row r="500" spans="1:7" x14ac:dyDescent="0.25">
      <c r="A500" s="58" t="s">
        <v>49</v>
      </c>
      <c r="B500" s="58" t="s">
        <v>1758</v>
      </c>
      <c r="C500" s="260">
        <v>-31.458347</v>
      </c>
      <c r="D500" s="260">
        <v>-58.452393000000001</v>
      </c>
      <c r="E500" s="260" t="s">
        <v>2855</v>
      </c>
      <c r="F500" s="260" t="s">
        <v>2856</v>
      </c>
    </row>
    <row r="501" spans="1:7" x14ac:dyDescent="0.25">
      <c r="A501" s="58" t="s">
        <v>49</v>
      </c>
      <c r="B501" s="58" t="s">
        <v>1759</v>
      </c>
      <c r="C501" s="260">
        <v>-31.575227000000002</v>
      </c>
      <c r="D501" s="260">
        <v>-58.334043000000001</v>
      </c>
      <c r="E501" s="260" t="s">
        <v>2857</v>
      </c>
      <c r="F501" s="260" t="s">
        <v>2858</v>
      </c>
    </row>
    <row r="502" spans="1:7" x14ac:dyDescent="0.25">
      <c r="A502" s="58" t="s">
        <v>49</v>
      </c>
      <c r="B502" s="58" t="s">
        <v>1463</v>
      </c>
      <c r="C502" s="260">
        <v>-31.826851000000001</v>
      </c>
      <c r="D502" s="260">
        <v>-58.575406999999998</v>
      </c>
      <c r="E502" s="260" t="s">
        <v>2859</v>
      </c>
      <c r="F502" s="260" t="s">
        <v>2860</v>
      </c>
    </row>
    <row r="503" spans="1:7" x14ac:dyDescent="0.25">
      <c r="A503" s="58" t="s">
        <v>49</v>
      </c>
      <c r="B503" s="58" t="s">
        <v>1464</v>
      </c>
      <c r="C503" s="260">
        <v>-31.838128999999999</v>
      </c>
      <c r="D503" s="260">
        <v>-58.634051999999997</v>
      </c>
      <c r="E503" s="260" t="s">
        <v>2861</v>
      </c>
      <c r="F503" s="260" t="s">
        <v>2862</v>
      </c>
    </row>
    <row r="504" spans="1:7" x14ac:dyDescent="0.25">
      <c r="A504" s="58" t="s">
        <v>49</v>
      </c>
      <c r="B504" s="58" t="s">
        <v>1465</v>
      </c>
      <c r="C504" s="260">
        <v>-31.579072</v>
      </c>
      <c r="D504" s="260">
        <v>-58.505464000000003</v>
      </c>
      <c r="E504" s="260" t="s">
        <v>2863</v>
      </c>
      <c r="F504" s="260" t="s">
        <v>2864</v>
      </c>
    </row>
    <row r="505" spans="1:7" x14ac:dyDescent="0.25">
      <c r="A505" s="58" t="s">
        <v>49</v>
      </c>
      <c r="B505" s="58" t="s">
        <v>1760</v>
      </c>
      <c r="C505" s="260">
        <v>-31.673504000000001</v>
      </c>
      <c r="D505" s="260">
        <v>-58.440969000000003</v>
      </c>
      <c r="E505" s="260" t="s">
        <v>2865</v>
      </c>
      <c r="F505" s="260" t="s">
        <v>2866</v>
      </c>
    </row>
    <row r="506" spans="1:7" x14ac:dyDescent="0.25">
      <c r="A506" s="58" t="s">
        <v>49</v>
      </c>
      <c r="B506" s="58" t="s">
        <v>1466</v>
      </c>
      <c r="C506" s="260">
        <v>-31.523375999999999</v>
      </c>
      <c r="D506" s="260">
        <v>-58.405805000000001</v>
      </c>
      <c r="E506" s="260" t="s">
        <v>2867</v>
      </c>
      <c r="F506" s="260" t="s">
        <v>2868</v>
      </c>
      <c r="G506" s="502">
        <v>2994</v>
      </c>
    </row>
    <row r="507" spans="1:7" x14ac:dyDescent="0.25">
      <c r="A507" s="58" t="s">
        <v>49</v>
      </c>
      <c r="B507" s="58" t="s">
        <v>1761</v>
      </c>
      <c r="C507" s="260">
        <v>-31.585763</v>
      </c>
      <c r="D507" s="260">
        <v>-58.392677999999997</v>
      </c>
      <c r="E507" s="260" t="s">
        <v>2869</v>
      </c>
      <c r="F507" s="260" t="s">
        <v>2870</v>
      </c>
    </row>
    <row r="508" spans="1:7" x14ac:dyDescent="0.25">
      <c r="A508" s="58" t="s">
        <v>49</v>
      </c>
      <c r="B508" s="58" t="s">
        <v>1762</v>
      </c>
      <c r="C508" s="260">
        <v>-31.858146000000001</v>
      </c>
      <c r="D508" s="260">
        <v>-58.651443999999998</v>
      </c>
      <c r="E508" s="260" t="s">
        <v>2871</v>
      </c>
      <c r="F508" s="260" t="s">
        <v>2872</v>
      </c>
    </row>
    <row r="509" spans="1:7" x14ac:dyDescent="0.25">
      <c r="A509" s="58" t="s">
        <v>49</v>
      </c>
      <c r="B509" s="58" t="s">
        <v>49</v>
      </c>
      <c r="C509" s="260">
        <v>-31.624960999999999</v>
      </c>
      <c r="D509" s="260">
        <v>-58.505032</v>
      </c>
      <c r="E509" s="260" t="s">
        <v>2873</v>
      </c>
      <c r="F509" s="260" t="s">
        <v>2874</v>
      </c>
      <c r="G509" s="502">
        <v>12733</v>
      </c>
    </row>
    <row r="510" spans="1:7" x14ac:dyDescent="0.25">
      <c r="A510" s="58" t="s">
        <v>49</v>
      </c>
      <c r="B510" s="58" t="s">
        <v>1763</v>
      </c>
      <c r="C510" s="260">
        <v>-31.404140000000002</v>
      </c>
      <c r="D510" s="260">
        <v>-58.535649999999997</v>
      </c>
      <c r="E510" s="260" t="s">
        <v>2875</v>
      </c>
      <c r="F510" s="260" t="s">
        <v>2876</v>
      </c>
    </row>
    <row r="511" spans="1:7" x14ac:dyDescent="0.25">
      <c r="A511" s="58" t="s">
        <v>50</v>
      </c>
      <c r="B511" s="58" t="s">
        <v>1764</v>
      </c>
      <c r="C511" s="260">
        <v>-32.033673999999998</v>
      </c>
      <c r="D511" s="260">
        <v>-59.199612999999999</v>
      </c>
      <c r="E511" s="260" t="s">
        <v>2877</v>
      </c>
      <c r="F511" s="260" t="s">
        <v>2878</v>
      </c>
    </row>
    <row r="512" spans="1:7" x14ac:dyDescent="0.25">
      <c r="A512" s="58" t="s">
        <v>50</v>
      </c>
      <c r="B512" s="58" t="s">
        <v>817</v>
      </c>
      <c r="C512" s="260">
        <v>-32.087780000000002</v>
      </c>
      <c r="D512" s="260">
        <v>-59.174731999999999</v>
      </c>
      <c r="E512" s="260" t="s">
        <v>2879</v>
      </c>
      <c r="F512" s="260" t="s">
        <v>2880</v>
      </c>
      <c r="G512" s="502">
        <v>62</v>
      </c>
    </row>
    <row r="513" spans="1:7" x14ac:dyDescent="0.25">
      <c r="A513" s="58" t="s">
        <v>50</v>
      </c>
      <c r="B513" s="58" t="s">
        <v>1765</v>
      </c>
      <c r="C513" s="260">
        <v>-32.208911000000001</v>
      </c>
      <c r="D513" s="260">
        <v>-59.191287000000003</v>
      </c>
      <c r="E513" s="260" t="s">
        <v>2881</v>
      </c>
      <c r="F513" s="260" t="s">
        <v>2882</v>
      </c>
    </row>
    <row r="514" spans="1:7" x14ac:dyDescent="0.25">
      <c r="A514" s="58" t="s">
        <v>50</v>
      </c>
      <c r="B514" s="58" t="s">
        <v>1073</v>
      </c>
      <c r="C514" s="260">
        <v>-31.985880999999999</v>
      </c>
      <c r="D514" s="260">
        <v>-59.279294</v>
      </c>
      <c r="E514" s="260" t="s">
        <v>2883</v>
      </c>
      <c r="F514" s="260" t="s">
        <v>2884</v>
      </c>
      <c r="G514" s="502">
        <v>294</v>
      </c>
    </row>
    <row r="515" spans="1:7" x14ac:dyDescent="0.25">
      <c r="A515" s="58" t="s">
        <v>50</v>
      </c>
      <c r="B515" s="58" t="s">
        <v>1766</v>
      </c>
      <c r="C515" s="260">
        <v>-31.997444999999999</v>
      </c>
      <c r="D515" s="260">
        <v>-59.231349000000002</v>
      </c>
      <c r="E515" s="260" t="s">
        <v>2885</v>
      </c>
      <c r="F515" s="260" t="s">
        <v>2886</v>
      </c>
    </row>
    <row r="516" spans="1:7" x14ac:dyDescent="0.25">
      <c r="A516" s="58" t="s">
        <v>50</v>
      </c>
      <c r="B516" s="58" t="s">
        <v>1767</v>
      </c>
      <c r="C516" s="260">
        <v>-32.020688</v>
      </c>
      <c r="D516" s="260">
        <v>-59.304470000000002</v>
      </c>
      <c r="E516" s="260" t="s">
        <v>2887</v>
      </c>
      <c r="F516" s="260" t="s">
        <v>2888</v>
      </c>
    </row>
    <row r="517" spans="1:7" x14ac:dyDescent="0.25">
      <c r="A517" s="58" t="s">
        <v>50</v>
      </c>
      <c r="B517" s="58" t="s">
        <v>1768</v>
      </c>
      <c r="C517" s="260">
        <v>-32.101804999999999</v>
      </c>
      <c r="D517" s="260">
        <v>-59.37912</v>
      </c>
      <c r="E517" s="260" t="s">
        <v>2889</v>
      </c>
      <c r="F517" s="260" t="s">
        <v>2890</v>
      </c>
    </row>
    <row r="518" spans="1:7" x14ac:dyDescent="0.25">
      <c r="A518" s="58" t="s">
        <v>50</v>
      </c>
      <c r="B518" s="58" t="s">
        <v>1769</v>
      </c>
      <c r="C518" s="260">
        <v>-32.456519</v>
      </c>
      <c r="D518" s="260">
        <v>-59.448301999999998</v>
      </c>
      <c r="E518" s="260" t="s">
        <v>2891</v>
      </c>
      <c r="F518" s="260" t="s">
        <v>2892</v>
      </c>
    </row>
    <row r="519" spans="1:7" x14ac:dyDescent="0.25">
      <c r="A519" s="58" t="s">
        <v>50</v>
      </c>
      <c r="B519" s="58" t="s">
        <v>1467</v>
      </c>
      <c r="C519" s="260">
        <v>-32.635030999999998</v>
      </c>
      <c r="D519" s="260">
        <v>-59.401502999999998</v>
      </c>
      <c r="E519" s="260" t="s">
        <v>2893</v>
      </c>
      <c r="F519" s="260" t="s">
        <v>2894</v>
      </c>
      <c r="G519" s="502">
        <v>119</v>
      </c>
    </row>
    <row r="520" spans="1:7" x14ac:dyDescent="0.25">
      <c r="A520" s="58" t="s">
        <v>50</v>
      </c>
      <c r="B520" s="58" t="s">
        <v>1468</v>
      </c>
      <c r="C520" s="260">
        <v>-32.393371999999999</v>
      </c>
      <c r="D520" s="260">
        <v>-59.275889999999997</v>
      </c>
      <c r="E520" s="260" t="s">
        <v>2895</v>
      </c>
      <c r="F520" s="260" t="s">
        <v>2896</v>
      </c>
      <c r="G520" s="502">
        <v>201</v>
      </c>
    </row>
    <row r="521" spans="1:7" x14ac:dyDescent="0.25">
      <c r="A521" s="58" t="s">
        <v>50</v>
      </c>
      <c r="B521" s="58" t="s">
        <v>1470</v>
      </c>
      <c r="C521" s="260">
        <v>-32.545436000000002</v>
      </c>
      <c r="D521" s="260">
        <v>-59.356619000000002</v>
      </c>
      <c r="E521" s="260" t="s">
        <v>2897</v>
      </c>
      <c r="F521" s="260" t="s">
        <v>2898</v>
      </c>
      <c r="G521" s="502">
        <v>2046</v>
      </c>
    </row>
    <row r="522" spans="1:7" x14ac:dyDescent="0.25">
      <c r="A522" s="58" t="s">
        <v>50</v>
      </c>
      <c r="B522" s="58" t="s">
        <v>1469</v>
      </c>
      <c r="C522" s="260">
        <v>-32.336523</v>
      </c>
      <c r="D522" s="260">
        <v>-59.372785</v>
      </c>
      <c r="E522" s="260" t="s">
        <v>2899</v>
      </c>
      <c r="F522" s="260" t="s">
        <v>2900</v>
      </c>
      <c r="G522" s="502">
        <v>491</v>
      </c>
    </row>
    <row r="523" spans="1:7" x14ac:dyDescent="0.25">
      <c r="A523" s="58" t="s">
        <v>50</v>
      </c>
      <c r="B523" s="58" t="s">
        <v>818</v>
      </c>
      <c r="C523" s="260">
        <v>-32.081144999999999</v>
      </c>
      <c r="D523" s="260">
        <v>-59.305954</v>
      </c>
      <c r="E523" s="260" t="s">
        <v>2901</v>
      </c>
      <c r="F523" s="260" t="s">
        <v>2902</v>
      </c>
      <c r="G523" s="502">
        <v>101</v>
      </c>
    </row>
    <row r="524" spans="1:7" x14ac:dyDescent="0.25">
      <c r="A524" s="58" t="s">
        <v>50</v>
      </c>
      <c r="B524" s="58" t="s">
        <v>1770</v>
      </c>
      <c r="C524" s="260">
        <v>-32.419089999999997</v>
      </c>
      <c r="D524" s="260">
        <v>-59.159902000000002</v>
      </c>
      <c r="E524" s="260" t="s">
        <v>2903</v>
      </c>
      <c r="F524" s="260" t="s">
        <v>2904</v>
      </c>
    </row>
    <row r="525" spans="1:7" x14ac:dyDescent="0.25">
      <c r="A525" s="58" t="s">
        <v>50</v>
      </c>
      <c r="B525" s="58" t="s">
        <v>1068</v>
      </c>
      <c r="C525" s="260">
        <v>-32.470219</v>
      </c>
      <c r="D525" s="260">
        <v>-59.172925999999997</v>
      </c>
      <c r="E525" s="260" t="s">
        <v>2905</v>
      </c>
      <c r="F525" s="260" t="s">
        <v>2906</v>
      </c>
      <c r="G525" s="502">
        <v>66</v>
      </c>
    </row>
    <row r="526" spans="1:7" x14ac:dyDescent="0.25">
      <c r="A526" s="58" t="s">
        <v>50</v>
      </c>
      <c r="B526" s="58" t="s">
        <v>1356</v>
      </c>
      <c r="C526" s="260">
        <v>-32.174683999999999</v>
      </c>
      <c r="D526" s="260">
        <v>-59.397970000000001</v>
      </c>
      <c r="E526" s="260" t="s">
        <v>2907</v>
      </c>
      <c r="F526" s="260" t="s">
        <v>2908</v>
      </c>
      <c r="G526" s="502">
        <v>5870</v>
      </c>
    </row>
    <row r="527" spans="1:7" x14ac:dyDescent="0.25">
      <c r="A527" s="58" t="s">
        <v>50</v>
      </c>
      <c r="B527" s="58" t="s">
        <v>1771</v>
      </c>
      <c r="C527" s="260">
        <v>-32.330151000000001</v>
      </c>
      <c r="D527" s="260">
        <v>-59.447848999999998</v>
      </c>
      <c r="E527" s="260" t="s">
        <v>2909</v>
      </c>
      <c r="F527" s="260" t="s">
        <v>2910</v>
      </c>
    </row>
    <row r="528" spans="1:7" x14ac:dyDescent="0.25">
      <c r="A528" s="58" t="s">
        <v>50</v>
      </c>
      <c r="B528" s="58" t="s">
        <v>1772</v>
      </c>
      <c r="C528" s="260">
        <v>-32.309944999999999</v>
      </c>
      <c r="D528" s="260">
        <v>-59.077598000000002</v>
      </c>
      <c r="E528" s="260" t="s">
        <v>2911</v>
      </c>
      <c r="F528" s="260" t="s">
        <v>2912</v>
      </c>
    </row>
    <row r="529" spans="1:7" x14ac:dyDescent="0.25">
      <c r="A529" s="58" t="s">
        <v>50</v>
      </c>
      <c r="B529" s="58" t="s">
        <v>1773</v>
      </c>
      <c r="C529" s="260">
        <v>-32.280794999999998</v>
      </c>
      <c r="D529" s="260">
        <v>-59.402718999999998</v>
      </c>
      <c r="E529" s="260" t="s">
        <v>2913</v>
      </c>
      <c r="F529" s="260" t="s">
        <v>2914</v>
      </c>
    </row>
    <row r="530" spans="1:7" x14ac:dyDescent="0.25">
      <c r="A530" s="58" t="s">
        <v>50</v>
      </c>
      <c r="B530" s="58" t="s">
        <v>1774</v>
      </c>
      <c r="C530" s="260">
        <v>-32.161614999999998</v>
      </c>
      <c r="D530" s="260">
        <v>-59.24192</v>
      </c>
      <c r="E530" s="260" t="s">
        <v>2915</v>
      </c>
      <c r="F530" s="260" t="s">
        <v>2916</v>
      </c>
    </row>
    <row r="531" spans="1:7" x14ac:dyDescent="0.25">
      <c r="A531" s="58" t="s">
        <v>50</v>
      </c>
      <c r="B531" s="58" t="s">
        <v>367</v>
      </c>
      <c r="C531" s="260">
        <v>-32.300676000000003</v>
      </c>
      <c r="D531" s="260">
        <v>-59.139066999999997</v>
      </c>
      <c r="E531" s="260" t="s">
        <v>2917</v>
      </c>
      <c r="F531" s="260" t="s">
        <v>2918</v>
      </c>
      <c r="G531" s="502">
        <v>12801</v>
      </c>
    </row>
    <row r="532" spans="1:7" x14ac:dyDescent="0.25">
      <c r="A532" s="58" t="s">
        <v>50</v>
      </c>
      <c r="B532" s="58" t="s">
        <v>1582</v>
      </c>
      <c r="C532" s="260">
        <v>-32.480587999999997</v>
      </c>
      <c r="D532" s="260">
        <v>-59.294527000000002</v>
      </c>
      <c r="E532" s="260" t="s">
        <v>2919</v>
      </c>
      <c r="F532" s="260" t="s">
        <v>2920</v>
      </c>
    </row>
    <row r="533" spans="1:7" x14ac:dyDescent="0.25">
      <c r="A533" s="58" t="s">
        <v>50</v>
      </c>
      <c r="B533" s="58" t="s">
        <v>1583</v>
      </c>
      <c r="C533" s="260">
        <v>-32.669452</v>
      </c>
      <c r="D533" s="260">
        <v>-59.205435000000001</v>
      </c>
      <c r="E533" s="260" t="s">
        <v>2921</v>
      </c>
      <c r="F533" s="260" t="s">
        <v>2922</v>
      </c>
    </row>
    <row r="534" spans="1:7" x14ac:dyDescent="0.25">
      <c r="A534" s="58" t="s">
        <v>27</v>
      </c>
      <c r="B534" s="58" t="s">
        <v>1472</v>
      </c>
      <c r="C534" s="260">
        <v>-32.255372999999999</v>
      </c>
      <c r="D534" s="260">
        <v>-58.422600000000003</v>
      </c>
      <c r="E534" s="260" t="s">
        <v>2923</v>
      </c>
      <c r="F534" s="260" t="s">
        <v>2924</v>
      </c>
      <c r="G534" s="502">
        <v>696</v>
      </c>
    </row>
    <row r="535" spans="1:7" x14ac:dyDescent="0.25">
      <c r="A535" s="58" t="s">
        <v>27</v>
      </c>
      <c r="B535" s="58" t="s">
        <v>1775</v>
      </c>
      <c r="C535" s="260">
        <v>-32.466735999999997</v>
      </c>
      <c r="D535" s="260">
        <v>-58.882237000000003</v>
      </c>
      <c r="E535" s="260" t="s">
        <v>2925</v>
      </c>
      <c r="F535" s="260" t="s">
        <v>2926</v>
      </c>
    </row>
    <row r="536" spans="1:7" x14ac:dyDescent="0.25">
      <c r="A536" s="58" t="s">
        <v>27</v>
      </c>
      <c r="B536" s="58" t="s">
        <v>1776</v>
      </c>
      <c r="C536" s="260">
        <v>-32.264125999999997</v>
      </c>
      <c r="D536" s="260">
        <v>-58.635347000000003</v>
      </c>
      <c r="E536" s="260" t="s">
        <v>2927</v>
      </c>
      <c r="F536" s="260" t="s">
        <v>2928</v>
      </c>
    </row>
    <row r="537" spans="1:7" x14ac:dyDescent="0.25">
      <c r="A537" s="58" t="s">
        <v>27</v>
      </c>
      <c r="B537" s="58" t="s">
        <v>1777</v>
      </c>
      <c r="C537" s="260">
        <v>-32.385086000000001</v>
      </c>
      <c r="D537" s="260">
        <v>-58.239927000000002</v>
      </c>
      <c r="E537" s="260" t="s">
        <v>2929</v>
      </c>
      <c r="F537" s="260" t="s">
        <v>2930</v>
      </c>
    </row>
    <row r="538" spans="1:7" x14ac:dyDescent="0.25">
      <c r="A538" s="58" t="s">
        <v>27</v>
      </c>
      <c r="B538" s="58" t="s">
        <v>140</v>
      </c>
      <c r="C538" s="260">
        <v>-32.372160000000001</v>
      </c>
      <c r="D538" s="260">
        <v>-58.878672000000002</v>
      </c>
      <c r="E538" s="260" t="s">
        <v>2931</v>
      </c>
      <c r="F538" s="260" t="s">
        <v>2932</v>
      </c>
      <c r="G538" s="502">
        <v>9485</v>
      </c>
    </row>
    <row r="539" spans="1:7" x14ac:dyDescent="0.25">
      <c r="A539" s="58" t="s">
        <v>27</v>
      </c>
      <c r="B539" s="58" t="s">
        <v>1778</v>
      </c>
      <c r="C539" s="260">
        <v>-32.757770000000001</v>
      </c>
      <c r="D539" s="260">
        <v>-58.454512000000001</v>
      </c>
      <c r="E539" s="260" t="s">
        <v>2933</v>
      </c>
      <c r="F539" s="260" t="s">
        <v>2934</v>
      </c>
    </row>
    <row r="540" spans="1:7" x14ac:dyDescent="0.25">
      <c r="A540" s="58" t="s">
        <v>27</v>
      </c>
      <c r="B540" s="58" t="s">
        <v>1779</v>
      </c>
      <c r="C540" s="260">
        <v>-32.401882000000001</v>
      </c>
      <c r="D540" s="260">
        <v>-58.600394999999999</v>
      </c>
      <c r="E540" s="260" t="s">
        <v>2935</v>
      </c>
      <c r="F540" s="260" t="s">
        <v>2936</v>
      </c>
    </row>
    <row r="541" spans="1:7" x14ac:dyDescent="0.25">
      <c r="A541" s="58" t="s">
        <v>27</v>
      </c>
      <c r="B541" s="58" t="s">
        <v>234</v>
      </c>
      <c r="C541" s="260">
        <v>-32.462119000000001</v>
      </c>
      <c r="D541" s="260">
        <v>-58.479320999999999</v>
      </c>
      <c r="E541" s="260" t="s">
        <v>2937</v>
      </c>
      <c r="F541" s="260" t="s">
        <v>2938</v>
      </c>
      <c r="G541" s="502">
        <v>1948</v>
      </c>
    </row>
    <row r="542" spans="1:7" x14ac:dyDescent="0.25">
      <c r="A542" s="58" t="s">
        <v>27</v>
      </c>
      <c r="B542" s="58" t="s">
        <v>1677</v>
      </c>
      <c r="C542" s="260">
        <v>-32.216056000000002</v>
      </c>
      <c r="D542" s="260">
        <v>-58.495528999999998</v>
      </c>
      <c r="E542" s="260" t="s">
        <v>2939</v>
      </c>
      <c r="F542" s="260" t="s">
        <v>2940</v>
      </c>
    </row>
    <row r="543" spans="1:7" x14ac:dyDescent="0.25">
      <c r="A543" s="58" t="s">
        <v>27</v>
      </c>
      <c r="B543" s="58" t="s">
        <v>1780</v>
      </c>
      <c r="C543" s="260">
        <v>-32.291314</v>
      </c>
      <c r="D543" s="260">
        <v>-58.987834999999997</v>
      </c>
      <c r="E543" s="260" t="s">
        <v>2941</v>
      </c>
      <c r="F543" s="260" t="s">
        <v>2942</v>
      </c>
    </row>
    <row r="544" spans="1:7" x14ac:dyDescent="0.25">
      <c r="A544" s="58" t="s">
        <v>27</v>
      </c>
      <c r="B544" s="58" t="s">
        <v>1781</v>
      </c>
      <c r="C544" s="260">
        <v>-32.059787</v>
      </c>
      <c r="D544" s="260">
        <v>-58.847016000000004</v>
      </c>
      <c r="E544" s="260" t="s">
        <v>2943</v>
      </c>
      <c r="F544" s="260" t="s">
        <v>2944</v>
      </c>
    </row>
    <row r="545" spans="1:7" x14ac:dyDescent="0.25">
      <c r="A545" s="58" t="s">
        <v>27</v>
      </c>
      <c r="B545" s="58" t="s">
        <v>1782</v>
      </c>
      <c r="C545" s="260">
        <v>-32.102939999999997</v>
      </c>
      <c r="D545" s="260">
        <v>-58.754218000000002</v>
      </c>
      <c r="E545" s="260" t="s">
        <v>2945</v>
      </c>
      <c r="F545" s="260" t="s">
        <v>2946</v>
      </c>
    </row>
    <row r="546" spans="1:7" x14ac:dyDescent="0.25">
      <c r="A546" s="58" t="s">
        <v>27</v>
      </c>
      <c r="B546" s="58" t="s">
        <v>1473</v>
      </c>
      <c r="C546" s="260">
        <v>-32.202354999999997</v>
      </c>
      <c r="D546" s="260">
        <v>-58.446992999999999</v>
      </c>
      <c r="E546" s="260" t="s">
        <v>2947</v>
      </c>
      <c r="F546" s="260" t="s">
        <v>2948</v>
      </c>
    </row>
    <row r="547" spans="1:7" x14ac:dyDescent="0.25">
      <c r="A547" s="58" t="s">
        <v>27</v>
      </c>
      <c r="B547" s="58" t="s">
        <v>1474</v>
      </c>
      <c r="C547" s="260">
        <v>-32.670403</v>
      </c>
      <c r="D547" s="260">
        <v>-58.325350999999998</v>
      </c>
      <c r="E547" s="260" t="s">
        <v>2949</v>
      </c>
      <c r="F547" s="260" t="s">
        <v>2950</v>
      </c>
      <c r="G547" s="502">
        <v>741</v>
      </c>
    </row>
    <row r="548" spans="1:7" x14ac:dyDescent="0.25">
      <c r="A548" s="58" t="s">
        <v>27</v>
      </c>
      <c r="B548" s="58" t="s">
        <v>1783</v>
      </c>
      <c r="C548" s="260">
        <v>-32.513922999999998</v>
      </c>
      <c r="D548" s="260">
        <v>-58.730566000000003</v>
      </c>
      <c r="E548" s="260" t="s">
        <v>2951</v>
      </c>
      <c r="F548" s="260" t="s">
        <v>2952</v>
      </c>
    </row>
    <row r="549" spans="1:7" x14ac:dyDescent="0.25">
      <c r="A549" s="58" t="s">
        <v>27</v>
      </c>
      <c r="B549" s="58" t="s">
        <v>1784</v>
      </c>
      <c r="C549" s="260">
        <v>-32.275647999999997</v>
      </c>
      <c r="D549" s="260">
        <v>-58.450887000000002</v>
      </c>
      <c r="E549" s="260" t="s">
        <v>2953</v>
      </c>
      <c r="F549" s="260" t="s">
        <v>2954</v>
      </c>
    </row>
    <row r="550" spans="1:7" x14ac:dyDescent="0.25">
      <c r="A550" s="58" t="s">
        <v>27</v>
      </c>
      <c r="B550" s="58" t="s">
        <v>1785</v>
      </c>
      <c r="C550" s="260">
        <v>-32.238891000000002</v>
      </c>
      <c r="D550" s="260">
        <v>-58.947699999999998</v>
      </c>
      <c r="E550" s="260" t="s">
        <v>2955</v>
      </c>
      <c r="F550" s="260" t="s">
        <v>2956</v>
      </c>
    </row>
    <row r="551" spans="1:7" x14ac:dyDescent="0.25">
      <c r="A551" s="58" t="s">
        <v>27</v>
      </c>
      <c r="B551" s="58" t="s">
        <v>1786</v>
      </c>
      <c r="C551" s="260">
        <v>-32.102046999999999</v>
      </c>
      <c r="D551" s="260">
        <v>-58.834986000000001</v>
      </c>
      <c r="E551" s="260" t="s">
        <v>2957</v>
      </c>
      <c r="F551" s="260" t="s">
        <v>2958</v>
      </c>
    </row>
    <row r="552" spans="1:7" x14ac:dyDescent="0.25">
      <c r="A552" s="58" t="s">
        <v>27</v>
      </c>
      <c r="B552" s="58" t="s">
        <v>1475</v>
      </c>
      <c r="C552" s="260">
        <v>-32.619005000000001</v>
      </c>
      <c r="D552" s="260">
        <v>-58.421568000000001</v>
      </c>
      <c r="E552" s="260" t="s">
        <v>2959</v>
      </c>
      <c r="F552" s="260" t="s">
        <v>2960</v>
      </c>
    </row>
    <row r="553" spans="1:7" x14ac:dyDescent="0.25">
      <c r="A553" s="58" t="s">
        <v>27</v>
      </c>
      <c r="B553" s="58" t="s">
        <v>1787</v>
      </c>
      <c r="C553" s="260">
        <v>-32.519956999999998</v>
      </c>
      <c r="D553" s="260">
        <v>-58.850867999999998</v>
      </c>
      <c r="E553" s="260" t="s">
        <v>2961</v>
      </c>
      <c r="F553" s="260" t="s">
        <v>2962</v>
      </c>
    </row>
    <row r="554" spans="1:7" x14ac:dyDescent="0.25">
      <c r="A554" s="58" t="s">
        <v>27</v>
      </c>
      <c r="B554" s="58" t="s">
        <v>1788</v>
      </c>
      <c r="C554" s="260">
        <v>-32.496510000000001</v>
      </c>
      <c r="D554" s="260">
        <v>-58.961486999999998</v>
      </c>
      <c r="E554" s="260" t="s">
        <v>2963</v>
      </c>
      <c r="F554" s="260" t="s">
        <v>2964</v>
      </c>
    </row>
    <row r="555" spans="1:7" x14ac:dyDescent="0.25">
      <c r="A555" s="58" t="s">
        <v>27</v>
      </c>
      <c r="B555" s="58" t="s">
        <v>1789</v>
      </c>
      <c r="C555" s="260">
        <v>-32.042859999999997</v>
      </c>
      <c r="D555" s="260">
        <v>-58.723477000000003</v>
      </c>
      <c r="E555" s="260" t="s">
        <v>2965</v>
      </c>
      <c r="F555" s="260" t="s">
        <v>2966</v>
      </c>
    </row>
    <row r="556" spans="1:7" x14ac:dyDescent="0.25">
      <c r="A556" s="58" t="s">
        <v>27</v>
      </c>
      <c r="B556" s="58" t="s">
        <v>1740</v>
      </c>
      <c r="C556" s="260">
        <v>-32.342976</v>
      </c>
      <c r="D556" s="260">
        <v>-58.649790000000003</v>
      </c>
      <c r="E556" s="260" t="s">
        <v>2967</v>
      </c>
      <c r="F556" s="260" t="s">
        <v>2968</v>
      </c>
    </row>
    <row r="557" spans="1:7" x14ac:dyDescent="0.25">
      <c r="A557" s="58" t="s">
        <v>27</v>
      </c>
      <c r="B557" s="58" t="s">
        <v>1790</v>
      </c>
      <c r="C557" s="260">
        <v>-32.390040999999997</v>
      </c>
      <c r="D557" s="260">
        <v>-58.334629999999997</v>
      </c>
      <c r="E557" s="260" t="s">
        <v>2969</v>
      </c>
      <c r="F557" s="260" t="s">
        <v>2970</v>
      </c>
    </row>
    <row r="558" spans="1:7" x14ac:dyDescent="0.25">
      <c r="A558" s="58" t="s">
        <v>27</v>
      </c>
      <c r="B558" s="58" t="s">
        <v>1791</v>
      </c>
      <c r="C558" s="260">
        <v>-32.327624</v>
      </c>
      <c r="D558" s="260">
        <v>-58.532074000000001</v>
      </c>
      <c r="E558" s="260" t="s">
        <v>2971</v>
      </c>
      <c r="F558" s="260" t="s">
        <v>2972</v>
      </c>
    </row>
    <row r="559" spans="1:7" x14ac:dyDescent="0.25">
      <c r="A559" s="58" t="s">
        <v>27</v>
      </c>
      <c r="B559" s="58" t="s">
        <v>1792</v>
      </c>
      <c r="C559" s="260">
        <v>-32.387793000000002</v>
      </c>
      <c r="D559" s="260">
        <v>-58.650378000000003</v>
      </c>
      <c r="E559" s="260" t="s">
        <v>2973</v>
      </c>
      <c r="F559" s="260" t="s">
        <v>2974</v>
      </c>
    </row>
    <row r="560" spans="1:7" x14ac:dyDescent="0.25">
      <c r="A560" s="58" t="s">
        <v>27</v>
      </c>
      <c r="B560" s="58" t="s">
        <v>1793</v>
      </c>
      <c r="C560" s="260">
        <v>-32.567551999999999</v>
      </c>
      <c r="D560" s="260">
        <v>-58.453215</v>
      </c>
      <c r="E560" s="260" t="s">
        <v>2975</v>
      </c>
      <c r="F560" s="260" t="s">
        <v>2976</v>
      </c>
    </row>
    <row r="561" spans="1:7" x14ac:dyDescent="0.25">
      <c r="A561" s="58" t="s">
        <v>27</v>
      </c>
      <c r="B561" s="58" t="s">
        <v>1476</v>
      </c>
      <c r="C561" s="260">
        <v>-32.205655</v>
      </c>
      <c r="D561" s="260">
        <v>-58.783264000000003</v>
      </c>
      <c r="E561" s="260" t="s">
        <v>2977</v>
      </c>
      <c r="F561" s="260" t="s">
        <v>2978</v>
      </c>
    </row>
    <row r="562" spans="1:7" x14ac:dyDescent="0.25">
      <c r="A562" s="58" t="s">
        <v>27</v>
      </c>
      <c r="B562" s="58" t="s">
        <v>43</v>
      </c>
      <c r="C562" s="260">
        <v>-32.484661000000003</v>
      </c>
      <c r="D562" s="260">
        <v>-58.232120999999999</v>
      </c>
      <c r="E562" s="260" t="s">
        <v>2979</v>
      </c>
      <c r="F562" s="260" t="s">
        <v>2980</v>
      </c>
      <c r="G562" s="502">
        <v>72528</v>
      </c>
    </row>
    <row r="563" spans="1:7" x14ac:dyDescent="0.25">
      <c r="A563" s="58" t="s">
        <v>27</v>
      </c>
      <c r="B563" s="58" t="s">
        <v>939</v>
      </c>
      <c r="C563" s="260">
        <v>-32.433784000000003</v>
      </c>
      <c r="D563" s="260">
        <v>-58.634653</v>
      </c>
      <c r="E563" s="260" t="s">
        <v>2981</v>
      </c>
      <c r="F563" s="260" t="s">
        <v>2982</v>
      </c>
      <c r="G563" s="502">
        <v>1251</v>
      </c>
    </row>
    <row r="564" spans="1:7" x14ac:dyDescent="0.25">
      <c r="A564" s="58" t="s">
        <v>27</v>
      </c>
      <c r="B564" s="58" t="s">
        <v>1794</v>
      </c>
      <c r="C564" s="260">
        <v>-32.937835</v>
      </c>
      <c r="D564" s="260">
        <v>-58.119622</v>
      </c>
      <c r="E564" s="260" t="s">
        <v>2983</v>
      </c>
      <c r="F564" s="260" t="s">
        <v>2984</v>
      </c>
    </row>
    <row r="565" spans="1:7" x14ac:dyDescent="0.25">
      <c r="A565" s="58" t="s">
        <v>27</v>
      </c>
      <c r="B565" s="58" t="s">
        <v>1795</v>
      </c>
      <c r="C565" s="260">
        <v>-32.472799000000002</v>
      </c>
      <c r="D565" s="260">
        <v>-59.036633000000002</v>
      </c>
      <c r="E565" s="260" t="s">
        <v>2985</v>
      </c>
      <c r="F565" s="260" t="s">
        <v>2986</v>
      </c>
    </row>
    <row r="566" spans="1:7" x14ac:dyDescent="0.25">
      <c r="A566" s="58" t="s">
        <v>27</v>
      </c>
      <c r="B566" s="58" t="s">
        <v>1796</v>
      </c>
      <c r="C566" s="260">
        <v>-32.120035999999999</v>
      </c>
      <c r="D566" s="260">
        <v>-58.705216</v>
      </c>
      <c r="E566" s="260" t="s">
        <v>2987</v>
      </c>
      <c r="F566" s="260" t="s">
        <v>2988</v>
      </c>
    </row>
    <row r="567" spans="1:7" x14ac:dyDescent="0.25">
      <c r="A567" s="58" t="s">
        <v>27</v>
      </c>
      <c r="B567" s="58" t="s">
        <v>1797</v>
      </c>
      <c r="C567" s="260">
        <v>-32.306759999999997</v>
      </c>
      <c r="D567" s="260">
        <v>-58.358148</v>
      </c>
      <c r="E567" s="260" t="s">
        <v>2989</v>
      </c>
      <c r="F567" s="260" t="s">
        <v>2990</v>
      </c>
    </row>
    <row r="568" spans="1:7" x14ac:dyDescent="0.25">
      <c r="A568" s="58" t="s">
        <v>27</v>
      </c>
      <c r="B568" s="58" t="s">
        <v>352</v>
      </c>
      <c r="C568" s="260">
        <v>-32.092103000000002</v>
      </c>
      <c r="D568" s="260">
        <v>-58.957515000000001</v>
      </c>
      <c r="E568" s="260" t="s">
        <v>2991</v>
      </c>
      <c r="F568" s="260" t="s">
        <v>2992</v>
      </c>
      <c r="G568" s="502">
        <v>383</v>
      </c>
    </row>
    <row r="569" spans="1:7" x14ac:dyDescent="0.25">
      <c r="A569" s="58" t="s">
        <v>27</v>
      </c>
      <c r="B569" s="58" t="s">
        <v>352</v>
      </c>
      <c r="C569" s="260">
        <v>-32.203592999999998</v>
      </c>
      <c r="D569" s="260">
        <v>-59.031091000000004</v>
      </c>
      <c r="E569" s="260" t="s">
        <v>2993</v>
      </c>
      <c r="F569" s="260" t="s">
        <v>2994</v>
      </c>
      <c r="G569" s="502">
        <v>383</v>
      </c>
    </row>
    <row r="570" spans="1:7" x14ac:dyDescent="0.25">
      <c r="A570" s="58" t="s">
        <v>27</v>
      </c>
      <c r="B570" s="58" t="s">
        <v>1048</v>
      </c>
      <c r="C570" s="260">
        <v>-32.261895000000003</v>
      </c>
      <c r="D570" s="260">
        <v>-58.906953000000001</v>
      </c>
      <c r="E570" s="260" t="s">
        <v>2995</v>
      </c>
      <c r="F570" s="260" t="s">
        <v>2996</v>
      </c>
      <c r="G570" s="502">
        <v>230</v>
      </c>
    </row>
    <row r="571" spans="1:7" x14ac:dyDescent="0.25">
      <c r="A571" s="58" t="s">
        <v>27</v>
      </c>
      <c r="B571" s="58" t="s">
        <v>1471</v>
      </c>
      <c r="C571" s="260">
        <v>-32.408200999999998</v>
      </c>
      <c r="D571" s="260">
        <v>-58.277023999999997</v>
      </c>
      <c r="E571" s="260" t="s">
        <v>2997</v>
      </c>
      <c r="F571" s="260" t="s">
        <v>2998</v>
      </c>
    </row>
    <row r="572" spans="1:7" x14ac:dyDescent="0.25">
      <c r="A572" s="58" t="s">
        <v>27</v>
      </c>
      <c r="B572" s="58" t="s">
        <v>1798</v>
      </c>
      <c r="C572" s="260">
        <v>-32.828124000000003</v>
      </c>
      <c r="D572" s="260">
        <v>-58.257950000000001</v>
      </c>
      <c r="E572" s="260" t="s">
        <v>2999</v>
      </c>
      <c r="F572" s="260" t="s">
        <v>3000</v>
      </c>
    </row>
    <row r="573" spans="1:7" x14ac:dyDescent="0.25">
      <c r="A573" s="58" t="s">
        <v>27</v>
      </c>
      <c r="B573" s="58" t="s">
        <v>946</v>
      </c>
      <c r="C573" s="260">
        <v>-32.346007</v>
      </c>
      <c r="D573" s="260">
        <v>-58.444178000000001</v>
      </c>
      <c r="E573" s="260" t="s">
        <v>3001</v>
      </c>
      <c r="F573" s="260" t="s">
        <v>3002</v>
      </c>
      <c r="G573" s="502">
        <v>976</v>
      </c>
    </row>
    <row r="574" spans="1:7" x14ac:dyDescent="0.25">
      <c r="A574" s="58" t="s">
        <v>27</v>
      </c>
      <c r="B574" s="58" t="s">
        <v>1799</v>
      </c>
      <c r="C574" s="260">
        <v>-32.693840000000002</v>
      </c>
      <c r="D574" s="260">
        <v>-58.184795999999999</v>
      </c>
      <c r="E574" s="260" t="s">
        <v>3003</v>
      </c>
      <c r="F574" s="260" t="s">
        <v>3004</v>
      </c>
    </row>
    <row r="575" spans="1:7" x14ac:dyDescent="0.25">
      <c r="A575" s="58" t="s">
        <v>27</v>
      </c>
      <c r="B575" s="58" t="s">
        <v>1800</v>
      </c>
      <c r="C575" s="260">
        <v>-32.529147999999999</v>
      </c>
      <c r="D575" s="260">
        <v>-58.558112999999999</v>
      </c>
      <c r="E575" s="260" t="s">
        <v>3005</v>
      </c>
      <c r="F575" s="260" t="s">
        <v>3006</v>
      </c>
    </row>
    <row r="576" spans="1:7" x14ac:dyDescent="0.25">
      <c r="A576" s="58" t="s">
        <v>27</v>
      </c>
      <c r="B576" s="58" t="s">
        <v>1801</v>
      </c>
      <c r="C576" s="260">
        <v>-32.409165000000002</v>
      </c>
      <c r="D576" s="260">
        <v>-58.477642000000003</v>
      </c>
      <c r="E576" s="260" t="s">
        <v>3007</v>
      </c>
      <c r="F576" s="260" t="s">
        <v>3008</v>
      </c>
    </row>
    <row r="577" spans="1:7" x14ac:dyDescent="0.25">
      <c r="A577" s="58" t="s">
        <v>27</v>
      </c>
      <c r="B577" s="58" t="s">
        <v>866</v>
      </c>
      <c r="C577" s="260">
        <v>-32.344664000000002</v>
      </c>
      <c r="D577" s="260">
        <v>-58.973010000000002</v>
      </c>
      <c r="E577" s="260" t="s">
        <v>3009</v>
      </c>
      <c r="F577" s="260" t="s">
        <v>3010</v>
      </c>
      <c r="G577" s="502">
        <v>281</v>
      </c>
    </row>
    <row r="578" spans="1:7" x14ac:dyDescent="0.25">
      <c r="A578" s="58" t="s">
        <v>27</v>
      </c>
      <c r="B578" s="58" t="s">
        <v>1020</v>
      </c>
      <c r="C578" s="260">
        <v>-32.340817000000001</v>
      </c>
      <c r="D578" s="260">
        <v>-58.350436000000002</v>
      </c>
      <c r="E578" s="260" t="s">
        <v>3011</v>
      </c>
      <c r="F578" s="260" t="s">
        <v>3012</v>
      </c>
    </row>
    <row r="579" spans="1:7" x14ac:dyDescent="0.25">
      <c r="A579" s="58" t="s">
        <v>27</v>
      </c>
      <c r="B579" s="58" t="s">
        <v>37</v>
      </c>
      <c r="C579" s="260">
        <v>-32.555239999999998</v>
      </c>
      <c r="D579" s="260">
        <v>-58.391092999999998</v>
      </c>
      <c r="E579" s="260" t="s">
        <v>3013</v>
      </c>
      <c r="F579" s="260" t="s">
        <v>3014</v>
      </c>
    </row>
    <row r="580" spans="1:7" x14ac:dyDescent="0.25">
      <c r="A580" s="58" t="s">
        <v>27</v>
      </c>
      <c r="B580" s="58" t="s">
        <v>621</v>
      </c>
      <c r="C580" s="260">
        <v>-32.174416999999998</v>
      </c>
      <c r="D580" s="260">
        <v>-58.785975999999998</v>
      </c>
      <c r="E580" s="260" t="s">
        <v>3015</v>
      </c>
      <c r="F580" s="260" t="s">
        <v>3016</v>
      </c>
      <c r="G580" s="502">
        <v>1187</v>
      </c>
    </row>
    <row r="581" spans="1:7" x14ac:dyDescent="0.25">
      <c r="A581" s="58" t="s">
        <v>27</v>
      </c>
      <c r="B581" s="58" t="s">
        <v>1802</v>
      </c>
      <c r="C581" s="260">
        <v>-32.492128000000001</v>
      </c>
      <c r="D581" s="260">
        <v>-58.605798999999998</v>
      </c>
      <c r="E581" s="260" t="s">
        <v>3017</v>
      </c>
      <c r="F581" s="260" t="s">
        <v>3018</v>
      </c>
    </row>
    <row r="582" spans="1:7" x14ac:dyDescent="0.25">
      <c r="A582" s="58" t="s">
        <v>27</v>
      </c>
      <c r="B582" s="58" t="s">
        <v>50</v>
      </c>
      <c r="C582" s="260">
        <v>-32.603453000000002</v>
      </c>
      <c r="D582" s="260">
        <v>-58.451703999999999</v>
      </c>
      <c r="E582" s="260" t="s">
        <v>3019</v>
      </c>
      <c r="F582" s="260" t="s">
        <v>3020</v>
      </c>
    </row>
    <row r="583" spans="1:7" x14ac:dyDescent="0.25">
      <c r="A583" s="58" t="s">
        <v>27</v>
      </c>
      <c r="B583" s="58" t="s">
        <v>1803</v>
      </c>
      <c r="C583" s="260">
        <v>-32.529502999999998</v>
      </c>
      <c r="D583" s="260">
        <v>-58.303327000000003</v>
      </c>
      <c r="E583" s="260" t="s">
        <v>3021</v>
      </c>
      <c r="F583" s="260" t="s">
        <v>3022</v>
      </c>
    </row>
    <row r="584" spans="1:7" x14ac:dyDescent="0.25">
      <c r="A584" s="58" t="s">
        <v>27</v>
      </c>
      <c r="B584" s="58" t="s">
        <v>710</v>
      </c>
      <c r="C584" s="260">
        <v>-32.398361999999999</v>
      </c>
      <c r="D584" s="260">
        <v>-58.746018999999997</v>
      </c>
      <c r="E584" s="260" t="s">
        <v>3023</v>
      </c>
      <c r="F584" s="260" t="s">
        <v>3024</v>
      </c>
      <c r="G584" s="502">
        <v>1427</v>
      </c>
    </row>
    <row r="585" spans="1:7" x14ac:dyDescent="0.25">
      <c r="A585" s="58" t="s">
        <v>27</v>
      </c>
      <c r="B585" s="58" t="s">
        <v>1477</v>
      </c>
      <c r="C585" s="260">
        <v>-32.445604000000003</v>
      </c>
      <c r="D585" s="260">
        <v>-58.435429999999997</v>
      </c>
      <c r="E585" s="260" t="s">
        <v>3025</v>
      </c>
      <c r="F585" s="260" t="s">
        <v>3026</v>
      </c>
      <c r="G585" s="502">
        <v>1337</v>
      </c>
    </row>
    <row r="586" spans="1:7" x14ac:dyDescent="0.25">
      <c r="A586" s="58" t="s">
        <v>27</v>
      </c>
      <c r="B586" s="58" t="s">
        <v>1478</v>
      </c>
      <c r="C586" s="260">
        <v>-32.180069000000003</v>
      </c>
      <c r="D586" s="260">
        <v>-58.928538000000003</v>
      </c>
      <c r="E586" s="260" t="s">
        <v>3027</v>
      </c>
      <c r="F586" s="260" t="s">
        <v>3028</v>
      </c>
      <c r="G586" s="502">
        <v>639</v>
      </c>
    </row>
    <row r="587" spans="1:7" x14ac:dyDescent="0.25">
      <c r="A587" s="58" t="s">
        <v>51</v>
      </c>
      <c r="B587" s="58" t="s">
        <v>750</v>
      </c>
      <c r="C587" s="260">
        <v>-32.533541999999997</v>
      </c>
      <c r="D587" s="260">
        <v>-60.035452999999997</v>
      </c>
      <c r="E587" s="260" t="s">
        <v>3029</v>
      </c>
      <c r="F587" s="260" t="s">
        <v>3030</v>
      </c>
      <c r="G587" s="502">
        <v>211</v>
      </c>
    </row>
    <row r="588" spans="1:7" x14ac:dyDescent="0.25">
      <c r="A588" s="58" t="s">
        <v>51</v>
      </c>
      <c r="B588" s="58" t="s">
        <v>1804</v>
      </c>
      <c r="C588" s="260">
        <v>-32.957607000000003</v>
      </c>
      <c r="D588" s="260">
        <v>-60.049501999999997</v>
      </c>
      <c r="E588" s="260" t="s">
        <v>3031</v>
      </c>
      <c r="F588" s="260" t="s">
        <v>3032</v>
      </c>
    </row>
    <row r="589" spans="1:7" x14ac:dyDescent="0.25">
      <c r="A589" s="58" t="s">
        <v>51</v>
      </c>
      <c r="B589" s="58" t="s">
        <v>1805</v>
      </c>
      <c r="C589" s="260">
        <v>-32.706445000000002</v>
      </c>
      <c r="D589" s="260">
        <v>-60.669342</v>
      </c>
      <c r="E589" s="260" t="s">
        <v>3033</v>
      </c>
      <c r="F589" s="260" t="s">
        <v>3034</v>
      </c>
    </row>
    <row r="590" spans="1:7" x14ac:dyDescent="0.25">
      <c r="A590" s="58" t="s">
        <v>51</v>
      </c>
      <c r="B590" s="58" t="s">
        <v>1806</v>
      </c>
      <c r="C590" s="260">
        <v>-32.616796999999998</v>
      </c>
      <c r="D590" s="260">
        <v>-60.532116000000002</v>
      </c>
      <c r="E590" s="260" t="s">
        <v>3035</v>
      </c>
      <c r="F590" s="260" t="s">
        <v>3036</v>
      </c>
    </row>
    <row r="591" spans="1:7" x14ac:dyDescent="0.25">
      <c r="A591" s="58" t="s">
        <v>51</v>
      </c>
      <c r="B591" s="58" t="s">
        <v>1807</v>
      </c>
      <c r="C591" s="260">
        <v>-32.362495000000003</v>
      </c>
      <c r="D591" s="260">
        <v>-60.404952999999999</v>
      </c>
      <c r="E591" s="260" t="s">
        <v>3037</v>
      </c>
      <c r="F591" s="260" t="s">
        <v>3038</v>
      </c>
    </row>
    <row r="592" spans="1:7" x14ac:dyDescent="0.25">
      <c r="A592" s="58" t="s">
        <v>51</v>
      </c>
      <c r="B592" s="58" t="s">
        <v>1808</v>
      </c>
      <c r="C592" s="260">
        <v>-32.906829000000002</v>
      </c>
      <c r="D592" s="260">
        <v>-60.630499</v>
      </c>
      <c r="E592" s="260" t="s">
        <v>3039</v>
      </c>
      <c r="F592" s="260" t="s">
        <v>3040</v>
      </c>
    </row>
    <row r="593" spans="1:7" x14ac:dyDescent="0.25">
      <c r="A593" s="58" t="s">
        <v>51</v>
      </c>
      <c r="B593" s="58" t="s">
        <v>806</v>
      </c>
      <c r="C593" s="260">
        <v>-32.284602999999997</v>
      </c>
      <c r="D593" s="260">
        <v>-60.227271999999999</v>
      </c>
      <c r="E593" s="260" t="s">
        <v>3041</v>
      </c>
      <c r="F593" s="260" t="s">
        <v>3042</v>
      </c>
    </row>
    <row r="594" spans="1:7" x14ac:dyDescent="0.25">
      <c r="A594" s="58" t="s">
        <v>51</v>
      </c>
      <c r="B594" s="58" t="s">
        <v>1809</v>
      </c>
      <c r="C594" s="260">
        <v>-32.579478999999999</v>
      </c>
      <c r="D594" s="260">
        <v>-60.030701000000001</v>
      </c>
      <c r="E594" s="260" t="s">
        <v>3043</v>
      </c>
      <c r="F594" s="260" t="s">
        <v>3044</v>
      </c>
    </row>
    <row r="595" spans="1:7" x14ac:dyDescent="0.25">
      <c r="A595" s="58" t="s">
        <v>51</v>
      </c>
      <c r="B595" s="58" t="s">
        <v>1810</v>
      </c>
      <c r="C595" s="260">
        <v>-32.333651000000003</v>
      </c>
      <c r="D595" s="260">
        <v>-60.163418</v>
      </c>
      <c r="E595" s="260" t="s">
        <v>3045</v>
      </c>
      <c r="F595" s="260" t="s">
        <v>3046</v>
      </c>
    </row>
    <row r="596" spans="1:7" x14ac:dyDescent="0.25">
      <c r="A596" s="58" t="s">
        <v>51</v>
      </c>
      <c r="B596" s="58" t="s">
        <v>1811</v>
      </c>
      <c r="C596" s="260">
        <v>-32.916584999999998</v>
      </c>
      <c r="D596" s="260">
        <v>-60.653373000000002</v>
      </c>
      <c r="E596" s="260" t="s">
        <v>3047</v>
      </c>
      <c r="F596" s="260" t="s">
        <v>3048</v>
      </c>
    </row>
    <row r="597" spans="1:7" x14ac:dyDescent="0.25">
      <c r="A597" s="58" t="s">
        <v>51</v>
      </c>
      <c r="B597" s="58" t="s">
        <v>1812</v>
      </c>
      <c r="C597" s="260">
        <v>-32.767944999999997</v>
      </c>
      <c r="D597" s="260">
        <v>-60.111485000000002</v>
      </c>
      <c r="E597" s="260" t="s">
        <v>3049</v>
      </c>
      <c r="F597" s="260" t="s">
        <v>3050</v>
      </c>
    </row>
    <row r="598" spans="1:7" x14ac:dyDescent="0.25">
      <c r="A598" s="58" t="s">
        <v>51</v>
      </c>
      <c r="B598" s="58" t="s">
        <v>1813</v>
      </c>
      <c r="C598" s="260">
        <v>-32.893931000000002</v>
      </c>
      <c r="D598" s="260">
        <v>-60.663625000000003</v>
      </c>
      <c r="E598" s="260" t="s">
        <v>3051</v>
      </c>
      <c r="F598" s="260" t="s">
        <v>3052</v>
      </c>
    </row>
    <row r="599" spans="1:7" x14ac:dyDescent="0.25">
      <c r="A599" s="58" t="s">
        <v>51</v>
      </c>
      <c r="B599" s="58" t="s">
        <v>1814</v>
      </c>
      <c r="C599" s="260">
        <v>-32.687888000000001</v>
      </c>
      <c r="D599" s="260">
        <v>-60.010461999999997</v>
      </c>
      <c r="E599" s="260" t="s">
        <v>3053</v>
      </c>
      <c r="F599" s="260" t="s">
        <v>3054</v>
      </c>
    </row>
    <row r="600" spans="1:7" x14ac:dyDescent="0.25">
      <c r="A600" s="58" t="s">
        <v>51</v>
      </c>
      <c r="B600" s="58" t="s">
        <v>1815</v>
      </c>
      <c r="C600" s="260">
        <v>-33.105142000000001</v>
      </c>
      <c r="D600" s="260">
        <v>-60.356952</v>
      </c>
      <c r="E600" s="260" t="s">
        <v>3055</v>
      </c>
      <c r="F600" s="260" t="s">
        <v>3056</v>
      </c>
    </row>
    <row r="601" spans="1:7" x14ac:dyDescent="0.25">
      <c r="A601" s="58" t="s">
        <v>51</v>
      </c>
      <c r="B601" s="58" t="s">
        <v>1816</v>
      </c>
      <c r="C601" s="260">
        <v>-32.528858</v>
      </c>
      <c r="D601" s="260">
        <v>-60.283566</v>
      </c>
      <c r="E601" s="260" t="s">
        <v>3057</v>
      </c>
      <c r="F601" s="260" t="s">
        <v>3058</v>
      </c>
    </row>
    <row r="602" spans="1:7" x14ac:dyDescent="0.25">
      <c r="A602" s="58" t="s">
        <v>51</v>
      </c>
      <c r="B602" s="58" t="s">
        <v>1016</v>
      </c>
      <c r="C602" s="260">
        <v>-32.306825000000003</v>
      </c>
      <c r="D602" s="260">
        <v>-60.423088999999997</v>
      </c>
      <c r="E602" s="260" t="s">
        <v>3059</v>
      </c>
      <c r="F602" s="260" t="s">
        <v>3060</v>
      </c>
      <c r="G602" s="502">
        <v>139</v>
      </c>
    </row>
    <row r="603" spans="1:7" x14ac:dyDescent="0.25">
      <c r="A603" s="58" t="s">
        <v>51</v>
      </c>
      <c r="B603" s="58" t="s">
        <v>1354</v>
      </c>
      <c r="C603" s="260">
        <v>-32.640211999999998</v>
      </c>
      <c r="D603" s="260">
        <v>-59.872906999999998</v>
      </c>
      <c r="E603" s="260" t="s">
        <v>3061</v>
      </c>
      <c r="F603" s="260" t="s">
        <v>3062</v>
      </c>
    </row>
    <row r="604" spans="1:7" x14ac:dyDescent="0.25">
      <c r="A604" s="58" t="s">
        <v>51</v>
      </c>
      <c r="B604" s="58" t="s">
        <v>1155</v>
      </c>
      <c r="C604" s="260">
        <v>-32.409815000000002</v>
      </c>
      <c r="D604" s="260">
        <v>-60.321719000000002</v>
      </c>
      <c r="E604" s="260" t="s">
        <v>3063</v>
      </c>
      <c r="F604" s="260" t="s">
        <v>3064</v>
      </c>
    </row>
    <row r="605" spans="1:7" x14ac:dyDescent="0.25">
      <c r="A605" s="58" t="s">
        <v>51</v>
      </c>
      <c r="B605" s="58" t="s">
        <v>1817</v>
      </c>
      <c r="C605" s="260">
        <v>-32.640639</v>
      </c>
      <c r="D605" s="260">
        <v>-60.612405000000003</v>
      </c>
      <c r="E605" s="260" t="s">
        <v>3065</v>
      </c>
      <c r="F605" s="260" t="s">
        <v>3066</v>
      </c>
    </row>
    <row r="606" spans="1:7" x14ac:dyDescent="0.25">
      <c r="A606" s="58" t="s">
        <v>51</v>
      </c>
      <c r="B606" s="58" t="s">
        <v>1818</v>
      </c>
      <c r="C606" s="260">
        <v>-32.696533000000002</v>
      </c>
      <c r="D606" s="260">
        <v>-59.901319999999998</v>
      </c>
      <c r="E606" s="260" t="s">
        <v>3067</v>
      </c>
      <c r="F606" s="260" t="s">
        <v>3068</v>
      </c>
    </row>
    <row r="607" spans="1:7" x14ac:dyDescent="0.25">
      <c r="A607" s="58" t="s">
        <v>51</v>
      </c>
      <c r="B607" s="58" t="s">
        <v>1819</v>
      </c>
      <c r="C607" s="260">
        <v>-32.801622999999999</v>
      </c>
      <c r="D607" s="260">
        <v>-59.945250000000001</v>
      </c>
      <c r="E607" s="260" t="s">
        <v>3069</v>
      </c>
      <c r="F607" s="260" t="s">
        <v>3070</v>
      </c>
    </row>
    <row r="608" spans="1:7" x14ac:dyDescent="0.25">
      <c r="A608" s="58" t="s">
        <v>51</v>
      </c>
      <c r="B608" s="58" t="s">
        <v>1820</v>
      </c>
      <c r="C608" s="260">
        <v>-32.422618</v>
      </c>
      <c r="D608" s="260">
        <v>-60.129218999999999</v>
      </c>
      <c r="E608" s="260" t="s">
        <v>3071</v>
      </c>
      <c r="F608" s="260" t="s">
        <v>3072</v>
      </c>
    </row>
    <row r="609" spans="1:7" x14ac:dyDescent="0.25">
      <c r="A609" s="58" t="s">
        <v>51</v>
      </c>
      <c r="B609" s="58" t="s">
        <v>1821</v>
      </c>
      <c r="C609" s="260">
        <v>-33.105044999999997</v>
      </c>
      <c r="D609" s="260">
        <v>-60.476002999999999</v>
      </c>
      <c r="E609" s="260" t="s">
        <v>3073</v>
      </c>
      <c r="F609" s="260" t="s">
        <v>3074</v>
      </c>
    </row>
    <row r="610" spans="1:7" x14ac:dyDescent="0.25">
      <c r="A610" s="58" t="s">
        <v>51</v>
      </c>
      <c r="B610" s="58" t="s">
        <v>700</v>
      </c>
      <c r="C610" s="260">
        <v>-32.780963999999997</v>
      </c>
      <c r="D610" s="260">
        <v>-59.907190999999997</v>
      </c>
      <c r="E610" s="260" t="s">
        <v>3075</v>
      </c>
      <c r="F610" s="260" t="s">
        <v>3076</v>
      </c>
      <c r="G610" s="568">
        <v>947</v>
      </c>
    </row>
    <row r="611" spans="1:7" x14ac:dyDescent="0.25">
      <c r="A611" s="58" t="s">
        <v>51</v>
      </c>
      <c r="B611" s="58" t="s">
        <v>1822</v>
      </c>
      <c r="C611" s="260">
        <v>-32.849820000000001</v>
      </c>
      <c r="D611" s="260">
        <v>-59.865552000000001</v>
      </c>
      <c r="E611" s="260" t="s">
        <v>3077</v>
      </c>
      <c r="F611" s="260" t="s">
        <v>3078</v>
      </c>
    </row>
    <row r="612" spans="1:7" x14ac:dyDescent="0.25">
      <c r="A612" s="58" t="s">
        <v>51</v>
      </c>
      <c r="B612" s="58" t="s">
        <v>680</v>
      </c>
      <c r="C612" s="260">
        <v>-32.439785999999998</v>
      </c>
      <c r="D612" s="260">
        <v>-60.393444000000002</v>
      </c>
      <c r="E612" s="260" t="s">
        <v>3079</v>
      </c>
      <c r="F612" s="260" t="s">
        <v>3080</v>
      </c>
      <c r="G612" s="568">
        <v>844</v>
      </c>
    </row>
    <row r="613" spans="1:7" x14ac:dyDescent="0.25">
      <c r="A613" s="58" t="s">
        <v>51</v>
      </c>
      <c r="B613" s="58" t="s">
        <v>1823</v>
      </c>
      <c r="C613" s="260">
        <v>-33.088290999999998</v>
      </c>
      <c r="D613" s="260">
        <v>-60.223827999999997</v>
      </c>
      <c r="E613" s="260" t="s">
        <v>3081</v>
      </c>
      <c r="F613" s="260" t="s">
        <v>3082</v>
      </c>
    </row>
    <row r="614" spans="1:7" x14ac:dyDescent="0.25">
      <c r="A614" s="58" t="s">
        <v>51</v>
      </c>
      <c r="B614" s="58" t="s">
        <v>1646</v>
      </c>
      <c r="C614" s="260">
        <v>-32.364139999999999</v>
      </c>
      <c r="D614" s="260">
        <v>-60.344940999999999</v>
      </c>
      <c r="E614" s="260" t="s">
        <v>3083</v>
      </c>
      <c r="F614" s="260" t="s">
        <v>3084</v>
      </c>
    </row>
    <row r="615" spans="1:7" x14ac:dyDescent="0.25">
      <c r="A615" s="58" t="s">
        <v>51</v>
      </c>
      <c r="B615" s="58" t="s">
        <v>51</v>
      </c>
      <c r="C615" s="260">
        <v>-32.621606</v>
      </c>
      <c r="D615" s="260">
        <v>-60.157953999999997</v>
      </c>
      <c r="E615" s="260" t="s">
        <v>3085</v>
      </c>
      <c r="F615" s="260" t="s">
        <v>3086</v>
      </c>
      <c r="G615" s="502">
        <v>30623</v>
      </c>
    </row>
    <row r="616" spans="1:7" x14ac:dyDescent="0.25">
      <c r="A616" s="58" t="s">
        <v>51</v>
      </c>
      <c r="B616" s="58" t="s">
        <v>1824</v>
      </c>
      <c r="C616" s="260">
        <v>-32.572225000000003</v>
      </c>
      <c r="D616" s="260">
        <v>-59.808909999999997</v>
      </c>
      <c r="E616" s="260" t="s">
        <v>3087</v>
      </c>
      <c r="F616" s="260" t="s">
        <v>3088</v>
      </c>
    </row>
    <row r="617" spans="1:7" x14ac:dyDescent="0.25">
      <c r="A617" s="58" t="s">
        <v>10</v>
      </c>
      <c r="B617" s="58" t="s">
        <v>1825</v>
      </c>
      <c r="C617" s="260">
        <v>-31.780752</v>
      </c>
      <c r="D617" s="260">
        <v>-59.572690000000001</v>
      </c>
      <c r="E617" s="260" t="s">
        <v>3089</v>
      </c>
      <c r="F617" s="260" t="s">
        <v>3090</v>
      </c>
    </row>
    <row r="618" spans="1:7" x14ac:dyDescent="0.25">
      <c r="A618" s="58" t="s">
        <v>10</v>
      </c>
      <c r="B618" s="58" t="s">
        <v>1484</v>
      </c>
      <c r="C618" s="260">
        <v>-32.025193999999999</v>
      </c>
      <c r="D618" s="260">
        <v>-59.009408000000001</v>
      </c>
      <c r="E618" s="260" t="s">
        <v>3091</v>
      </c>
      <c r="F618" s="260" t="s">
        <v>3092</v>
      </c>
    </row>
    <row r="619" spans="1:7" x14ac:dyDescent="0.25">
      <c r="A619" s="58" t="s">
        <v>10</v>
      </c>
      <c r="B619" s="58" t="s">
        <v>1555</v>
      </c>
      <c r="C619" s="260">
        <v>-31.293863999999999</v>
      </c>
      <c r="D619" s="260">
        <v>-58.904328999999997</v>
      </c>
      <c r="E619" s="260" t="s">
        <v>3093</v>
      </c>
      <c r="F619" s="260" t="s">
        <v>3094</v>
      </c>
    </row>
    <row r="620" spans="1:7" x14ac:dyDescent="0.25">
      <c r="A620" s="58" t="s">
        <v>10</v>
      </c>
      <c r="B620" s="58" t="s">
        <v>1826</v>
      </c>
      <c r="C620" s="260">
        <v>-31.722192</v>
      </c>
      <c r="D620" s="260">
        <v>-59.349609999999998</v>
      </c>
      <c r="E620" s="260" t="s">
        <v>3095</v>
      </c>
      <c r="F620" s="260" t="s">
        <v>3096</v>
      </c>
    </row>
    <row r="621" spans="1:7" x14ac:dyDescent="0.25">
      <c r="A621" s="58" t="s">
        <v>10</v>
      </c>
      <c r="B621" s="58" t="s">
        <v>1678</v>
      </c>
      <c r="C621" s="260">
        <v>-31.318075</v>
      </c>
      <c r="D621" s="260">
        <v>-59.307602000000003</v>
      </c>
      <c r="E621" s="260" t="s">
        <v>3097</v>
      </c>
      <c r="F621" s="260" t="s">
        <v>3098</v>
      </c>
    </row>
    <row r="622" spans="1:7" x14ac:dyDescent="0.25">
      <c r="A622" s="58" t="s">
        <v>10</v>
      </c>
      <c r="B622" s="58" t="s">
        <v>1827</v>
      </c>
      <c r="C622" s="260">
        <v>-31.59937</v>
      </c>
      <c r="D622" s="260">
        <v>-58.576368000000002</v>
      </c>
      <c r="E622" s="260" t="s">
        <v>3099</v>
      </c>
      <c r="F622" s="260" t="s">
        <v>3100</v>
      </c>
    </row>
    <row r="623" spans="1:7" x14ac:dyDescent="0.25">
      <c r="A623" s="58" t="s">
        <v>10</v>
      </c>
      <c r="B623" s="58" t="s">
        <v>1828</v>
      </c>
      <c r="C623" s="260">
        <v>-31.549787999999999</v>
      </c>
      <c r="D623" s="260">
        <v>-58.552852999999999</v>
      </c>
      <c r="E623" s="260" t="s">
        <v>3101</v>
      </c>
      <c r="F623" s="260" t="s">
        <v>3102</v>
      </c>
    </row>
    <row r="624" spans="1:7" x14ac:dyDescent="0.25">
      <c r="A624" s="58" t="s">
        <v>10</v>
      </c>
      <c r="B624" s="58" t="s">
        <v>1829</v>
      </c>
      <c r="C624" s="260">
        <v>-31.779423000000001</v>
      </c>
      <c r="D624" s="260">
        <v>-59.242260000000002</v>
      </c>
      <c r="E624" s="260" t="s">
        <v>3103</v>
      </c>
      <c r="F624" s="260" t="s">
        <v>3104</v>
      </c>
    </row>
    <row r="625" spans="1:6" x14ac:dyDescent="0.25">
      <c r="A625" s="58" t="s">
        <v>10</v>
      </c>
      <c r="B625" s="58" t="s">
        <v>1830</v>
      </c>
      <c r="C625" s="260">
        <v>-31.901662999999999</v>
      </c>
      <c r="D625" s="260">
        <v>-58.806356000000001</v>
      </c>
      <c r="E625" s="260" t="s">
        <v>3105</v>
      </c>
      <c r="F625" s="260" t="s">
        <v>3106</v>
      </c>
    </row>
    <row r="626" spans="1:6" x14ac:dyDescent="0.25">
      <c r="A626" s="58" t="s">
        <v>10</v>
      </c>
      <c r="B626" s="58" t="s">
        <v>1831</v>
      </c>
      <c r="C626" s="260">
        <v>-31.620469</v>
      </c>
      <c r="D626" s="260">
        <v>-58.782057999999999</v>
      </c>
      <c r="E626" s="260" t="s">
        <v>3107</v>
      </c>
      <c r="F626" s="260" t="s">
        <v>3108</v>
      </c>
    </row>
    <row r="627" spans="1:6" x14ac:dyDescent="0.25">
      <c r="A627" s="58" t="s">
        <v>10</v>
      </c>
      <c r="B627" s="58" t="s">
        <v>1832</v>
      </c>
      <c r="C627" s="260">
        <v>-31.463657000000001</v>
      </c>
      <c r="D627" s="260">
        <v>-58.860781000000003</v>
      </c>
      <c r="E627" s="260" t="s">
        <v>3109</v>
      </c>
      <c r="F627" s="260" t="s">
        <v>3110</v>
      </c>
    </row>
    <row r="628" spans="1:6" x14ac:dyDescent="0.25">
      <c r="A628" s="58" t="s">
        <v>10</v>
      </c>
      <c r="B628" s="58" t="s">
        <v>1833</v>
      </c>
      <c r="C628" s="260">
        <v>-31.791799999999999</v>
      </c>
      <c r="D628" s="260">
        <v>-58.874884000000002</v>
      </c>
      <c r="E628" s="260" t="s">
        <v>3111</v>
      </c>
      <c r="F628" s="260" t="s">
        <v>3112</v>
      </c>
    </row>
    <row r="629" spans="1:6" x14ac:dyDescent="0.25">
      <c r="A629" s="58" t="s">
        <v>10</v>
      </c>
      <c r="B629" s="58" t="s">
        <v>1834</v>
      </c>
      <c r="C629" s="260">
        <v>-31.43965</v>
      </c>
      <c r="D629" s="260">
        <v>-58.605880999999997</v>
      </c>
      <c r="E629" s="260" t="s">
        <v>3113</v>
      </c>
      <c r="F629" s="260" t="s">
        <v>3114</v>
      </c>
    </row>
    <row r="630" spans="1:6" x14ac:dyDescent="0.25">
      <c r="A630" s="58" t="s">
        <v>10</v>
      </c>
      <c r="B630" s="58" t="s">
        <v>1835</v>
      </c>
      <c r="C630" s="260">
        <v>-31.859255999999998</v>
      </c>
      <c r="D630" s="260">
        <v>-58.914431999999998</v>
      </c>
      <c r="E630" s="260" t="s">
        <v>3115</v>
      </c>
      <c r="F630" s="260" t="s">
        <v>3116</v>
      </c>
    </row>
    <row r="631" spans="1:6" x14ac:dyDescent="0.25">
      <c r="A631" s="58" t="s">
        <v>10</v>
      </c>
      <c r="B631" s="58" t="s">
        <v>1836</v>
      </c>
      <c r="C631" s="260">
        <v>-31.653538999999999</v>
      </c>
      <c r="D631" s="260">
        <v>-58.971297</v>
      </c>
      <c r="E631" s="260" t="s">
        <v>3117</v>
      </c>
      <c r="F631" s="260" t="s">
        <v>3118</v>
      </c>
    </row>
    <row r="632" spans="1:6" x14ac:dyDescent="0.25">
      <c r="A632" s="58" t="s">
        <v>10</v>
      </c>
      <c r="B632" s="58" t="s">
        <v>1837</v>
      </c>
      <c r="C632" s="260">
        <v>-31.451616000000001</v>
      </c>
      <c r="D632" s="260">
        <v>-58.706755999999999</v>
      </c>
      <c r="E632" s="260" t="s">
        <v>3119</v>
      </c>
      <c r="F632" s="260" t="s">
        <v>3120</v>
      </c>
    </row>
    <row r="633" spans="1:6" x14ac:dyDescent="0.25">
      <c r="A633" s="58" t="s">
        <v>10</v>
      </c>
      <c r="B633" s="58" t="s">
        <v>1838</v>
      </c>
      <c r="C633" s="260">
        <v>-31.844296</v>
      </c>
      <c r="D633" s="260">
        <v>-59.316132000000003</v>
      </c>
      <c r="E633" s="260" t="s">
        <v>3121</v>
      </c>
      <c r="F633" s="260" t="s">
        <v>3122</v>
      </c>
    </row>
    <row r="634" spans="1:6" x14ac:dyDescent="0.25">
      <c r="A634" s="58" t="s">
        <v>10</v>
      </c>
      <c r="B634" s="58" t="s">
        <v>1839</v>
      </c>
      <c r="C634" s="260">
        <v>-31.528842999999998</v>
      </c>
      <c r="D634" s="260">
        <v>-58.671120999999999</v>
      </c>
      <c r="E634" s="260" t="s">
        <v>3123</v>
      </c>
      <c r="F634" s="260" t="s">
        <v>3124</v>
      </c>
    </row>
    <row r="635" spans="1:6" x14ac:dyDescent="0.25">
      <c r="A635" s="58" t="s">
        <v>10</v>
      </c>
      <c r="B635" s="58" t="s">
        <v>1840</v>
      </c>
      <c r="C635" s="260">
        <v>-31.799783000000001</v>
      </c>
      <c r="D635" s="260">
        <v>-58.757643000000002</v>
      </c>
      <c r="E635" s="260" t="s">
        <v>3125</v>
      </c>
      <c r="F635" s="260" t="s">
        <v>3126</v>
      </c>
    </row>
    <row r="636" spans="1:6" x14ac:dyDescent="0.25">
      <c r="A636" s="58" t="s">
        <v>10</v>
      </c>
      <c r="B636" s="58" t="s">
        <v>1841</v>
      </c>
      <c r="C636" s="260">
        <v>-31.293115</v>
      </c>
      <c r="D636" s="260">
        <v>-58.800890000000003</v>
      </c>
      <c r="E636" s="260" t="s">
        <v>3127</v>
      </c>
      <c r="F636" s="260" t="s">
        <v>3128</v>
      </c>
    </row>
    <row r="637" spans="1:6" x14ac:dyDescent="0.25">
      <c r="A637" s="58" t="s">
        <v>10</v>
      </c>
      <c r="B637" s="58" t="s">
        <v>1842</v>
      </c>
      <c r="C637" s="260">
        <v>-31.356673000000001</v>
      </c>
      <c r="D637" s="260">
        <v>-58.805684999999997</v>
      </c>
      <c r="E637" s="260" t="s">
        <v>3129</v>
      </c>
      <c r="F637" s="260" t="s">
        <v>3130</v>
      </c>
    </row>
    <row r="638" spans="1:6" x14ac:dyDescent="0.25">
      <c r="A638" s="58" t="s">
        <v>10</v>
      </c>
      <c r="B638" s="58" t="s">
        <v>1843</v>
      </c>
      <c r="C638" s="260">
        <v>-31.543562999999999</v>
      </c>
      <c r="D638" s="260">
        <v>-59.343487000000003</v>
      </c>
      <c r="E638" s="260" t="s">
        <v>3131</v>
      </c>
      <c r="F638" s="260" t="s">
        <v>3132</v>
      </c>
    </row>
    <row r="639" spans="1:6" x14ac:dyDescent="0.25">
      <c r="A639" s="58" t="s">
        <v>10</v>
      </c>
      <c r="B639" s="58" t="s">
        <v>1844</v>
      </c>
      <c r="C639" s="260">
        <v>-31.701549</v>
      </c>
      <c r="D639" s="260">
        <v>-59.464263000000003</v>
      </c>
      <c r="E639" s="260" t="s">
        <v>3133</v>
      </c>
      <c r="F639" s="260" t="s">
        <v>3134</v>
      </c>
    </row>
    <row r="640" spans="1:6" x14ac:dyDescent="0.25">
      <c r="A640" s="58" t="s">
        <v>10</v>
      </c>
      <c r="B640" s="58" t="s">
        <v>1769</v>
      </c>
      <c r="C640" s="260">
        <v>-31.943587000000001</v>
      </c>
      <c r="D640" s="260">
        <v>-59.445405999999998</v>
      </c>
      <c r="E640" s="260" t="s">
        <v>3135</v>
      </c>
      <c r="F640" s="260" t="s">
        <v>3136</v>
      </c>
    </row>
    <row r="641" spans="1:7" x14ac:dyDescent="0.25">
      <c r="A641" s="58" t="s">
        <v>10</v>
      </c>
      <c r="B641" s="58" t="s">
        <v>1480</v>
      </c>
      <c r="C641" s="260">
        <v>-31.908552</v>
      </c>
      <c r="D641" s="260">
        <v>-59.261232999999997</v>
      </c>
      <c r="E641" s="260" t="s">
        <v>3137</v>
      </c>
      <c r="F641" s="260" t="s">
        <v>3138</v>
      </c>
      <c r="G641" s="502">
        <v>138</v>
      </c>
    </row>
    <row r="642" spans="1:7" x14ac:dyDescent="0.25">
      <c r="A642" s="58" t="s">
        <v>10</v>
      </c>
      <c r="B642" s="58" t="s">
        <v>1481</v>
      </c>
      <c r="C642" s="260">
        <v>-31.956886000000001</v>
      </c>
      <c r="D642" s="260">
        <v>-58.849488999999998</v>
      </c>
      <c r="E642" s="260" t="s">
        <v>3139</v>
      </c>
      <c r="F642" s="260" t="s">
        <v>3140</v>
      </c>
      <c r="G642" s="502">
        <v>399</v>
      </c>
    </row>
    <row r="643" spans="1:7" x14ac:dyDescent="0.25">
      <c r="A643" s="58" t="s">
        <v>10</v>
      </c>
      <c r="B643" s="58" t="s">
        <v>1053</v>
      </c>
      <c r="C643" s="260">
        <v>-31.731207999999999</v>
      </c>
      <c r="D643" s="260">
        <v>-58.635717999999997</v>
      </c>
      <c r="E643" s="260" t="s">
        <v>3141</v>
      </c>
      <c r="F643" s="260" t="s">
        <v>3142</v>
      </c>
      <c r="G643" s="502">
        <v>631</v>
      </c>
    </row>
    <row r="644" spans="1:7" x14ac:dyDescent="0.25">
      <c r="A644" s="58" t="s">
        <v>10</v>
      </c>
      <c r="B644" s="58" t="s">
        <v>1845</v>
      </c>
      <c r="C644" s="260">
        <v>-31.631260000000001</v>
      </c>
      <c r="D644" s="260">
        <v>-59.186093999999997</v>
      </c>
      <c r="E644" s="260" t="s">
        <v>3143</v>
      </c>
      <c r="F644" s="260" t="s">
        <v>3144</v>
      </c>
    </row>
    <row r="645" spans="1:7" x14ac:dyDescent="0.25">
      <c r="A645" s="58" t="s">
        <v>10</v>
      </c>
      <c r="B645" s="58" t="s">
        <v>1846</v>
      </c>
      <c r="C645" s="260">
        <v>-31.494759999999999</v>
      </c>
      <c r="D645" s="260">
        <v>-58.906506999999998</v>
      </c>
      <c r="E645" s="260" t="s">
        <v>3145</v>
      </c>
      <c r="F645" s="260" t="s">
        <v>3146</v>
      </c>
    </row>
    <row r="646" spans="1:7" x14ac:dyDescent="0.25">
      <c r="A646" s="58" t="s">
        <v>10</v>
      </c>
      <c r="B646" s="58" t="s">
        <v>1847</v>
      </c>
      <c r="C646" s="260">
        <v>-31.920482</v>
      </c>
      <c r="D646" s="260">
        <v>-59.357427000000001</v>
      </c>
      <c r="E646" s="260" t="s">
        <v>3147</v>
      </c>
      <c r="F646" s="260" t="s">
        <v>3148</v>
      </c>
    </row>
    <row r="647" spans="1:7" x14ac:dyDescent="0.25">
      <c r="A647" s="58" t="s">
        <v>10</v>
      </c>
      <c r="B647" s="58" t="s">
        <v>1848</v>
      </c>
      <c r="C647" s="260">
        <v>-31.58888</v>
      </c>
      <c r="D647" s="260">
        <v>-59.311943999999997</v>
      </c>
      <c r="E647" s="260" t="s">
        <v>3149</v>
      </c>
      <c r="F647" s="260" t="s">
        <v>3150</v>
      </c>
    </row>
    <row r="648" spans="1:7" x14ac:dyDescent="0.25">
      <c r="A648" s="58" t="s">
        <v>10</v>
      </c>
      <c r="B648" s="58" t="s">
        <v>1144</v>
      </c>
      <c r="C648" s="260">
        <v>-31.397178</v>
      </c>
      <c r="D648" s="260">
        <v>-58.961787999999999</v>
      </c>
      <c r="E648" s="260" t="s">
        <v>3151</v>
      </c>
      <c r="F648" s="260" t="s">
        <v>3152</v>
      </c>
    </row>
    <row r="649" spans="1:7" x14ac:dyDescent="0.25">
      <c r="A649" s="58" t="s">
        <v>10</v>
      </c>
      <c r="B649" s="58" t="s">
        <v>1482</v>
      </c>
      <c r="C649" s="260">
        <v>-31.666587</v>
      </c>
      <c r="D649" s="260">
        <v>-59.040438000000002</v>
      </c>
      <c r="E649" s="260" t="s">
        <v>3153</v>
      </c>
      <c r="F649" s="260" t="s">
        <v>3154</v>
      </c>
    </row>
    <row r="650" spans="1:7" x14ac:dyDescent="0.25">
      <c r="A650" s="58" t="s">
        <v>10</v>
      </c>
      <c r="B650" s="58" t="s">
        <v>1849</v>
      </c>
      <c r="C650" s="260">
        <v>-31.526837</v>
      </c>
      <c r="D650" s="260">
        <v>-58.816706000000003</v>
      </c>
      <c r="E650" s="260" t="s">
        <v>3155</v>
      </c>
      <c r="F650" s="260" t="s">
        <v>3156</v>
      </c>
    </row>
    <row r="651" spans="1:7" x14ac:dyDescent="0.25">
      <c r="A651" s="58" t="s">
        <v>10</v>
      </c>
      <c r="B651" s="58" t="s">
        <v>1044</v>
      </c>
      <c r="C651" s="260">
        <v>-31.506463</v>
      </c>
      <c r="D651" s="260">
        <v>-59.212066999999998</v>
      </c>
      <c r="E651" s="260" t="s">
        <v>3157</v>
      </c>
      <c r="F651" s="260" t="s">
        <v>3158</v>
      </c>
      <c r="G651" s="568">
        <v>886</v>
      </c>
    </row>
    <row r="652" spans="1:7" x14ac:dyDescent="0.25">
      <c r="A652" s="58" t="s">
        <v>10</v>
      </c>
      <c r="B652" s="58" t="s">
        <v>1850</v>
      </c>
      <c r="C652" s="260">
        <v>-31.716450999999999</v>
      </c>
      <c r="D652" s="260">
        <v>-59.180543</v>
      </c>
      <c r="E652" s="260" t="s">
        <v>3159</v>
      </c>
      <c r="F652" s="260" t="s">
        <v>3160</v>
      </c>
    </row>
    <row r="653" spans="1:7" x14ac:dyDescent="0.25">
      <c r="A653" s="58" t="s">
        <v>10</v>
      </c>
      <c r="B653" s="58" t="s">
        <v>1851</v>
      </c>
      <c r="C653" s="260">
        <v>-31.532404</v>
      </c>
      <c r="D653" s="260">
        <v>-59.454079</v>
      </c>
      <c r="E653" s="260" t="s">
        <v>3161</v>
      </c>
      <c r="F653" s="260" t="s">
        <v>3162</v>
      </c>
    </row>
    <row r="654" spans="1:7" x14ac:dyDescent="0.25">
      <c r="A654" s="58" t="s">
        <v>10</v>
      </c>
      <c r="B654" s="58" t="s">
        <v>1852</v>
      </c>
      <c r="C654" s="260">
        <v>-31.501114999999999</v>
      </c>
      <c r="D654" s="260">
        <v>-59.122079999999997</v>
      </c>
      <c r="E654" s="260" t="s">
        <v>3163</v>
      </c>
      <c r="F654" s="260" t="s">
        <v>3164</v>
      </c>
    </row>
    <row r="655" spans="1:7" x14ac:dyDescent="0.25">
      <c r="A655" s="58" t="s">
        <v>10</v>
      </c>
      <c r="B655" s="58" t="s">
        <v>1054</v>
      </c>
      <c r="C655" s="260">
        <v>-31.803519999999999</v>
      </c>
      <c r="D655" s="260">
        <v>-59.159807999999998</v>
      </c>
      <c r="E655" s="260" t="s">
        <v>3165</v>
      </c>
      <c r="F655" s="260" t="s">
        <v>3166</v>
      </c>
      <c r="G655" s="502">
        <v>348</v>
      </c>
    </row>
    <row r="656" spans="1:7" x14ac:dyDescent="0.25">
      <c r="A656" s="58" t="s">
        <v>10</v>
      </c>
      <c r="B656" s="58" t="s">
        <v>1853</v>
      </c>
      <c r="C656" s="260">
        <v>-31.936271999999999</v>
      </c>
      <c r="D656" s="260">
        <v>-59.146881</v>
      </c>
      <c r="E656" s="260" t="s">
        <v>3167</v>
      </c>
      <c r="F656" s="260" t="s">
        <v>3168</v>
      </c>
    </row>
    <row r="657" spans="1:7" x14ac:dyDescent="0.25">
      <c r="A657" s="58" t="s">
        <v>10</v>
      </c>
      <c r="B657" s="58" t="s">
        <v>1854</v>
      </c>
      <c r="C657" s="260">
        <v>-31.836959</v>
      </c>
      <c r="D657" s="260">
        <v>-59.370167000000002</v>
      </c>
      <c r="E657" s="260" t="s">
        <v>3169</v>
      </c>
      <c r="F657" s="260" t="s">
        <v>3170</v>
      </c>
    </row>
    <row r="658" spans="1:7" x14ac:dyDescent="0.25">
      <c r="A658" s="58" t="s">
        <v>10</v>
      </c>
      <c r="B658" s="58" t="s">
        <v>646</v>
      </c>
      <c r="C658" s="260">
        <v>-31.83296</v>
      </c>
      <c r="D658" s="260">
        <v>-59.412945999999998</v>
      </c>
      <c r="E658" s="260" t="s">
        <v>3171</v>
      </c>
      <c r="F658" s="260" t="s">
        <v>3172</v>
      </c>
    </row>
    <row r="659" spans="1:7" x14ac:dyDescent="0.25">
      <c r="A659" s="58" t="s">
        <v>10</v>
      </c>
      <c r="B659" s="58" t="s">
        <v>1855</v>
      </c>
      <c r="C659" s="260">
        <v>-31.722863</v>
      </c>
      <c r="D659" s="260">
        <v>-58.872976000000001</v>
      </c>
      <c r="E659" s="260" t="s">
        <v>3173</v>
      </c>
      <c r="F659" s="260" t="s">
        <v>3174</v>
      </c>
    </row>
    <row r="660" spans="1:7" x14ac:dyDescent="0.25">
      <c r="A660" s="58" t="s">
        <v>10</v>
      </c>
      <c r="B660" s="58" t="s">
        <v>1483</v>
      </c>
      <c r="C660" s="260">
        <v>-31.653448999999998</v>
      </c>
      <c r="D660" s="260">
        <v>-59.105862000000002</v>
      </c>
      <c r="E660" s="260" t="s">
        <v>3175</v>
      </c>
      <c r="F660" s="260" t="s">
        <v>3176</v>
      </c>
    </row>
    <row r="661" spans="1:7" x14ac:dyDescent="0.25">
      <c r="A661" s="58" t="s">
        <v>10</v>
      </c>
      <c r="B661" s="58" t="s">
        <v>1856</v>
      </c>
      <c r="C661" s="260">
        <v>-31.852851000000001</v>
      </c>
      <c r="D661" s="260">
        <v>-58.751846999999998</v>
      </c>
      <c r="E661" s="260" t="s">
        <v>3177</v>
      </c>
      <c r="F661" s="260" t="s">
        <v>3178</v>
      </c>
    </row>
    <row r="662" spans="1:7" x14ac:dyDescent="0.25">
      <c r="A662" s="58" t="s">
        <v>10</v>
      </c>
      <c r="B662" s="58" t="s">
        <v>342</v>
      </c>
      <c r="C662" s="260">
        <v>-31.829799000000001</v>
      </c>
      <c r="D662" s="260">
        <v>-58.82161</v>
      </c>
      <c r="E662" s="260" t="s">
        <v>3179</v>
      </c>
      <c r="F662" s="260" t="s">
        <v>3180</v>
      </c>
      <c r="G662" s="502">
        <v>2726</v>
      </c>
    </row>
    <row r="663" spans="1:7" x14ac:dyDescent="0.25">
      <c r="A663" s="58" t="s">
        <v>10</v>
      </c>
      <c r="B663" s="58" t="s">
        <v>1479</v>
      </c>
      <c r="C663" s="260">
        <v>-31.986288999999999</v>
      </c>
      <c r="D663" s="260">
        <v>-58.961533000000003</v>
      </c>
      <c r="E663" s="260" t="s">
        <v>3181</v>
      </c>
      <c r="F663" s="260" t="s">
        <v>3182</v>
      </c>
      <c r="G663" s="502">
        <v>1791</v>
      </c>
    </row>
    <row r="664" spans="1:7" x14ac:dyDescent="0.25">
      <c r="A664" s="58" t="s">
        <v>10</v>
      </c>
      <c r="B664" s="58" t="s">
        <v>10</v>
      </c>
      <c r="C664" s="260">
        <v>-31.867637999999999</v>
      </c>
      <c r="D664" s="260">
        <v>-59.026885</v>
      </c>
      <c r="E664" s="260" t="s">
        <v>3183</v>
      </c>
      <c r="F664" s="260" t="s">
        <v>3184</v>
      </c>
      <c r="G664" s="502">
        <v>32881</v>
      </c>
    </row>
    <row r="665" spans="1:7" x14ac:dyDescent="0.25">
      <c r="A665" s="58" t="s">
        <v>10</v>
      </c>
      <c r="B665" s="58" t="s">
        <v>1857</v>
      </c>
      <c r="C665" s="260">
        <v>-31.890464999999999</v>
      </c>
      <c r="D665" s="260">
        <v>-58.994359000000003</v>
      </c>
      <c r="E665" s="260" t="s">
        <v>3185</v>
      </c>
      <c r="F665" s="260" t="s">
        <v>3186</v>
      </c>
    </row>
    <row r="666" spans="1:7" x14ac:dyDescent="0.25">
      <c r="A666" s="58" t="s">
        <v>10</v>
      </c>
      <c r="B666" s="58" t="s">
        <v>1858</v>
      </c>
      <c r="C666" s="260">
        <v>-31.546596000000001</v>
      </c>
      <c r="D666" s="260">
        <v>-58.773156</v>
      </c>
      <c r="E666" s="260" t="s">
        <v>3187</v>
      </c>
      <c r="F666" s="260" t="s">
        <v>3188</v>
      </c>
    </row>
    <row r="3724" spans="1:8" s="260" customFormat="1" x14ac:dyDescent="0.25">
      <c r="A3724" s="245">
        <v>43903</v>
      </c>
      <c r="B3724" s="246" t="s">
        <v>14</v>
      </c>
      <c r="C3724" s="222" t="s">
        <v>14</v>
      </c>
      <c r="G3724" s="568"/>
      <c r="H3724" s="239"/>
    </row>
    <row r="3725" spans="1:8" s="260" customFormat="1" x14ac:dyDescent="0.25">
      <c r="A3725" s="245">
        <v>43907</v>
      </c>
      <c r="B3725" s="246" t="s">
        <v>14</v>
      </c>
      <c r="C3725" s="222" t="s">
        <v>14</v>
      </c>
      <c r="G3725" s="568"/>
      <c r="H3725" s="239"/>
    </row>
    <row r="3726" spans="1:8" s="260" customFormat="1" x14ac:dyDescent="0.25">
      <c r="A3726" s="245">
        <v>43910</v>
      </c>
      <c r="B3726" s="246" t="s">
        <v>14</v>
      </c>
      <c r="C3726" s="222" t="s">
        <v>14</v>
      </c>
      <c r="G3726" s="568"/>
      <c r="H3726" s="239"/>
    </row>
    <row r="3727" spans="1:8" s="260" customFormat="1" x14ac:dyDescent="0.25">
      <c r="A3727" s="245">
        <v>43915</v>
      </c>
      <c r="B3727" s="246" t="s">
        <v>14</v>
      </c>
      <c r="C3727" s="222" t="s">
        <v>14</v>
      </c>
      <c r="G3727" s="568"/>
      <c r="H3727" s="239"/>
    </row>
    <row r="3728" spans="1:8" s="260" customFormat="1" x14ac:dyDescent="0.25">
      <c r="A3728" s="245">
        <v>43916</v>
      </c>
      <c r="B3728" s="246" t="s">
        <v>14</v>
      </c>
      <c r="C3728" s="222" t="s">
        <v>14</v>
      </c>
      <c r="G3728" s="568"/>
      <c r="H3728" s="239"/>
    </row>
    <row r="3729" spans="1:8" s="260" customFormat="1" x14ac:dyDescent="0.25">
      <c r="A3729" s="245">
        <v>43923</v>
      </c>
      <c r="B3729" s="246" t="s">
        <v>14</v>
      </c>
      <c r="C3729" s="222" t="s">
        <v>14</v>
      </c>
      <c r="G3729" s="568"/>
      <c r="H3729" s="239"/>
    </row>
    <row r="3730" spans="1:8" s="260" customFormat="1" x14ac:dyDescent="0.25">
      <c r="A3730" s="245">
        <v>43924</v>
      </c>
      <c r="B3730" s="246" t="s">
        <v>14</v>
      </c>
      <c r="C3730" s="222" t="s">
        <v>14</v>
      </c>
      <c r="G3730" s="568"/>
      <c r="H3730" s="239"/>
    </row>
    <row r="3731" spans="1:8" s="260" customFormat="1" x14ac:dyDescent="0.25">
      <c r="A3731" s="245">
        <v>43926</v>
      </c>
      <c r="B3731" s="246" t="s">
        <v>14</v>
      </c>
      <c r="C3731" s="222" t="s">
        <v>14</v>
      </c>
      <c r="G3731" s="568"/>
      <c r="H3731" s="239"/>
    </row>
    <row r="3732" spans="1:8" s="260" customFormat="1" x14ac:dyDescent="0.25">
      <c r="A3732" s="245">
        <v>43929</v>
      </c>
      <c r="B3732" s="246" t="s">
        <v>14</v>
      </c>
      <c r="C3732" s="222" t="s">
        <v>14</v>
      </c>
      <c r="G3732" s="568"/>
      <c r="H3732" s="239"/>
    </row>
    <row r="3733" spans="1:8" s="260" customFormat="1" x14ac:dyDescent="0.25">
      <c r="A3733" s="245">
        <v>43930</v>
      </c>
      <c r="B3733" s="246" t="s">
        <v>14</v>
      </c>
      <c r="C3733" s="222" t="s">
        <v>14</v>
      </c>
      <c r="G3733" s="568"/>
      <c r="H3733" s="239"/>
    </row>
    <row r="3734" spans="1:8" s="260" customFormat="1" x14ac:dyDescent="0.25">
      <c r="A3734" s="245">
        <v>43948</v>
      </c>
      <c r="B3734" s="246" t="s">
        <v>14</v>
      </c>
      <c r="C3734" s="222" t="s">
        <v>14</v>
      </c>
      <c r="G3734" s="568"/>
      <c r="H3734" s="239"/>
    </row>
    <row r="3735" spans="1:8" s="260" customFormat="1" x14ac:dyDescent="0.25">
      <c r="A3735" s="245">
        <v>43951</v>
      </c>
      <c r="B3735" s="246" t="s">
        <v>14</v>
      </c>
      <c r="C3735" s="222" t="s">
        <v>14</v>
      </c>
      <c r="G3735" s="568"/>
      <c r="H3735" s="239"/>
    </row>
    <row r="3736" spans="1:8" s="260" customFormat="1" x14ac:dyDescent="0.25">
      <c r="A3736" s="245">
        <v>43953</v>
      </c>
      <c r="B3736" s="246" t="s">
        <v>14</v>
      </c>
      <c r="C3736" s="222" t="s">
        <v>14</v>
      </c>
      <c r="G3736" s="568"/>
      <c r="H3736" s="239"/>
    </row>
    <row r="3737" spans="1:8" s="260" customFormat="1" x14ac:dyDescent="0.25">
      <c r="A3737" s="245">
        <v>43956</v>
      </c>
      <c r="B3737" s="246" t="s">
        <v>14</v>
      </c>
      <c r="C3737" s="222" t="s">
        <v>14</v>
      </c>
      <c r="G3737" s="568"/>
      <c r="H3737" s="239"/>
    </row>
    <row r="3738" spans="1:8" s="260" customFormat="1" x14ac:dyDescent="0.25">
      <c r="A3738" s="245">
        <v>43963</v>
      </c>
      <c r="B3738" s="246" t="s">
        <v>14</v>
      </c>
      <c r="C3738" s="222" t="s">
        <v>14</v>
      </c>
      <c r="G3738" s="568"/>
      <c r="H3738" s="239"/>
    </row>
    <row r="3739" spans="1:8" s="260" customFormat="1" x14ac:dyDescent="0.25">
      <c r="A3739" s="245">
        <v>43979</v>
      </c>
      <c r="B3739" s="246" t="s">
        <v>14</v>
      </c>
      <c r="C3739" s="222" t="s">
        <v>14</v>
      </c>
      <c r="G3739" s="568"/>
      <c r="H3739" s="239"/>
    </row>
    <row r="3740" spans="1:8" s="260" customFormat="1" x14ac:dyDescent="0.25">
      <c r="A3740" s="245">
        <v>43981</v>
      </c>
      <c r="B3740" s="246" t="s">
        <v>14</v>
      </c>
      <c r="C3740" s="222" t="s">
        <v>14</v>
      </c>
      <c r="G3740" s="568"/>
      <c r="H3740" s="239"/>
    </row>
    <row r="3741" spans="1:8" s="260" customFormat="1" x14ac:dyDescent="0.25">
      <c r="A3741" s="245">
        <v>43983</v>
      </c>
      <c r="B3741" s="246" t="s">
        <v>14</v>
      </c>
      <c r="C3741" s="222" t="s">
        <v>14</v>
      </c>
      <c r="G3741" s="568"/>
      <c r="H3741" s="239"/>
    </row>
    <row r="3742" spans="1:8" s="260" customFormat="1" x14ac:dyDescent="0.25">
      <c r="A3742" s="245">
        <v>43985</v>
      </c>
      <c r="B3742" s="246" t="s">
        <v>14</v>
      </c>
      <c r="C3742" s="222" t="s">
        <v>14</v>
      </c>
      <c r="G3742" s="568"/>
      <c r="H3742" s="239"/>
    </row>
    <row r="3743" spans="1:8" s="260" customFormat="1" x14ac:dyDescent="0.25">
      <c r="A3743" s="245">
        <v>43989</v>
      </c>
      <c r="B3743" s="246" t="s">
        <v>14</v>
      </c>
      <c r="C3743" s="222" t="s">
        <v>14</v>
      </c>
      <c r="G3743" s="568"/>
      <c r="H3743" s="239"/>
    </row>
    <row r="3744" spans="1:8" s="260" customFormat="1" x14ac:dyDescent="0.25">
      <c r="A3744" s="245">
        <v>43991</v>
      </c>
      <c r="B3744" s="246" t="s">
        <v>14</v>
      </c>
      <c r="C3744" s="222" t="s">
        <v>14</v>
      </c>
      <c r="G3744" s="568"/>
      <c r="H3744" s="239"/>
    </row>
    <row r="3745" spans="1:8" s="260" customFormat="1" x14ac:dyDescent="0.25">
      <c r="A3745" s="245">
        <v>43994</v>
      </c>
      <c r="B3745" s="246" t="s">
        <v>14</v>
      </c>
      <c r="C3745" s="222" t="s">
        <v>14</v>
      </c>
      <c r="G3745" s="568"/>
      <c r="H3745" s="239"/>
    </row>
    <row r="3746" spans="1:8" s="260" customFormat="1" x14ac:dyDescent="0.25">
      <c r="A3746" s="245">
        <v>43996</v>
      </c>
      <c r="B3746" s="246" t="s">
        <v>14</v>
      </c>
      <c r="C3746" s="222" t="s">
        <v>14</v>
      </c>
      <c r="G3746" s="568"/>
      <c r="H3746" s="239"/>
    </row>
    <row r="3747" spans="1:8" s="260" customFormat="1" x14ac:dyDescent="0.25">
      <c r="A3747" s="245">
        <v>43999</v>
      </c>
      <c r="B3747" s="246" t="s">
        <v>14</v>
      </c>
      <c r="C3747" s="222" t="s">
        <v>14</v>
      </c>
      <c r="G3747" s="568"/>
      <c r="H3747" s="239"/>
    </row>
    <row r="3748" spans="1:8" s="260" customFormat="1" x14ac:dyDescent="0.25">
      <c r="A3748" s="245">
        <v>44000</v>
      </c>
      <c r="B3748" s="246" t="s">
        <v>14</v>
      </c>
      <c r="C3748" s="222" t="s">
        <v>14</v>
      </c>
      <c r="G3748" s="568"/>
      <c r="H3748" s="239"/>
    </row>
    <row r="3749" spans="1:8" s="260" customFormat="1" x14ac:dyDescent="0.25">
      <c r="A3749" s="245">
        <v>44001</v>
      </c>
      <c r="B3749" s="246" t="s">
        <v>14</v>
      </c>
      <c r="C3749" s="222" t="s">
        <v>14</v>
      </c>
      <c r="G3749" s="568"/>
      <c r="H3749" s="239"/>
    </row>
    <row r="3750" spans="1:8" s="260" customFormat="1" x14ac:dyDescent="0.25">
      <c r="A3750" s="245">
        <v>44002</v>
      </c>
      <c r="B3750" s="246" t="s">
        <v>14</v>
      </c>
      <c r="C3750" s="222" t="s">
        <v>14</v>
      </c>
      <c r="G3750" s="568"/>
      <c r="H3750" s="239"/>
    </row>
    <row r="3751" spans="1:8" s="260" customFormat="1" x14ac:dyDescent="0.25">
      <c r="A3751" s="245">
        <v>44003</v>
      </c>
      <c r="B3751" s="246" t="s">
        <v>14</v>
      </c>
      <c r="C3751" s="222" t="s">
        <v>14</v>
      </c>
      <c r="G3751" s="568"/>
      <c r="H3751" s="239"/>
    </row>
    <row r="3752" spans="1:8" s="260" customFormat="1" x14ac:dyDescent="0.25">
      <c r="A3752" s="245">
        <v>44004</v>
      </c>
      <c r="B3752" s="246" t="s">
        <v>14</v>
      </c>
      <c r="C3752" s="222" t="s">
        <v>14</v>
      </c>
      <c r="G3752" s="568"/>
      <c r="H3752" s="239"/>
    </row>
    <row r="3753" spans="1:8" s="260" customFormat="1" x14ac:dyDescent="0.25">
      <c r="A3753" s="245">
        <v>44005</v>
      </c>
      <c r="B3753" s="246" t="s">
        <v>14</v>
      </c>
      <c r="C3753" s="222" t="s">
        <v>14</v>
      </c>
      <c r="G3753" s="568"/>
      <c r="H3753" s="239"/>
    </row>
    <row r="3754" spans="1:8" s="260" customFormat="1" x14ac:dyDescent="0.25">
      <c r="A3754" s="245">
        <v>44006</v>
      </c>
      <c r="B3754" s="246" t="s">
        <v>14</v>
      </c>
      <c r="C3754" s="222" t="s">
        <v>14</v>
      </c>
      <c r="G3754" s="568"/>
      <c r="H3754" s="239"/>
    </row>
    <row r="3755" spans="1:8" s="260" customFormat="1" x14ac:dyDescent="0.25">
      <c r="A3755" s="245">
        <v>44007</v>
      </c>
      <c r="B3755" s="246" t="s">
        <v>14</v>
      </c>
      <c r="C3755" s="222" t="s">
        <v>14</v>
      </c>
      <c r="G3755" s="568"/>
      <c r="H3755" s="239"/>
    </row>
    <row r="3756" spans="1:8" s="260" customFormat="1" x14ac:dyDescent="0.25">
      <c r="A3756" s="245">
        <v>44008</v>
      </c>
      <c r="B3756" s="246" t="s">
        <v>14</v>
      </c>
      <c r="C3756" s="222" t="s">
        <v>14</v>
      </c>
      <c r="G3756" s="568"/>
      <c r="H3756" s="239"/>
    </row>
    <row r="3757" spans="1:8" s="260" customFormat="1" x14ac:dyDescent="0.25">
      <c r="A3757" s="245">
        <v>44009</v>
      </c>
      <c r="B3757" s="246" t="s">
        <v>14</v>
      </c>
      <c r="C3757" s="222" t="s">
        <v>14</v>
      </c>
      <c r="G3757" s="568"/>
      <c r="H3757" s="239"/>
    </row>
    <row r="3758" spans="1:8" s="260" customFormat="1" x14ac:dyDescent="0.25">
      <c r="A3758" s="245">
        <v>44011</v>
      </c>
      <c r="B3758" s="246" t="s">
        <v>14</v>
      </c>
      <c r="C3758" s="222" t="s">
        <v>14</v>
      </c>
      <c r="G3758" s="568"/>
      <c r="H3758" s="239"/>
    </row>
    <row r="3759" spans="1:8" s="260" customFormat="1" x14ac:dyDescent="0.25">
      <c r="A3759" s="245">
        <v>44015</v>
      </c>
      <c r="B3759" s="246" t="s">
        <v>14</v>
      </c>
      <c r="C3759" s="222" t="s">
        <v>14</v>
      </c>
      <c r="G3759" s="568"/>
      <c r="H3759" s="239"/>
    </row>
    <row r="3760" spans="1:8" s="260" customFormat="1" x14ac:dyDescent="0.25">
      <c r="A3760" s="245">
        <v>44016</v>
      </c>
      <c r="B3760" s="246" t="s">
        <v>14</v>
      </c>
      <c r="C3760" s="222" t="s">
        <v>14</v>
      </c>
      <c r="G3760" s="568"/>
      <c r="H3760" s="239"/>
    </row>
    <row r="3761" spans="1:8" s="260" customFormat="1" x14ac:dyDescent="0.25">
      <c r="A3761" s="245">
        <v>44017</v>
      </c>
      <c r="B3761" s="246" t="s">
        <v>14</v>
      </c>
      <c r="C3761" s="222" t="s">
        <v>14</v>
      </c>
      <c r="G3761" s="568"/>
      <c r="H3761" s="239"/>
    </row>
    <row r="3762" spans="1:8" s="260" customFormat="1" x14ac:dyDescent="0.25">
      <c r="A3762" s="245">
        <v>44018</v>
      </c>
      <c r="B3762" s="246" t="s">
        <v>14</v>
      </c>
      <c r="C3762" s="222" t="s">
        <v>14</v>
      </c>
      <c r="G3762" s="568"/>
      <c r="H3762" s="239"/>
    </row>
    <row r="3763" spans="1:8" s="260" customFormat="1" x14ac:dyDescent="0.25">
      <c r="A3763" s="245">
        <v>44019</v>
      </c>
      <c r="B3763" s="246" t="s">
        <v>14</v>
      </c>
      <c r="C3763" s="222" t="s">
        <v>14</v>
      </c>
      <c r="G3763" s="568"/>
      <c r="H3763" s="239"/>
    </row>
    <row r="3764" spans="1:8" s="260" customFormat="1" x14ac:dyDescent="0.25">
      <c r="A3764" s="245">
        <v>44020</v>
      </c>
      <c r="B3764" s="246" t="s">
        <v>14</v>
      </c>
      <c r="C3764" s="222" t="s">
        <v>14</v>
      </c>
      <c r="G3764" s="568"/>
      <c r="H3764" s="239"/>
    </row>
    <row r="3765" spans="1:8" s="260" customFormat="1" x14ac:dyDescent="0.25">
      <c r="A3765" s="245">
        <v>44021</v>
      </c>
      <c r="B3765" s="246" t="s">
        <v>14</v>
      </c>
      <c r="C3765" s="222" t="s">
        <v>14</v>
      </c>
      <c r="G3765" s="568"/>
      <c r="H3765" s="239"/>
    </row>
    <row r="3766" spans="1:8" s="260" customFormat="1" x14ac:dyDescent="0.25">
      <c r="A3766" s="245">
        <v>44023</v>
      </c>
      <c r="B3766" s="246" t="s">
        <v>14</v>
      </c>
      <c r="C3766" s="222" t="s">
        <v>14</v>
      </c>
      <c r="G3766" s="568"/>
      <c r="H3766" s="239"/>
    </row>
    <row r="3767" spans="1:8" s="260" customFormat="1" x14ac:dyDescent="0.25">
      <c r="A3767" s="245">
        <v>44027</v>
      </c>
      <c r="B3767" s="246" t="s">
        <v>14</v>
      </c>
      <c r="C3767" s="222" t="s">
        <v>14</v>
      </c>
      <c r="G3767" s="568"/>
      <c r="H3767" s="239"/>
    </row>
    <row r="3768" spans="1:8" s="260" customFormat="1" x14ac:dyDescent="0.25">
      <c r="A3768" s="245">
        <v>44028</v>
      </c>
      <c r="B3768" s="246" t="s">
        <v>14</v>
      </c>
      <c r="C3768" s="222" t="s">
        <v>14</v>
      </c>
      <c r="G3768" s="568"/>
      <c r="H3768" s="239"/>
    </row>
    <row r="3769" spans="1:8" s="260" customFormat="1" x14ac:dyDescent="0.25">
      <c r="A3769" s="245">
        <v>44029</v>
      </c>
      <c r="B3769" s="246" t="s">
        <v>14</v>
      </c>
      <c r="C3769" s="222" t="s">
        <v>14</v>
      </c>
      <c r="G3769" s="568"/>
      <c r="H3769" s="239"/>
    </row>
    <row r="3770" spans="1:8" s="260" customFormat="1" x14ac:dyDescent="0.25">
      <c r="A3770" s="245">
        <v>44030</v>
      </c>
      <c r="B3770" s="246" t="s">
        <v>14</v>
      </c>
      <c r="C3770" s="222" t="s">
        <v>14</v>
      </c>
      <c r="G3770" s="568"/>
      <c r="H3770" s="239"/>
    </row>
    <row r="3771" spans="1:8" s="260" customFormat="1" x14ac:dyDescent="0.25">
      <c r="A3771" s="245">
        <v>44031</v>
      </c>
      <c r="B3771" s="246" t="s">
        <v>14</v>
      </c>
      <c r="C3771" s="222" t="s">
        <v>14</v>
      </c>
      <c r="G3771" s="568"/>
      <c r="H3771" s="239"/>
    </row>
    <row r="3772" spans="1:8" s="260" customFormat="1" x14ac:dyDescent="0.25">
      <c r="A3772" s="245">
        <v>44032</v>
      </c>
      <c r="B3772" s="246" t="s">
        <v>14</v>
      </c>
      <c r="C3772" s="222" t="s">
        <v>14</v>
      </c>
      <c r="G3772" s="568"/>
      <c r="H3772" s="239"/>
    </row>
    <row r="3773" spans="1:8" s="260" customFormat="1" x14ac:dyDescent="0.25">
      <c r="A3773" s="245">
        <v>44033</v>
      </c>
      <c r="B3773" s="246" t="s">
        <v>14</v>
      </c>
      <c r="C3773" s="222" t="s">
        <v>14</v>
      </c>
      <c r="G3773" s="568"/>
      <c r="H3773" s="239"/>
    </row>
    <row r="3774" spans="1:8" s="260" customFormat="1" x14ac:dyDescent="0.25">
      <c r="A3774" s="245">
        <v>44034</v>
      </c>
      <c r="B3774" s="246" t="s">
        <v>14</v>
      </c>
      <c r="C3774" s="222" t="s">
        <v>14</v>
      </c>
      <c r="G3774" s="568"/>
      <c r="H3774" s="239"/>
    </row>
    <row r="3775" spans="1:8" s="260" customFormat="1" x14ac:dyDescent="0.25">
      <c r="A3775" s="245">
        <v>44035</v>
      </c>
      <c r="B3775" s="246" t="s">
        <v>14</v>
      </c>
      <c r="C3775" s="222" t="s">
        <v>14</v>
      </c>
      <c r="G3775" s="568"/>
      <c r="H3775" s="239"/>
    </row>
    <row r="3776" spans="1:8" s="260" customFormat="1" x14ac:dyDescent="0.25">
      <c r="A3776" s="245">
        <v>44037</v>
      </c>
      <c r="B3776" s="246" t="s">
        <v>14</v>
      </c>
      <c r="C3776" s="222" t="s">
        <v>14</v>
      </c>
      <c r="G3776" s="568"/>
      <c r="H3776" s="239"/>
    </row>
    <row r="3777" spans="1:8" s="260" customFormat="1" x14ac:dyDescent="0.25">
      <c r="A3777" s="245">
        <v>44039</v>
      </c>
      <c r="B3777" s="246" t="s">
        <v>14</v>
      </c>
      <c r="C3777" s="222" t="s">
        <v>14</v>
      </c>
      <c r="G3777" s="568"/>
      <c r="H3777" s="239"/>
    </row>
    <row r="3778" spans="1:8" s="260" customFormat="1" x14ac:dyDescent="0.25">
      <c r="A3778" s="245">
        <v>44040</v>
      </c>
      <c r="B3778" s="246" t="s">
        <v>14</v>
      </c>
      <c r="C3778" s="222" t="s">
        <v>14</v>
      </c>
      <c r="G3778" s="568"/>
      <c r="H3778" s="239"/>
    </row>
    <row r="3779" spans="1:8" s="260" customFormat="1" x14ac:dyDescent="0.25">
      <c r="A3779" s="245">
        <v>44041</v>
      </c>
      <c r="B3779" s="246" t="s">
        <v>14</v>
      </c>
      <c r="C3779" s="222" t="s">
        <v>14</v>
      </c>
      <c r="G3779" s="568"/>
      <c r="H3779" s="239"/>
    </row>
    <row r="3780" spans="1:8" s="260" customFormat="1" x14ac:dyDescent="0.25">
      <c r="A3780" s="245">
        <v>44042</v>
      </c>
      <c r="B3780" s="246" t="s">
        <v>14</v>
      </c>
      <c r="C3780" s="222" t="s">
        <v>14</v>
      </c>
      <c r="G3780" s="568"/>
      <c r="H3780" s="239"/>
    </row>
    <row r="3781" spans="1:8" s="260" customFormat="1" x14ac:dyDescent="0.25">
      <c r="A3781" s="245">
        <v>44043</v>
      </c>
      <c r="B3781" s="246" t="s">
        <v>14</v>
      </c>
      <c r="C3781" s="222" t="s">
        <v>14</v>
      </c>
      <c r="G3781" s="568"/>
      <c r="H3781" s="239"/>
    </row>
    <row r="3782" spans="1:8" s="260" customFormat="1" x14ac:dyDescent="0.25">
      <c r="A3782" s="245">
        <v>44045</v>
      </c>
      <c r="B3782" s="246" t="s">
        <v>14</v>
      </c>
      <c r="C3782" s="222" t="s">
        <v>14</v>
      </c>
      <c r="G3782" s="568"/>
      <c r="H3782" s="239"/>
    </row>
    <row r="3783" spans="1:8" s="260" customFormat="1" x14ac:dyDescent="0.25">
      <c r="A3783" s="245">
        <v>44046</v>
      </c>
      <c r="B3783" s="246" t="s">
        <v>14</v>
      </c>
      <c r="C3783" s="222" t="s">
        <v>14</v>
      </c>
      <c r="G3783" s="568"/>
      <c r="H3783" s="239"/>
    </row>
    <row r="3784" spans="1:8" s="260" customFormat="1" x14ac:dyDescent="0.25">
      <c r="A3784" s="245">
        <v>44049</v>
      </c>
      <c r="B3784" s="246" t="s">
        <v>14</v>
      </c>
      <c r="C3784" s="222" t="s">
        <v>14</v>
      </c>
      <c r="G3784" s="568"/>
      <c r="H3784" s="239"/>
    </row>
    <row r="3785" spans="1:8" s="260" customFormat="1" x14ac:dyDescent="0.25">
      <c r="A3785" s="245">
        <v>44050</v>
      </c>
      <c r="B3785" s="246" t="s">
        <v>14</v>
      </c>
      <c r="C3785" s="222" t="s">
        <v>14</v>
      </c>
      <c r="G3785" s="568"/>
      <c r="H3785" s="239"/>
    </row>
    <row r="3786" spans="1:8" s="260" customFormat="1" x14ac:dyDescent="0.25">
      <c r="A3786" s="245">
        <v>44051</v>
      </c>
      <c r="B3786" s="246" t="s">
        <v>14</v>
      </c>
      <c r="C3786" s="222" t="s">
        <v>14</v>
      </c>
      <c r="G3786" s="568"/>
      <c r="H3786" s="239"/>
    </row>
    <row r="3787" spans="1:8" s="260" customFormat="1" x14ac:dyDescent="0.25">
      <c r="A3787" s="245">
        <v>44052</v>
      </c>
      <c r="B3787" s="246" t="s">
        <v>14</v>
      </c>
      <c r="C3787" s="222" t="s">
        <v>14</v>
      </c>
      <c r="G3787" s="568"/>
      <c r="H3787" s="239"/>
    </row>
    <row r="3788" spans="1:8" s="260" customFormat="1" x14ac:dyDescent="0.25">
      <c r="A3788" s="245">
        <v>44053</v>
      </c>
      <c r="B3788" s="246" t="s">
        <v>14</v>
      </c>
      <c r="C3788" s="222" t="s">
        <v>14</v>
      </c>
      <c r="G3788" s="568"/>
      <c r="H3788" s="239"/>
    </row>
    <row r="3789" spans="1:8" s="260" customFormat="1" x14ac:dyDescent="0.25">
      <c r="A3789" s="245">
        <v>44054</v>
      </c>
      <c r="B3789" s="246" t="s">
        <v>14</v>
      </c>
      <c r="C3789" s="222" t="s">
        <v>14</v>
      </c>
      <c r="G3789" s="568"/>
      <c r="H3789" s="239"/>
    </row>
    <row r="3790" spans="1:8" s="260" customFormat="1" x14ac:dyDescent="0.25">
      <c r="A3790" s="245">
        <v>44055</v>
      </c>
      <c r="B3790" s="246" t="s">
        <v>14</v>
      </c>
      <c r="C3790" s="222" t="s">
        <v>14</v>
      </c>
      <c r="G3790" s="568"/>
      <c r="H3790" s="239"/>
    </row>
    <row r="3791" spans="1:8" s="260" customFormat="1" x14ac:dyDescent="0.25">
      <c r="A3791" s="245">
        <v>44057</v>
      </c>
      <c r="B3791" s="246" t="s">
        <v>14</v>
      </c>
      <c r="C3791" s="222" t="s">
        <v>14</v>
      </c>
      <c r="G3791" s="568"/>
      <c r="H3791" s="239"/>
    </row>
    <row r="3792" spans="1:8" s="260" customFormat="1" x14ac:dyDescent="0.25">
      <c r="A3792" s="245">
        <v>44058</v>
      </c>
      <c r="B3792" s="246" t="s">
        <v>14</v>
      </c>
      <c r="C3792" s="222" t="s">
        <v>14</v>
      </c>
      <c r="G3792" s="568"/>
      <c r="H3792" s="239"/>
    </row>
    <row r="3793" spans="1:8" s="260" customFormat="1" x14ac:dyDescent="0.25">
      <c r="A3793" s="245">
        <v>44059</v>
      </c>
      <c r="B3793" s="246" t="s">
        <v>14</v>
      </c>
      <c r="C3793" s="222" t="s">
        <v>14</v>
      </c>
      <c r="G3793" s="568"/>
      <c r="H3793" s="239"/>
    </row>
    <row r="3794" spans="1:8" s="260" customFormat="1" x14ac:dyDescent="0.25">
      <c r="A3794" s="245">
        <v>44060</v>
      </c>
      <c r="B3794" s="246" t="s">
        <v>14</v>
      </c>
      <c r="C3794" s="222" t="s">
        <v>14</v>
      </c>
      <c r="G3794" s="568"/>
      <c r="H3794" s="239"/>
    </row>
    <row r="3795" spans="1:8" s="260" customFormat="1" x14ac:dyDescent="0.25">
      <c r="A3795" s="245">
        <v>44061</v>
      </c>
      <c r="B3795" s="246" t="s">
        <v>14</v>
      </c>
      <c r="C3795" s="222" t="s">
        <v>14</v>
      </c>
      <c r="G3795" s="568"/>
      <c r="H3795" s="239"/>
    </row>
    <row r="3796" spans="1:8" s="260" customFormat="1" x14ac:dyDescent="0.25">
      <c r="A3796" s="245">
        <v>44063</v>
      </c>
      <c r="B3796" s="246" t="s">
        <v>14</v>
      </c>
      <c r="C3796" s="222" t="s">
        <v>14</v>
      </c>
      <c r="G3796" s="568"/>
      <c r="H3796" s="239"/>
    </row>
    <row r="3797" spans="1:8" s="260" customFormat="1" x14ac:dyDescent="0.25">
      <c r="A3797" s="245">
        <v>44064</v>
      </c>
      <c r="B3797" s="246" t="s">
        <v>14</v>
      </c>
      <c r="C3797" s="222" t="s">
        <v>14</v>
      </c>
      <c r="G3797" s="568"/>
      <c r="H3797" s="239"/>
    </row>
    <row r="3798" spans="1:8" s="260" customFormat="1" x14ac:dyDescent="0.25">
      <c r="A3798" s="245">
        <v>44065</v>
      </c>
      <c r="B3798" s="246" t="s">
        <v>14</v>
      </c>
      <c r="C3798" s="222" t="s">
        <v>14</v>
      </c>
      <c r="G3798" s="568"/>
      <c r="H3798" s="239"/>
    </row>
    <row r="3799" spans="1:8" s="260" customFormat="1" x14ac:dyDescent="0.25">
      <c r="A3799" s="245">
        <v>44066</v>
      </c>
      <c r="B3799" s="246" t="s">
        <v>14</v>
      </c>
      <c r="C3799" s="222" t="s">
        <v>14</v>
      </c>
      <c r="G3799" s="568"/>
      <c r="H3799" s="239"/>
    </row>
    <row r="3800" spans="1:8" s="260" customFormat="1" x14ac:dyDescent="0.25">
      <c r="A3800" s="245">
        <v>44067</v>
      </c>
      <c r="B3800" s="246" t="s">
        <v>14</v>
      </c>
      <c r="C3800" s="222" t="s">
        <v>14</v>
      </c>
      <c r="G3800" s="568"/>
      <c r="H3800" s="239"/>
    </row>
    <row r="3801" spans="1:8" s="260" customFormat="1" x14ac:dyDescent="0.25">
      <c r="A3801" s="245">
        <v>44068</v>
      </c>
      <c r="B3801" s="246" t="s">
        <v>14</v>
      </c>
      <c r="C3801" s="222" t="s">
        <v>14</v>
      </c>
      <c r="G3801" s="568"/>
      <c r="H3801" s="239"/>
    </row>
    <row r="3802" spans="1:8" s="260" customFormat="1" x14ac:dyDescent="0.25">
      <c r="A3802" s="245">
        <v>44069</v>
      </c>
      <c r="B3802" s="246" t="s">
        <v>14</v>
      </c>
      <c r="C3802" s="222" t="s">
        <v>14</v>
      </c>
      <c r="G3802" s="568"/>
      <c r="H3802" s="239"/>
    </row>
    <row r="3803" spans="1:8" s="260" customFormat="1" x14ac:dyDescent="0.25">
      <c r="A3803" s="245">
        <v>44070</v>
      </c>
      <c r="B3803" s="246" t="s">
        <v>14</v>
      </c>
      <c r="C3803" s="222" t="s">
        <v>14</v>
      </c>
      <c r="G3803" s="568"/>
      <c r="H3803" s="239"/>
    </row>
    <row r="3804" spans="1:8" s="260" customFormat="1" x14ac:dyDescent="0.25">
      <c r="A3804" s="245">
        <v>44071</v>
      </c>
      <c r="B3804" s="246" t="s">
        <v>14</v>
      </c>
      <c r="C3804" s="222" t="s">
        <v>14</v>
      </c>
      <c r="G3804" s="568"/>
      <c r="H3804" s="239"/>
    </row>
    <row r="3805" spans="1:8" s="260" customFormat="1" x14ac:dyDescent="0.25">
      <c r="A3805" s="245">
        <v>44073</v>
      </c>
      <c r="B3805" s="246" t="s">
        <v>14</v>
      </c>
      <c r="C3805" s="222" t="s">
        <v>14</v>
      </c>
      <c r="G3805" s="568"/>
      <c r="H3805" s="239"/>
    </row>
    <row r="3806" spans="1:8" s="260" customFormat="1" x14ac:dyDescent="0.25">
      <c r="A3806" s="245">
        <v>44074</v>
      </c>
      <c r="B3806" s="246" t="s">
        <v>14</v>
      </c>
      <c r="C3806" s="222" t="s">
        <v>14</v>
      </c>
      <c r="G3806" s="568"/>
      <c r="H3806" s="239"/>
    </row>
    <row r="3807" spans="1:8" s="260" customFormat="1" x14ac:dyDescent="0.25">
      <c r="A3807" s="245">
        <v>44075</v>
      </c>
      <c r="B3807" s="246" t="s">
        <v>14</v>
      </c>
      <c r="C3807" s="222" t="s">
        <v>14</v>
      </c>
      <c r="G3807" s="568"/>
      <c r="H3807" s="239"/>
    </row>
    <row r="3808" spans="1:8" s="260" customFormat="1" x14ac:dyDescent="0.25">
      <c r="A3808" s="245">
        <v>44076</v>
      </c>
      <c r="B3808" s="246" t="s">
        <v>14</v>
      </c>
      <c r="C3808" s="222" t="s">
        <v>14</v>
      </c>
      <c r="G3808" s="568"/>
      <c r="H3808" s="239"/>
    </row>
    <row r="3809" spans="1:8" s="260" customFormat="1" x14ac:dyDescent="0.25">
      <c r="A3809" s="245">
        <v>44078</v>
      </c>
      <c r="B3809" s="246" t="s">
        <v>14</v>
      </c>
      <c r="C3809" s="222" t="s">
        <v>14</v>
      </c>
      <c r="G3809" s="568"/>
      <c r="H3809" s="239"/>
    </row>
    <row r="3810" spans="1:8" s="260" customFormat="1" x14ac:dyDescent="0.25">
      <c r="A3810" s="245">
        <v>44079</v>
      </c>
      <c r="B3810" s="246" t="s">
        <v>14</v>
      </c>
      <c r="C3810" s="222" t="s">
        <v>14</v>
      </c>
      <c r="G3810" s="568"/>
      <c r="H3810" s="239"/>
    </row>
    <row r="3811" spans="1:8" s="260" customFormat="1" x14ac:dyDescent="0.25">
      <c r="A3811" s="245">
        <v>44080</v>
      </c>
      <c r="B3811" s="246" t="s">
        <v>14</v>
      </c>
      <c r="C3811" s="222" t="s">
        <v>14</v>
      </c>
      <c r="G3811" s="568"/>
      <c r="H3811" s="239"/>
    </row>
    <row r="3812" spans="1:8" s="260" customFormat="1" x14ac:dyDescent="0.25">
      <c r="A3812" s="245">
        <v>44081</v>
      </c>
      <c r="B3812" s="246" t="s">
        <v>14</v>
      </c>
      <c r="C3812" s="222" t="s">
        <v>14</v>
      </c>
      <c r="G3812" s="568"/>
      <c r="H3812" s="239"/>
    </row>
    <row r="3813" spans="1:8" s="260" customFormat="1" x14ac:dyDescent="0.25">
      <c r="A3813" s="245">
        <v>44083</v>
      </c>
      <c r="B3813" s="246" t="s">
        <v>14</v>
      </c>
      <c r="C3813" s="222" t="s">
        <v>14</v>
      </c>
      <c r="G3813" s="568"/>
      <c r="H3813" s="239"/>
    </row>
    <row r="3814" spans="1:8" s="260" customFormat="1" x14ac:dyDescent="0.25">
      <c r="A3814" s="245">
        <v>44084</v>
      </c>
      <c r="B3814" s="246" t="s">
        <v>14</v>
      </c>
      <c r="C3814" s="222" t="s">
        <v>14</v>
      </c>
      <c r="G3814" s="568"/>
      <c r="H3814" s="239"/>
    </row>
    <row r="3815" spans="1:8" s="260" customFormat="1" x14ac:dyDescent="0.25">
      <c r="A3815" s="245">
        <v>44085</v>
      </c>
      <c r="B3815" s="246" t="s">
        <v>14</v>
      </c>
      <c r="C3815" s="222" t="s">
        <v>14</v>
      </c>
      <c r="G3815" s="568"/>
      <c r="H3815" s="239"/>
    </row>
    <row r="3816" spans="1:8" s="260" customFormat="1" x14ac:dyDescent="0.25">
      <c r="A3816" s="245">
        <v>44086</v>
      </c>
      <c r="B3816" s="246" t="s">
        <v>14</v>
      </c>
      <c r="C3816" s="222" t="s">
        <v>14</v>
      </c>
      <c r="G3816" s="568"/>
      <c r="H3816" s="239"/>
    </row>
    <row r="3817" spans="1:8" s="260" customFormat="1" x14ac:dyDescent="0.25">
      <c r="A3817" s="245">
        <v>44088</v>
      </c>
      <c r="B3817" s="246" t="s">
        <v>14</v>
      </c>
      <c r="C3817" s="222" t="s">
        <v>14</v>
      </c>
      <c r="G3817" s="568"/>
      <c r="H3817" s="239"/>
    </row>
    <row r="3818" spans="1:8" s="260" customFormat="1" x14ac:dyDescent="0.25">
      <c r="A3818" s="245">
        <v>44090</v>
      </c>
      <c r="B3818" s="246" t="s">
        <v>14</v>
      </c>
      <c r="C3818" s="222" t="s">
        <v>14</v>
      </c>
      <c r="G3818" s="568"/>
      <c r="H3818" s="239"/>
    </row>
    <row r="3819" spans="1:8" s="260" customFormat="1" x14ac:dyDescent="0.25">
      <c r="A3819" s="245">
        <v>44092</v>
      </c>
      <c r="B3819" s="246" t="s">
        <v>14</v>
      </c>
      <c r="C3819" s="222" t="s">
        <v>14</v>
      </c>
      <c r="G3819" s="568"/>
      <c r="H3819" s="239"/>
    </row>
    <row r="3820" spans="1:8" s="260" customFormat="1" x14ac:dyDescent="0.25">
      <c r="A3820" s="245">
        <v>44093</v>
      </c>
      <c r="B3820" s="246" t="s">
        <v>14</v>
      </c>
      <c r="C3820" s="222" t="s">
        <v>14</v>
      </c>
      <c r="G3820" s="568"/>
      <c r="H3820" s="239"/>
    </row>
    <row r="3821" spans="1:8" s="260" customFormat="1" x14ac:dyDescent="0.25">
      <c r="A3821" s="245">
        <v>44094</v>
      </c>
      <c r="B3821" s="246" t="s">
        <v>14</v>
      </c>
      <c r="C3821" s="222" t="s">
        <v>14</v>
      </c>
      <c r="G3821" s="568"/>
      <c r="H3821" s="239"/>
    </row>
    <row r="3822" spans="1:8" s="260" customFormat="1" x14ac:dyDescent="0.25">
      <c r="A3822" s="245">
        <v>44095</v>
      </c>
      <c r="B3822" s="246" t="s">
        <v>14</v>
      </c>
      <c r="C3822" s="222" t="s">
        <v>14</v>
      </c>
      <c r="G3822" s="568"/>
      <c r="H3822" s="239"/>
    </row>
    <row r="3823" spans="1:8" s="260" customFormat="1" x14ac:dyDescent="0.25">
      <c r="A3823" s="245">
        <v>44097</v>
      </c>
      <c r="B3823" s="246" t="s">
        <v>14</v>
      </c>
      <c r="C3823" s="222" t="s">
        <v>14</v>
      </c>
      <c r="G3823" s="568"/>
      <c r="H3823" s="239"/>
    </row>
    <row r="3824" spans="1:8" s="260" customFormat="1" x14ac:dyDescent="0.25">
      <c r="A3824" s="245">
        <v>44098</v>
      </c>
      <c r="B3824" s="246" t="s">
        <v>14</v>
      </c>
      <c r="C3824" s="222" t="s">
        <v>14</v>
      </c>
      <c r="G3824" s="568"/>
      <c r="H3824" s="239"/>
    </row>
    <row r="3825" spans="1:8" s="260" customFormat="1" x14ac:dyDescent="0.25">
      <c r="A3825" s="245">
        <v>44099</v>
      </c>
      <c r="B3825" s="246" t="s">
        <v>14</v>
      </c>
      <c r="C3825" s="222" t="s">
        <v>14</v>
      </c>
      <c r="G3825" s="568"/>
      <c r="H3825" s="239"/>
    </row>
    <row r="3826" spans="1:8" s="260" customFormat="1" x14ac:dyDescent="0.25">
      <c r="A3826" s="245">
        <v>44101</v>
      </c>
      <c r="B3826" s="246" t="s">
        <v>14</v>
      </c>
      <c r="C3826" s="222" t="s">
        <v>14</v>
      </c>
      <c r="G3826" s="568"/>
      <c r="H3826" s="239"/>
    </row>
    <row r="3827" spans="1:8" s="260" customFormat="1" x14ac:dyDescent="0.25">
      <c r="A3827" s="245">
        <v>44102</v>
      </c>
      <c r="B3827" s="246" t="s">
        <v>14</v>
      </c>
      <c r="C3827" s="222" t="s">
        <v>14</v>
      </c>
      <c r="G3827" s="568"/>
      <c r="H3827" s="239"/>
    </row>
    <row r="3828" spans="1:8" s="260" customFormat="1" x14ac:dyDescent="0.25">
      <c r="A3828" s="245">
        <v>44103</v>
      </c>
      <c r="B3828" s="246" t="s">
        <v>14</v>
      </c>
      <c r="C3828" s="222" t="s">
        <v>14</v>
      </c>
      <c r="G3828" s="568"/>
      <c r="H3828" s="239"/>
    </row>
    <row r="3829" spans="1:8" s="260" customFormat="1" x14ac:dyDescent="0.25">
      <c r="A3829" s="245">
        <v>44104</v>
      </c>
      <c r="B3829" s="246" t="s">
        <v>14</v>
      </c>
      <c r="C3829" s="222" t="s">
        <v>14</v>
      </c>
      <c r="G3829" s="568"/>
      <c r="H3829" s="239"/>
    </row>
    <row r="3830" spans="1:8" s="260" customFormat="1" x14ac:dyDescent="0.25">
      <c r="A3830" s="245">
        <v>44105</v>
      </c>
      <c r="B3830" s="246" t="s">
        <v>14</v>
      </c>
      <c r="C3830" s="222" t="s">
        <v>14</v>
      </c>
      <c r="G3830" s="568"/>
      <c r="H3830" s="239"/>
    </row>
    <row r="3831" spans="1:8" s="260" customFormat="1" x14ac:dyDescent="0.25">
      <c r="A3831" s="245">
        <v>44106</v>
      </c>
      <c r="B3831" s="246" t="s">
        <v>14</v>
      </c>
      <c r="C3831" s="222" t="s">
        <v>14</v>
      </c>
      <c r="G3831" s="568"/>
      <c r="H3831" s="239"/>
    </row>
    <row r="3832" spans="1:8" s="260" customFormat="1" x14ac:dyDescent="0.25">
      <c r="A3832" s="245">
        <v>44109</v>
      </c>
      <c r="B3832" s="246" t="s">
        <v>14</v>
      </c>
      <c r="C3832" s="222" t="s">
        <v>14</v>
      </c>
      <c r="G3832" s="568"/>
      <c r="H3832" s="239"/>
    </row>
    <row r="3833" spans="1:8" s="260" customFormat="1" x14ac:dyDescent="0.25">
      <c r="A3833" s="245">
        <v>44111</v>
      </c>
      <c r="B3833" s="246" t="s">
        <v>14</v>
      </c>
      <c r="C3833" s="222" t="s">
        <v>14</v>
      </c>
      <c r="G3833" s="568"/>
      <c r="H3833" s="239"/>
    </row>
    <row r="3834" spans="1:8" s="260" customFormat="1" x14ac:dyDescent="0.25">
      <c r="A3834" s="245">
        <v>44112</v>
      </c>
      <c r="B3834" s="246" t="s">
        <v>14</v>
      </c>
      <c r="C3834" s="222" t="s">
        <v>14</v>
      </c>
      <c r="G3834" s="568"/>
      <c r="H3834" s="239"/>
    </row>
    <row r="3835" spans="1:8" s="260" customFormat="1" x14ac:dyDescent="0.25">
      <c r="A3835" s="245">
        <v>44113</v>
      </c>
      <c r="B3835" s="246" t="s">
        <v>14</v>
      </c>
      <c r="C3835" s="222" t="s">
        <v>14</v>
      </c>
      <c r="G3835" s="568"/>
      <c r="H3835" s="239"/>
    </row>
    <row r="3836" spans="1:8" s="260" customFormat="1" x14ac:dyDescent="0.25">
      <c r="A3836" s="245">
        <v>44114</v>
      </c>
      <c r="B3836" s="246" t="s">
        <v>14</v>
      </c>
      <c r="C3836" s="222" t="s">
        <v>14</v>
      </c>
      <c r="G3836" s="568"/>
      <c r="H3836" s="239"/>
    </row>
    <row r="3837" spans="1:8" s="260" customFormat="1" x14ac:dyDescent="0.25">
      <c r="A3837" s="245">
        <v>44116</v>
      </c>
      <c r="B3837" s="246" t="s">
        <v>14</v>
      </c>
      <c r="C3837" s="222" t="s">
        <v>14</v>
      </c>
      <c r="G3837" s="568"/>
      <c r="H3837" s="239"/>
    </row>
    <row r="3838" spans="1:8" s="260" customFormat="1" x14ac:dyDescent="0.25">
      <c r="A3838" s="245">
        <v>44117</v>
      </c>
      <c r="B3838" s="246" t="s">
        <v>14</v>
      </c>
      <c r="C3838" s="222" t="s">
        <v>14</v>
      </c>
      <c r="G3838" s="568"/>
      <c r="H3838" s="239"/>
    </row>
    <row r="3839" spans="1:8" s="260" customFormat="1" x14ac:dyDescent="0.25">
      <c r="A3839" s="245">
        <v>44118</v>
      </c>
      <c r="B3839" s="246" t="s">
        <v>14</v>
      </c>
      <c r="C3839" s="222" t="s">
        <v>14</v>
      </c>
      <c r="G3839" s="568"/>
      <c r="H3839" s="239"/>
    </row>
    <row r="3840" spans="1:8" s="260" customFormat="1" x14ac:dyDescent="0.25">
      <c r="A3840" s="245">
        <v>44119</v>
      </c>
      <c r="B3840" s="246" t="s">
        <v>14</v>
      </c>
      <c r="C3840" s="222" t="s">
        <v>14</v>
      </c>
      <c r="G3840" s="568"/>
      <c r="H3840" s="239"/>
    </row>
    <row r="3841" spans="1:8" s="260" customFormat="1" x14ac:dyDescent="0.25">
      <c r="A3841" s="245">
        <v>44120</v>
      </c>
      <c r="B3841" s="246" t="s">
        <v>14</v>
      </c>
      <c r="C3841" s="222" t="s">
        <v>14</v>
      </c>
      <c r="G3841" s="568"/>
      <c r="H3841" s="239"/>
    </row>
    <row r="3842" spans="1:8" s="260" customFormat="1" x14ac:dyDescent="0.25">
      <c r="A3842" s="245">
        <v>44122</v>
      </c>
      <c r="B3842" s="246" t="s">
        <v>14</v>
      </c>
      <c r="C3842" s="222" t="s">
        <v>14</v>
      </c>
      <c r="G3842" s="568"/>
      <c r="H3842" s="239"/>
    </row>
    <row r="3843" spans="1:8" s="260" customFormat="1" x14ac:dyDescent="0.25">
      <c r="A3843" s="245">
        <v>44123</v>
      </c>
      <c r="B3843" s="246" t="s">
        <v>14</v>
      </c>
      <c r="C3843" s="222" t="s">
        <v>14</v>
      </c>
      <c r="G3843" s="568"/>
      <c r="H3843" s="239"/>
    </row>
    <row r="3844" spans="1:8" s="260" customFormat="1" x14ac:dyDescent="0.25">
      <c r="A3844" s="245">
        <v>44124</v>
      </c>
      <c r="B3844" s="246" t="s">
        <v>14</v>
      </c>
      <c r="C3844" s="222" t="s">
        <v>14</v>
      </c>
      <c r="G3844" s="568"/>
      <c r="H3844" s="239"/>
    </row>
    <row r="3845" spans="1:8" s="260" customFormat="1" x14ac:dyDescent="0.25">
      <c r="A3845" s="245">
        <v>44126</v>
      </c>
      <c r="B3845" s="246" t="s">
        <v>14</v>
      </c>
      <c r="C3845" s="222" t="s">
        <v>14</v>
      </c>
      <c r="G3845" s="568"/>
      <c r="H3845" s="239"/>
    </row>
    <row r="3846" spans="1:8" s="260" customFormat="1" x14ac:dyDescent="0.25">
      <c r="A3846" s="245">
        <v>44130</v>
      </c>
      <c r="B3846" s="246" t="s">
        <v>14</v>
      </c>
      <c r="C3846" s="222" t="s">
        <v>14</v>
      </c>
      <c r="G3846" s="568"/>
      <c r="H3846" s="239"/>
    </row>
    <row r="3847" spans="1:8" s="260" customFormat="1" x14ac:dyDescent="0.25">
      <c r="A3847" s="245">
        <v>44137</v>
      </c>
      <c r="B3847" s="246" t="s">
        <v>14</v>
      </c>
      <c r="C3847" s="222" t="s">
        <v>14</v>
      </c>
      <c r="G3847" s="568"/>
      <c r="H3847" s="239"/>
    </row>
    <row r="3848" spans="1:8" s="260" customFormat="1" x14ac:dyDescent="0.25">
      <c r="A3848" s="245">
        <v>44151</v>
      </c>
      <c r="B3848" s="246" t="s">
        <v>14</v>
      </c>
      <c r="C3848" s="222" t="s">
        <v>14</v>
      </c>
      <c r="G3848" s="568"/>
      <c r="H3848" s="239"/>
    </row>
    <row r="3849" spans="1:8" s="260" customFormat="1" x14ac:dyDescent="0.25">
      <c r="A3849" s="245">
        <v>44164</v>
      </c>
      <c r="B3849" s="246" t="s">
        <v>14</v>
      </c>
      <c r="C3849" s="222" t="s">
        <v>14</v>
      </c>
      <c r="G3849" s="568"/>
      <c r="H3849" s="239"/>
    </row>
    <row r="3850" spans="1:8" s="260" customFormat="1" x14ac:dyDescent="0.25">
      <c r="A3850" s="245">
        <v>44171</v>
      </c>
      <c r="B3850" s="246" t="s">
        <v>14</v>
      </c>
      <c r="C3850" s="222" t="s">
        <v>14</v>
      </c>
      <c r="G3850" s="568"/>
      <c r="H3850" s="239"/>
    </row>
    <row r="3851" spans="1:8" s="260" customFormat="1" x14ac:dyDescent="0.25">
      <c r="A3851" s="245">
        <v>44178</v>
      </c>
      <c r="B3851" s="246" t="s">
        <v>14</v>
      </c>
      <c r="C3851" s="222" t="s">
        <v>14</v>
      </c>
      <c r="G3851" s="568"/>
      <c r="H3851" s="239"/>
    </row>
    <row r="3852" spans="1:8" s="260" customFormat="1" x14ac:dyDescent="0.25">
      <c r="A3852" s="245">
        <v>43903</v>
      </c>
      <c r="B3852" s="246" t="s">
        <v>20</v>
      </c>
      <c r="C3852" s="222" t="s">
        <v>20</v>
      </c>
      <c r="G3852" s="568"/>
      <c r="H3852" s="239"/>
    </row>
    <row r="3853" spans="1:8" s="260" customFormat="1" x14ac:dyDescent="0.25">
      <c r="A3853" s="245">
        <v>43907</v>
      </c>
      <c r="B3853" s="246" t="s">
        <v>20</v>
      </c>
      <c r="C3853" s="222" t="s">
        <v>20</v>
      </c>
      <c r="G3853" s="568"/>
      <c r="H3853" s="239"/>
    </row>
    <row r="3854" spans="1:8" s="260" customFormat="1" x14ac:dyDescent="0.25">
      <c r="A3854" s="245">
        <v>43910</v>
      </c>
      <c r="B3854" s="246" t="s">
        <v>20</v>
      </c>
      <c r="C3854" s="222" t="s">
        <v>20</v>
      </c>
      <c r="G3854" s="568"/>
      <c r="H3854" s="239"/>
    </row>
    <row r="3855" spans="1:8" s="260" customFormat="1" x14ac:dyDescent="0.25">
      <c r="A3855" s="245">
        <v>43915</v>
      </c>
      <c r="B3855" s="246" t="s">
        <v>20</v>
      </c>
      <c r="C3855" s="222" t="s">
        <v>20</v>
      </c>
      <c r="G3855" s="568"/>
      <c r="H3855" s="239"/>
    </row>
    <row r="3856" spans="1:8" s="260" customFormat="1" x14ac:dyDescent="0.25">
      <c r="A3856" s="245">
        <v>43916</v>
      </c>
      <c r="B3856" s="246" t="s">
        <v>20</v>
      </c>
      <c r="C3856" s="222" t="s">
        <v>20</v>
      </c>
      <c r="G3856" s="568"/>
      <c r="H3856" s="239"/>
    </row>
    <row r="3857" spans="1:8" s="260" customFormat="1" x14ac:dyDescent="0.25">
      <c r="A3857" s="245">
        <v>43920</v>
      </c>
      <c r="B3857" s="246" t="s">
        <v>20</v>
      </c>
      <c r="C3857" s="222" t="s">
        <v>20</v>
      </c>
      <c r="G3857" s="568"/>
      <c r="H3857" s="239"/>
    </row>
    <row r="3858" spans="1:8" s="260" customFormat="1" x14ac:dyDescent="0.25">
      <c r="A3858" s="245">
        <v>43923</v>
      </c>
      <c r="B3858" s="246" t="s">
        <v>20</v>
      </c>
      <c r="C3858" s="222" t="s">
        <v>20</v>
      </c>
      <c r="G3858" s="568"/>
      <c r="H3858" s="239"/>
    </row>
    <row r="3859" spans="1:8" s="260" customFormat="1" x14ac:dyDescent="0.25">
      <c r="A3859" s="245">
        <v>43924</v>
      </c>
      <c r="B3859" s="246" t="s">
        <v>20</v>
      </c>
      <c r="C3859" s="222" t="s">
        <v>20</v>
      </c>
      <c r="G3859" s="568"/>
      <c r="H3859" s="239"/>
    </row>
    <row r="3860" spans="1:8" s="260" customFormat="1" x14ac:dyDescent="0.25">
      <c r="A3860" s="245">
        <v>43926</v>
      </c>
      <c r="B3860" s="246" t="s">
        <v>20</v>
      </c>
      <c r="C3860" s="222" t="s">
        <v>20</v>
      </c>
      <c r="G3860" s="568"/>
      <c r="H3860" s="239"/>
    </row>
    <row r="3861" spans="1:8" s="260" customFormat="1" x14ac:dyDescent="0.25">
      <c r="A3861" s="245">
        <v>43929</v>
      </c>
      <c r="B3861" s="246" t="s">
        <v>20</v>
      </c>
      <c r="C3861" s="222" t="s">
        <v>20</v>
      </c>
      <c r="G3861" s="568"/>
      <c r="H3861" s="239"/>
    </row>
    <row r="3862" spans="1:8" s="260" customFormat="1" x14ac:dyDescent="0.25">
      <c r="A3862" s="245">
        <v>43930</v>
      </c>
      <c r="B3862" s="246" t="s">
        <v>20</v>
      </c>
      <c r="C3862" s="222" t="s">
        <v>20</v>
      </c>
      <c r="G3862" s="568"/>
      <c r="H3862" s="239"/>
    </row>
    <row r="3863" spans="1:8" s="260" customFormat="1" x14ac:dyDescent="0.25">
      <c r="A3863" s="245">
        <v>43936</v>
      </c>
      <c r="B3863" s="246" t="s">
        <v>20</v>
      </c>
      <c r="C3863" s="222" t="s">
        <v>20</v>
      </c>
      <c r="G3863" s="568"/>
      <c r="H3863" s="239"/>
    </row>
    <row r="3864" spans="1:8" s="260" customFormat="1" x14ac:dyDescent="0.25">
      <c r="A3864" s="245">
        <v>43948</v>
      </c>
      <c r="B3864" s="246" t="s">
        <v>20</v>
      </c>
      <c r="C3864" s="222" t="s">
        <v>20</v>
      </c>
      <c r="G3864" s="568"/>
      <c r="H3864" s="239"/>
    </row>
    <row r="3865" spans="1:8" s="260" customFormat="1" x14ac:dyDescent="0.25">
      <c r="A3865" s="245">
        <v>43951</v>
      </c>
      <c r="B3865" s="246" t="s">
        <v>20</v>
      </c>
      <c r="C3865" s="222" t="s">
        <v>20</v>
      </c>
      <c r="G3865" s="568"/>
      <c r="H3865" s="239"/>
    </row>
    <row r="3866" spans="1:8" s="260" customFormat="1" x14ac:dyDescent="0.25">
      <c r="A3866" s="245">
        <v>43953</v>
      </c>
      <c r="B3866" s="246" t="s">
        <v>20</v>
      </c>
      <c r="C3866" s="222" t="s">
        <v>20</v>
      </c>
      <c r="G3866" s="568"/>
      <c r="H3866" s="239"/>
    </row>
    <row r="3867" spans="1:8" s="260" customFormat="1" x14ac:dyDescent="0.25">
      <c r="A3867" s="245">
        <v>43956</v>
      </c>
      <c r="B3867" s="246" t="s">
        <v>20</v>
      </c>
      <c r="C3867" s="222" t="s">
        <v>20</v>
      </c>
      <c r="G3867" s="568"/>
      <c r="H3867" s="239"/>
    </row>
    <row r="3868" spans="1:8" s="260" customFormat="1" x14ac:dyDescent="0.25">
      <c r="A3868" s="245">
        <v>43979</v>
      </c>
      <c r="B3868" s="246" t="s">
        <v>20</v>
      </c>
      <c r="C3868" s="222" t="s">
        <v>20</v>
      </c>
      <c r="G3868" s="568"/>
      <c r="H3868" s="239"/>
    </row>
    <row r="3869" spans="1:8" s="260" customFormat="1" x14ac:dyDescent="0.25">
      <c r="A3869" s="245">
        <v>43983</v>
      </c>
      <c r="B3869" s="246" t="s">
        <v>20</v>
      </c>
      <c r="C3869" s="222" t="s">
        <v>20</v>
      </c>
      <c r="G3869" s="568"/>
      <c r="H3869" s="239"/>
    </row>
    <row r="3870" spans="1:8" s="260" customFormat="1" x14ac:dyDescent="0.25">
      <c r="A3870" s="245">
        <v>43985</v>
      </c>
      <c r="B3870" s="246" t="s">
        <v>20</v>
      </c>
      <c r="C3870" s="222" t="s">
        <v>20</v>
      </c>
      <c r="G3870" s="568"/>
      <c r="H3870" s="239"/>
    </row>
    <row r="3871" spans="1:8" s="260" customFormat="1" x14ac:dyDescent="0.25">
      <c r="A3871" s="245">
        <v>43986</v>
      </c>
      <c r="B3871" s="246" t="s">
        <v>20</v>
      </c>
      <c r="C3871" s="222" t="s">
        <v>20</v>
      </c>
      <c r="G3871" s="568"/>
      <c r="H3871" s="239"/>
    </row>
    <row r="3872" spans="1:8" s="260" customFormat="1" x14ac:dyDescent="0.25">
      <c r="A3872" s="245">
        <v>43987</v>
      </c>
      <c r="B3872" s="246" t="s">
        <v>20</v>
      </c>
      <c r="C3872" s="222" t="s">
        <v>20</v>
      </c>
      <c r="G3872" s="568"/>
      <c r="H3872" s="239"/>
    </row>
    <row r="3873" spans="1:8" s="260" customFormat="1" x14ac:dyDescent="0.25">
      <c r="A3873" s="245">
        <v>43988</v>
      </c>
      <c r="B3873" s="246" t="s">
        <v>20</v>
      </c>
      <c r="C3873" s="222" t="s">
        <v>20</v>
      </c>
      <c r="G3873" s="568"/>
      <c r="H3873" s="239"/>
    </row>
    <row r="3874" spans="1:8" s="260" customFormat="1" x14ac:dyDescent="0.25">
      <c r="A3874" s="245">
        <v>43989</v>
      </c>
      <c r="B3874" s="246" t="s">
        <v>20</v>
      </c>
      <c r="C3874" s="222" t="s">
        <v>20</v>
      </c>
      <c r="G3874" s="568"/>
      <c r="H3874" s="239"/>
    </row>
    <row r="3875" spans="1:8" s="260" customFormat="1" x14ac:dyDescent="0.25">
      <c r="A3875" s="245">
        <v>43990</v>
      </c>
      <c r="B3875" s="246" t="s">
        <v>20</v>
      </c>
      <c r="C3875" s="222" t="s">
        <v>20</v>
      </c>
      <c r="G3875" s="568"/>
      <c r="H3875" s="239"/>
    </row>
    <row r="3876" spans="1:8" s="260" customFormat="1" x14ac:dyDescent="0.25">
      <c r="A3876" s="245">
        <v>43991</v>
      </c>
      <c r="B3876" s="246" t="s">
        <v>20</v>
      </c>
      <c r="C3876" s="222" t="s">
        <v>20</v>
      </c>
      <c r="G3876" s="568"/>
      <c r="H3876" s="239"/>
    </row>
    <row r="3877" spans="1:8" s="260" customFormat="1" x14ac:dyDescent="0.25">
      <c r="A3877" s="245">
        <v>43992</v>
      </c>
      <c r="B3877" s="246" t="s">
        <v>20</v>
      </c>
      <c r="C3877" s="222" t="s">
        <v>20</v>
      </c>
      <c r="G3877" s="568"/>
      <c r="H3877" s="239"/>
    </row>
    <row r="3878" spans="1:8" s="260" customFormat="1" x14ac:dyDescent="0.25">
      <c r="A3878" s="245">
        <v>43993</v>
      </c>
      <c r="B3878" s="246" t="s">
        <v>20</v>
      </c>
      <c r="C3878" s="222" t="s">
        <v>20</v>
      </c>
      <c r="G3878" s="568"/>
      <c r="H3878" s="239"/>
    </row>
    <row r="3879" spans="1:8" s="260" customFormat="1" x14ac:dyDescent="0.25">
      <c r="A3879" s="245">
        <v>43994</v>
      </c>
      <c r="B3879" s="246" t="s">
        <v>20</v>
      </c>
      <c r="C3879" s="222" t="s">
        <v>20</v>
      </c>
      <c r="G3879" s="568"/>
      <c r="H3879" s="239"/>
    </row>
    <row r="3880" spans="1:8" s="260" customFormat="1" x14ac:dyDescent="0.25">
      <c r="A3880" s="245">
        <v>43996</v>
      </c>
      <c r="B3880" s="246" t="s">
        <v>20</v>
      </c>
      <c r="C3880" s="222" t="s">
        <v>20</v>
      </c>
      <c r="G3880" s="568"/>
      <c r="H3880" s="239"/>
    </row>
    <row r="3881" spans="1:8" s="260" customFormat="1" x14ac:dyDescent="0.25">
      <c r="A3881" s="245">
        <v>43998</v>
      </c>
      <c r="B3881" s="246" t="s">
        <v>20</v>
      </c>
      <c r="C3881" s="222" t="s">
        <v>20</v>
      </c>
      <c r="G3881" s="568"/>
      <c r="H3881" s="239"/>
    </row>
    <row r="3882" spans="1:8" s="260" customFormat="1" x14ac:dyDescent="0.25">
      <c r="A3882" s="245">
        <v>43999</v>
      </c>
      <c r="B3882" s="246" t="s">
        <v>20</v>
      </c>
      <c r="C3882" s="222" t="s">
        <v>20</v>
      </c>
      <c r="G3882" s="568"/>
      <c r="H3882" s="239"/>
    </row>
    <row r="3883" spans="1:8" s="260" customFormat="1" x14ac:dyDescent="0.25">
      <c r="A3883" s="245">
        <v>44000</v>
      </c>
      <c r="B3883" s="246" t="s">
        <v>20</v>
      </c>
      <c r="C3883" s="222" t="s">
        <v>20</v>
      </c>
      <c r="G3883" s="568"/>
      <c r="H3883" s="239"/>
    </row>
    <row r="3884" spans="1:8" s="260" customFormat="1" x14ac:dyDescent="0.25">
      <c r="A3884" s="245">
        <v>44001</v>
      </c>
      <c r="B3884" s="246" t="s">
        <v>20</v>
      </c>
      <c r="C3884" s="222" t="s">
        <v>20</v>
      </c>
      <c r="G3884" s="568"/>
      <c r="H3884" s="239"/>
    </row>
    <row r="3885" spans="1:8" s="260" customFormat="1" x14ac:dyDescent="0.25">
      <c r="A3885" s="245">
        <v>44002</v>
      </c>
      <c r="B3885" s="246" t="s">
        <v>20</v>
      </c>
      <c r="C3885" s="222" t="s">
        <v>20</v>
      </c>
      <c r="G3885" s="568"/>
      <c r="H3885" s="239"/>
    </row>
    <row r="3886" spans="1:8" s="260" customFormat="1" x14ac:dyDescent="0.25">
      <c r="A3886" s="245">
        <v>44003</v>
      </c>
      <c r="B3886" s="246" t="s">
        <v>20</v>
      </c>
      <c r="C3886" s="222" t="s">
        <v>20</v>
      </c>
      <c r="G3886" s="568"/>
      <c r="H3886" s="239"/>
    </row>
    <row r="3887" spans="1:8" s="260" customFormat="1" x14ac:dyDescent="0.25">
      <c r="A3887" s="245">
        <v>44004</v>
      </c>
      <c r="B3887" s="246" t="s">
        <v>20</v>
      </c>
      <c r="C3887" s="222" t="s">
        <v>20</v>
      </c>
      <c r="G3887" s="568"/>
      <c r="H3887" s="239"/>
    </row>
    <row r="3888" spans="1:8" s="260" customFormat="1" x14ac:dyDescent="0.25">
      <c r="A3888" s="245">
        <v>44005</v>
      </c>
      <c r="B3888" s="246" t="s">
        <v>20</v>
      </c>
      <c r="C3888" s="222" t="s">
        <v>20</v>
      </c>
      <c r="G3888" s="568"/>
      <c r="H3888" s="239"/>
    </row>
    <row r="3889" spans="1:8" s="260" customFormat="1" x14ac:dyDescent="0.25">
      <c r="A3889" s="245">
        <v>44006</v>
      </c>
      <c r="B3889" s="246" t="s">
        <v>20</v>
      </c>
      <c r="C3889" s="222" t="s">
        <v>20</v>
      </c>
      <c r="G3889" s="568"/>
      <c r="H3889" s="239"/>
    </row>
    <row r="3890" spans="1:8" s="260" customFormat="1" x14ac:dyDescent="0.25">
      <c r="A3890" s="245">
        <v>44007</v>
      </c>
      <c r="B3890" s="246" t="s">
        <v>20</v>
      </c>
      <c r="C3890" s="222" t="s">
        <v>20</v>
      </c>
      <c r="G3890" s="568"/>
      <c r="H3890" s="239"/>
    </row>
    <row r="3891" spans="1:8" s="260" customFormat="1" x14ac:dyDescent="0.25">
      <c r="A3891" s="245">
        <v>44008</v>
      </c>
      <c r="B3891" s="246" t="s">
        <v>20</v>
      </c>
      <c r="C3891" s="222" t="s">
        <v>20</v>
      </c>
      <c r="G3891" s="568"/>
      <c r="H3891" s="239"/>
    </row>
    <row r="3892" spans="1:8" s="260" customFormat="1" x14ac:dyDescent="0.25">
      <c r="A3892" s="245">
        <v>44009</v>
      </c>
      <c r="B3892" s="246" t="s">
        <v>20</v>
      </c>
      <c r="C3892" s="222" t="s">
        <v>20</v>
      </c>
      <c r="G3892" s="568"/>
      <c r="H3892" s="239"/>
    </row>
    <row r="3893" spans="1:8" s="260" customFormat="1" x14ac:dyDescent="0.25">
      <c r="A3893" s="245">
        <v>44010</v>
      </c>
      <c r="B3893" s="246" t="s">
        <v>20</v>
      </c>
      <c r="C3893" s="222" t="s">
        <v>20</v>
      </c>
      <c r="G3893" s="568"/>
      <c r="H3893" s="239"/>
    </row>
    <row r="3894" spans="1:8" s="260" customFormat="1" x14ac:dyDescent="0.25">
      <c r="A3894" s="245">
        <v>44011</v>
      </c>
      <c r="B3894" s="246" t="s">
        <v>20</v>
      </c>
      <c r="C3894" s="222" t="s">
        <v>20</v>
      </c>
      <c r="G3894" s="568"/>
      <c r="H3894" s="239"/>
    </row>
    <row r="3895" spans="1:8" s="260" customFormat="1" x14ac:dyDescent="0.25">
      <c r="A3895" s="245">
        <v>44012</v>
      </c>
      <c r="B3895" s="246" t="s">
        <v>20</v>
      </c>
      <c r="C3895" s="222" t="s">
        <v>20</v>
      </c>
      <c r="G3895" s="568"/>
      <c r="H3895" s="239"/>
    </row>
    <row r="3896" spans="1:8" s="260" customFormat="1" x14ac:dyDescent="0.25">
      <c r="A3896" s="245">
        <v>44013</v>
      </c>
      <c r="B3896" s="246" t="s">
        <v>20</v>
      </c>
      <c r="C3896" s="222" t="s">
        <v>20</v>
      </c>
      <c r="G3896" s="568"/>
      <c r="H3896" s="239"/>
    </row>
    <row r="3897" spans="1:8" s="260" customFormat="1" x14ac:dyDescent="0.25">
      <c r="A3897" s="245">
        <v>44014</v>
      </c>
      <c r="B3897" s="246" t="s">
        <v>20</v>
      </c>
      <c r="C3897" s="222" t="s">
        <v>20</v>
      </c>
      <c r="G3897" s="568"/>
      <c r="H3897" s="239"/>
    </row>
    <row r="3898" spans="1:8" s="260" customFormat="1" x14ac:dyDescent="0.25">
      <c r="A3898" s="245">
        <v>44015</v>
      </c>
      <c r="B3898" s="246" t="s">
        <v>20</v>
      </c>
      <c r="C3898" s="222" t="s">
        <v>20</v>
      </c>
      <c r="G3898" s="568"/>
      <c r="H3898" s="239"/>
    </row>
    <row r="3899" spans="1:8" s="260" customFormat="1" x14ac:dyDescent="0.25">
      <c r="A3899" s="245">
        <v>44016</v>
      </c>
      <c r="B3899" s="246" t="s">
        <v>20</v>
      </c>
      <c r="C3899" s="222" t="s">
        <v>20</v>
      </c>
      <c r="G3899" s="568"/>
      <c r="H3899" s="239"/>
    </row>
    <row r="3900" spans="1:8" s="260" customFormat="1" x14ac:dyDescent="0.25">
      <c r="A3900" s="245">
        <v>44017</v>
      </c>
      <c r="B3900" s="246" t="s">
        <v>20</v>
      </c>
      <c r="C3900" s="222" t="s">
        <v>20</v>
      </c>
      <c r="G3900" s="568"/>
      <c r="H3900" s="239"/>
    </row>
    <row r="3901" spans="1:8" s="260" customFormat="1" x14ac:dyDescent="0.25">
      <c r="A3901" s="245">
        <v>44018</v>
      </c>
      <c r="B3901" s="246" t="s">
        <v>20</v>
      </c>
      <c r="C3901" s="222" t="s">
        <v>20</v>
      </c>
      <c r="G3901" s="568"/>
      <c r="H3901" s="239"/>
    </row>
    <row r="3902" spans="1:8" s="260" customFormat="1" x14ac:dyDescent="0.25">
      <c r="A3902" s="245">
        <v>44019</v>
      </c>
      <c r="B3902" s="246" t="s">
        <v>20</v>
      </c>
      <c r="C3902" s="222" t="s">
        <v>20</v>
      </c>
      <c r="G3902" s="568"/>
      <c r="H3902" s="239"/>
    </row>
    <row r="3903" spans="1:8" s="260" customFormat="1" x14ac:dyDescent="0.25">
      <c r="A3903" s="245">
        <v>44020</v>
      </c>
      <c r="B3903" s="246" t="s">
        <v>20</v>
      </c>
      <c r="C3903" s="222" t="s">
        <v>20</v>
      </c>
      <c r="G3903" s="568"/>
      <c r="H3903" s="239"/>
    </row>
    <row r="3904" spans="1:8" s="260" customFormat="1" x14ac:dyDescent="0.25">
      <c r="A3904" s="245">
        <v>44021</v>
      </c>
      <c r="B3904" s="246" t="s">
        <v>20</v>
      </c>
      <c r="C3904" s="222" t="s">
        <v>20</v>
      </c>
      <c r="G3904" s="568"/>
      <c r="H3904" s="239"/>
    </row>
    <row r="3905" spans="1:8" s="260" customFormat="1" x14ac:dyDescent="0.25">
      <c r="A3905" s="245">
        <v>44022</v>
      </c>
      <c r="B3905" s="246" t="s">
        <v>20</v>
      </c>
      <c r="C3905" s="222" t="s">
        <v>20</v>
      </c>
      <c r="G3905" s="568"/>
      <c r="H3905" s="239"/>
    </row>
    <row r="3906" spans="1:8" s="260" customFormat="1" x14ac:dyDescent="0.25">
      <c r="A3906" s="245">
        <v>44023</v>
      </c>
      <c r="B3906" s="246" t="s">
        <v>20</v>
      </c>
      <c r="C3906" s="222" t="s">
        <v>20</v>
      </c>
      <c r="G3906" s="568"/>
      <c r="H3906" s="239"/>
    </row>
    <row r="3907" spans="1:8" s="260" customFormat="1" x14ac:dyDescent="0.25">
      <c r="A3907" s="245">
        <v>44024</v>
      </c>
      <c r="B3907" s="246" t="s">
        <v>20</v>
      </c>
      <c r="C3907" s="222" t="s">
        <v>20</v>
      </c>
      <c r="G3907" s="568"/>
      <c r="H3907" s="239"/>
    </row>
    <row r="3908" spans="1:8" s="260" customFormat="1" x14ac:dyDescent="0.25">
      <c r="A3908" s="245">
        <v>44025</v>
      </c>
      <c r="B3908" s="246" t="s">
        <v>20</v>
      </c>
      <c r="C3908" s="222" t="s">
        <v>20</v>
      </c>
      <c r="G3908" s="568"/>
      <c r="H3908" s="239"/>
    </row>
    <row r="3909" spans="1:8" s="260" customFormat="1" x14ac:dyDescent="0.25">
      <c r="A3909" s="245">
        <v>44027</v>
      </c>
      <c r="B3909" s="246" t="s">
        <v>20</v>
      </c>
      <c r="C3909" s="222" t="s">
        <v>20</v>
      </c>
      <c r="G3909" s="568"/>
      <c r="H3909" s="239"/>
    </row>
    <row r="3910" spans="1:8" s="260" customFormat="1" x14ac:dyDescent="0.25">
      <c r="A3910" s="245">
        <v>44028</v>
      </c>
      <c r="B3910" s="246" t="s">
        <v>20</v>
      </c>
      <c r="C3910" s="222" t="s">
        <v>20</v>
      </c>
      <c r="G3910" s="568"/>
      <c r="H3910" s="239"/>
    </row>
    <row r="3911" spans="1:8" s="260" customFormat="1" x14ac:dyDescent="0.25">
      <c r="A3911" s="245">
        <v>44029</v>
      </c>
      <c r="B3911" s="246" t="s">
        <v>20</v>
      </c>
      <c r="C3911" s="222" t="s">
        <v>20</v>
      </c>
      <c r="G3911" s="568"/>
      <c r="H3911" s="239"/>
    </row>
    <row r="3912" spans="1:8" s="260" customFormat="1" x14ac:dyDescent="0.25">
      <c r="A3912" s="245">
        <v>44030</v>
      </c>
      <c r="B3912" s="246" t="s">
        <v>20</v>
      </c>
      <c r="C3912" s="222" t="s">
        <v>20</v>
      </c>
      <c r="G3912" s="568"/>
      <c r="H3912" s="239"/>
    </row>
    <row r="3913" spans="1:8" s="260" customFormat="1" x14ac:dyDescent="0.25">
      <c r="A3913" s="245">
        <v>44031</v>
      </c>
      <c r="B3913" s="246" t="s">
        <v>20</v>
      </c>
      <c r="C3913" s="222" t="s">
        <v>20</v>
      </c>
      <c r="G3913" s="568"/>
      <c r="H3913" s="239"/>
    </row>
    <row r="3914" spans="1:8" s="260" customFormat="1" x14ac:dyDescent="0.25">
      <c r="A3914" s="245">
        <v>44032</v>
      </c>
      <c r="B3914" s="246" t="s">
        <v>20</v>
      </c>
      <c r="C3914" s="222" t="s">
        <v>20</v>
      </c>
      <c r="G3914" s="568"/>
      <c r="H3914" s="239"/>
    </row>
    <row r="3915" spans="1:8" s="260" customFormat="1" x14ac:dyDescent="0.25">
      <c r="A3915" s="245">
        <v>44034</v>
      </c>
      <c r="B3915" s="246" t="s">
        <v>20</v>
      </c>
      <c r="C3915" s="222" t="s">
        <v>20</v>
      </c>
      <c r="G3915" s="568"/>
      <c r="H3915" s="239"/>
    </row>
    <row r="3916" spans="1:8" s="260" customFormat="1" x14ac:dyDescent="0.25">
      <c r="A3916" s="245">
        <v>44036</v>
      </c>
      <c r="B3916" s="246" t="s">
        <v>20</v>
      </c>
      <c r="C3916" s="222" t="s">
        <v>20</v>
      </c>
      <c r="G3916" s="568"/>
      <c r="H3916" s="239"/>
    </row>
    <row r="3917" spans="1:8" s="260" customFormat="1" x14ac:dyDescent="0.25">
      <c r="A3917" s="245">
        <v>44037</v>
      </c>
      <c r="B3917" s="246" t="s">
        <v>20</v>
      </c>
      <c r="C3917" s="222" t="s">
        <v>20</v>
      </c>
      <c r="G3917" s="568"/>
      <c r="H3917" s="239"/>
    </row>
    <row r="3918" spans="1:8" s="260" customFormat="1" x14ac:dyDescent="0.25">
      <c r="A3918" s="245">
        <v>44038</v>
      </c>
      <c r="B3918" s="246" t="s">
        <v>20</v>
      </c>
      <c r="C3918" s="222" t="s">
        <v>20</v>
      </c>
      <c r="G3918" s="568"/>
      <c r="H3918" s="239"/>
    </row>
    <row r="3919" spans="1:8" s="260" customFormat="1" x14ac:dyDescent="0.25">
      <c r="A3919" s="245">
        <v>44039</v>
      </c>
      <c r="B3919" s="246" t="s">
        <v>20</v>
      </c>
      <c r="C3919" s="222" t="s">
        <v>20</v>
      </c>
      <c r="G3919" s="568"/>
      <c r="H3919" s="239"/>
    </row>
    <row r="3920" spans="1:8" s="260" customFormat="1" x14ac:dyDescent="0.25">
      <c r="A3920" s="245">
        <v>44040</v>
      </c>
      <c r="B3920" s="246" t="s">
        <v>20</v>
      </c>
      <c r="C3920" s="222" t="s">
        <v>20</v>
      </c>
      <c r="G3920" s="568"/>
      <c r="H3920" s="239"/>
    </row>
    <row r="3921" spans="1:8" s="260" customFormat="1" x14ac:dyDescent="0.25">
      <c r="A3921" s="245">
        <v>44041</v>
      </c>
      <c r="B3921" s="246" t="s">
        <v>20</v>
      </c>
      <c r="C3921" s="222" t="s">
        <v>20</v>
      </c>
      <c r="G3921" s="568"/>
      <c r="H3921" s="239"/>
    </row>
    <row r="3922" spans="1:8" s="260" customFormat="1" x14ac:dyDescent="0.25">
      <c r="A3922" s="245">
        <v>44042</v>
      </c>
      <c r="B3922" s="246" t="s">
        <v>20</v>
      </c>
      <c r="C3922" s="222" t="s">
        <v>20</v>
      </c>
      <c r="G3922" s="568"/>
      <c r="H3922" s="239"/>
    </row>
    <row r="3923" spans="1:8" s="260" customFormat="1" x14ac:dyDescent="0.25">
      <c r="A3923" s="245">
        <v>44043</v>
      </c>
      <c r="B3923" s="246" t="s">
        <v>20</v>
      </c>
      <c r="C3923" s="222" t="s">
        <v>20</v>
      </c>
      <c r="G3923" s="568"/>
      <c r="H3923" s="239"/>
    </row>
    <row r="3924" spans="1:8" s="260" customFormat="1" x14ac:dyDescent="0.25">
      <c r="A3924" s="245">
        <v>44045</v>
      </c>
      <c r="B3924" s="246" t="s">
        <v>20</v>
      </c>
      <c r="C3924" s="222" t="s">
        <v>20</v>
      </c>
      <c r="G3924" s="568"/>
      <c r="H3924" s="239"/>
    </row>
    <row r="3925" spans="1:8" s="260" customFormat="1" x14ac:dyDescent="0.25">
      <c r="A3925" s="245">
        <v>44046</v>
      </c>
      <c r="B3925" s="246" t="s">
        <v>20</v>
      </c>
      <c r="C3925" s="222" t="s">
        <v>20</v>
      </c>
      <c r="G3925" s="568"/>
      <c r="H3925" s="239"/>
    </row>
    <row r="3926" spans="1:8" s="260" customFormat="1" x14ac:dyDescent="0.25">
      <c r="A3926" s="245">
        <v>44047</v>
      </c>
      <c r="B3926" s="246" t="s">
        <v>20</v>
      </c>
      <c r="C3926" s="222" t="s">
        <v>20</v>
      </c>
      <c r="G3926" s="568"/>
      <c r="H3926" s="239"/>
    </row>
    <row r="3927" spans="1:8" s="260" customFormat="1" x14ac:dyDescent="0.25">
      <c r="A3927" s="245">
        <v>44051</v>
      </c>
      <c r="B3927" s="246" t="s">
        <v>20</v>
      </c>
      <c r="C3927" s="222" t="s">
        <v>20</v>
      </c>
      <c r="G3927" s="568"/>
      <c r="H3927" s="239"/>
    </row>
    <row r="3928" spans="1:8" s="260" customFormat="1" x14ac:dyDescent="0.25">
      <c r="A3928" s="245">
        <v>44052</v>
      </c>
      <c r="B3928" s="246" t="s">
        <v>20</v>
      </c>
      <c r="C3928" s="222" t="s">
        <v>20</v>
      </c>
      <c r="G3928" s="568"/>
      <c r="H3928" s="239"/>
    </row>
    <row r="3929" spans="1:8" s="260" customFormat="1" x14ac:dyDescent="0.25">
      <c r="A3929" s="245">
        <v>44053</v>
      </c>
      <c r="B3929" s="246" t="s">
        <v>20</v>
      </c>
      <c r="C3929" s="222" t="s">
        <v>20</v>
      </c>
      <c r="G3929" s="568"/>
      <c r="H3929" s="239"/>
    </row>
    <row r="3930" spans="1:8" s="260" customFormat="1" x14ac:dyDescent="0.25">
      <c r="A3930" s="245">
        <v>44055</v>
      </c>
      <c r="B3930" s="246" t="s">
        <v>20</v>
      </c>
      <c r="C3930" s="222" t="s">
        <v>20</v>
      </c>
      <c r="G3930" s="568"/>
      <c r="H3930" s="239"/>
    </row>
    <row r="3931" spans="1:8" s="260" customFormat="1" x14ac:dyDescent="0.25">
      <c r="A3931" s="245">
        <v>44061</v>
      </c>
      <c r="B3931" s="246" t="s">
        <v>20</v>
      </c>
      <c r="C3931" s="222" t="s">
        <v>20</v>
      </c>
      <c r="G3931" s="568"/>
      <c r="H3931" s="239"/>
    </row>
    <row r="3932" spans="1:8" s="260" customFormat="1" x14ac:dyDescent="0.25">
      <c r="A3932" s="245">
        <v>44062</v>
      </c>
      <c r="B3932" s="246" t="s">
        <v>20</v>
      </c>
      <c r="C3932" s="222" t="s">
        <v>20</v>
      </c>
      <c r="G3932" s="568"/>
      <c r="H3932" s="239"/>
    </row>
    <row r="3933" spans="1:8" s="260" customFormat="1" x14ac:dyDescent="0.25">
      <c r="A3933" s="245">
        <v>44065</v>
      </c>
      <c r="B3933" s="246" t="s">
        <v>20</v>
      </c>
      <c r="C3933" s="222" t="s">
        <v>20</v>
      </c>
      <c r="G3933" s="568"/>
      <c r="H3933" s="239"/>
    </row>
    <row r="3934" spans="1:8" s="260" customFormat="1" x14ac:dyDescent="0.25">
      <c r="A3934" s="245">
        <v>44068</v>
      </c>
      <c r="B3934" s="246" t="s">
        <v>20</v>
      </c>
      <c r="C3934" s="222" t="s">
        <v>20</v>
      </c>
      <c r="G3934" s="568"/>
      <c r="H3934" s="239"/>
    </row>
    <row r="3935" spans="1:8" s="260" customFormat="1" x14ac:dyDescent="0.25">
      <c r="A3935" s="245">
        <v>44070</v>
      </c>
      <c r="B3935" s="246" t="s">
        <v>20</v>
      </c>
      <c r="C3935" s="222" t="s">
        <v>20</v>
      </c>
      <c r="G3935" s="568"/>
      <c r="H3935" s="239"/>
    </row>
    <row r="3936" spans="1:8" s="260" customFormat="1" x14ac:dyDescent="0.25">
      <c r="A3936" s="245">
        <v>44071</v>
      </c>
      <c r="B3936" s="246" t="s">
        <v>20</v>
      </c>
      <c r="C3936" s="222" t="s">
        <v>20</v>
      </c>
      <c r="G3936" s="568"/>
      <c r="H3936" s="239"/>
    </row>
    <row r="3937" spans="1:8" s="260" customFormat="1" x14ac:dyDescent="0.25">
      <c r="A3937" s="245">
        <v>44072</v>
      </c>
      <c r="B3937" s="246" t="s">
        <v>20</v>
      </c>
      <c r="C3937" s="222" t="s">
        <v>20</v>
      </c>
      <c r="G3937" s="568"/>
      <c r="H3937" s="239"/>
    </row>
    <row r="3938" spans="1:8" s="260" customFormat="1" x14ac:dyDescent="0.25">
      <c r="A3938" s="245">
        <v>44073</v>
      </c>
      <c r="B3938" s="246" t="s">
        <v>20</v>
      </c>
      <c r="C3938" s="222" t="s">
        <v>20</v>
      </c>
      <c r="G3938" s="568"/>
      <c r="H3938" s="239"/>
    </row>
    <row r="3939" spans="1:8" s="260" customFormat="1" x14ac:dyDescent="0.25">
      <c r="A3939" s="245">
        <v>44077</v>
      </c>
      <c r="B3939" s="246" t="s">
        <v>20</v>
      </c>
      <c r="C3939" s="222" t="s">
        <v>20</v>
      </c>
      <c r="G3939" s="568"/>
      <c r="H3939" s="239"/>
    </row>
    <row r="3940" spans="1:8" s="260" customFormat="1" x14ac:dyDescent="0.25">
      <c r="A3940" s="245">
        <v>44078</v>
      </c>
      <c r="B3940" s="246" t="s">
        <v>20</v>
      </c>
      <c r="C3940" s="222" t="s">
        <v>20</v>
      </c>
      <c r="G3940" s="568"/>
      <c r="H3940" s="239"/>
    </row>
    <row r="3941" spans="1:8" s="260" customFormat="1" x14ac:dyDescent="0.25">
      <c r="A3941" s="245">
        <v>44081</v>
      </c>
      <c r="B3941" s="246" t="s">
        <v>20</v>
      </c>
      <c r="C3941" s="222" t="s">
        <v>20</v>
      </c>
      <c r="G3941" s="568"/>
      <c r="H3941" s="239"/>
    </row>
    <row r="3942" spans="1:8" s="260" customFormat="1" x14ac:dyDescent="0.25">
      <c r="A3942" s="245">
        <v>44084</v>
      </c>
      <c r="B3942" s="246" t="s">
        <v>20</v>
      </c>
      <c r="C3942" s="222" t="s">
        <v>20</v>
      </c>
      <c r="G3942" s="568"/>
      <c r="H3942" s="239"/>
    </row>
    <row r="3943" spans="1:8" s="260" customFormat="1" x14ac:dyDescent="0.25">
      <c r="A3943" s="245">
        <v>44088</v>
      </c>
      <c r="B3943" s="246" t="s">
        <v>20</v>
      </c>
      <c r="C3943" s="222" t="s">
        <v>20</v>
      </c>
      <c r="G3943" s="568"/>
      <c r="H3943" s="239"/>
    </row>
    <row r="3944" spans="1:8" s="260" customFormat="1" x14ac:dyDescent="0.25">
      <c r="A3944" s="245">
        <v>44091</v>
      </c>
      <c r="B3944" s="246" t="s">
        <v>20</v>
      </c>
      <c r="C3944" s="222" t="s">
        <v>20</v>
      </c>
      <c r="G3944" s="568"/>
      <c r="H3944" s="239"/>
    </row>
    <row r="3945" spans="1:8" s="260" customFormat="1" x14ac:dyDescent="0.25">
      <c r="A3945" s="245">
        <v>44092</v>
      </c>
      <c r="B3945" s="246" t="s">
        <v>20</v>
      </c>
      <c r="C3945" s="222" t="s">
        <v>20</v>
      </c>
      <c r="G3945" s="568"/>
      <c r="H3945" s="239"/>
    </row>
    <row r="3946" spans="1:8" s="260" customFormat="1" x14ac:dyDescent="0.25">
      <c r="A3946" s="245">
        <v>44098</v>
      </c>
      <c r="B3946" s="246" t="s">
        <v>20</v>
      </c>
      <c r="C3946" s="222" t="s">
        <v>20</v>
      </c>
      <c r="G3946" s="568"/>
      <c r="H3946" s="239"/>
    </row>
    <row r="3947" spans="1:8" s="260" customFormat="1" x14ac:dyDescent="0.25">
      <c r="A3947" s="245">
        <v>44103</v>
      </c>
      <c r="B3947" s="246" t="s">
        <v>20</v>
      </c>
      <c r="C3947" s="222" t="s">
        <v>20</v>
      </c>
      <c r="G3947" s="568"/>
      <c r="H3947" s="239"/>
    </row>
    <row r="3948" spans="1:8" s="260" customFormat="1" x14ac:dyDescent="0.25">
      <c r="A3948" s="245">
        <v>44105</v>
      </c>
      <c r="B3948" s="246" t="s">
        <v>20</v>
      </c>
      <c r="C3948" s="222" t="s">
        <v>20</v>
      </c>
      <c r="G3948" s="568"/>
      <c r="H3948" s="239"/>
    </row>
    <row r="3949" spans="1:8" s="260" customFormat="1" x14ac:dyDescent="0.25">
      <c r="A3949" s="245">
        <v>44164</v>
      </c>
      <c r="B3949" s="246" t="s">
        <v>20</v>
      </c>
      <c r="C3949" s="222" t="s">
        <v>20</v>
      </c>
      <c r="G3949" s="568"/>
      <c r="H3949" s="239"/>
    </row>
    <row r="3950" spans="1:8" s="260" customFormat="1" x14ac:dyDescent="0.25">
      <c r="A3950" s="245">
        <v>44171</v>
      </c>
      <c r="B3950" s="246" t="s">
        <v>20</v>
      </c>
      <c r="C3950" s="222" t="s">
        <v>20</v>
      </c>
      <c r="G3950" s="568"/>
      <c r="H3950" s="239"/>
    </row>
    <row r="3951" spans="1:8" s="260" customFormat="1" x14ac:dyDescent="0.25">
      <c r="A3951" s="245">
        <v>44178</v>
      </c>
      <c r="B3951" s="246" t="s">
        <v>20</v>
      </c>
      <c r="C3951" s="222" t="s">
        <v>20</v>
      </c>
      <c r="G3951" s="568"/>
      <c r="H3951" s="239"/>
    </row>
    <row r="3952" spans="1:8" s="260" customFormat="1" x14ac:dyDescent="0.25">
      <c r="A3952" s="245">
        <v>43903</v>
      </c>
      <c r="B3952" s="246" t="s">
        <v>13</v>
      </c>
      <c r="C3952" s="222" t="s">
        <v>13</v>
      </c>
      <c r="G3952" s="568"/>
      <c r="H3952" s="239"/>
    </row>
    <row r="3953" spans="1:8" s="260" customFormat="1" x14ac:dyDescent="0.25">
      <c r="A3953" s="245">
        <v>43907</v>
      </c>
      <c r="B3953" s="246" t="s">
        <v>13</v>
      </c>
      <c r="C3953" s="222" t="s">
        <v>13</v>
      </c>
      <c r="G3953" s="568"/>
      <c r="H3953" s="239"/>
    </row>
    <row r="3954" spans="1:8" s="260" customFormat="1" x14ac:dyDescent="0.25">
      <c r="A3954" s="245">
        <v>43910</v>
      </c>
      <c r="B3954" s="246" t="s">
        <v>13</v>
      </c>
      <c r="C3954" s="222" t="s">
        <v>13</v>
      </c>
      <c r="G3954" s="568"/>
      <c r="H3954" s="239"/>
    </row>
    <row r="3955" spans="1:8" s="260" customFormat="1" x14ac:dyDescent="0.25">
      <c r="A3955" s="245">
        <v>43915</v>
      </c>
      <c r="B3955" s="246" t="s">
        <v>13</v>
      </c>
      <c r="C3955" s="222" t="s">
        <v>13</v>
      </c>
      <c r="G3955" s="568"/>
      <c r="H3955" s="239"/>
    </row>
    <row r="3956" spans="1:8" s="260" customFormat="1" x14ac:dyDescent="0.25">
      <c r="A3956" s="245">
        <v>43920</v>
      </c>
      <c r="B3956" s="246" t="s">
        <v>13</v>
      </c>
      <c r="C3956" s="222" t="s">
        <v>13</v>
      </c>
      <c r="G3956" s="568"/>
      <c r="H3956" s="239"/>
    </row>
    <row r="3957" spans="1:8" s="260" customFormat="1" x14ac:dyDescent="0.25">
      <c r="A3957" s="245">
        <v>43923</v>
      </c>
      <c r="B3957" s="246" t="s">
        <v>13</v>
      </c>
      <c r="C3957" s="222" t="s">
        <v>13</v>
      </c>
      <c r="G3957" s="568"/>
      <c r="H3957" s="239"/>
    </row>
    <row r="3958" spans="1:8" s="260" customFormat="1" x14ac:dyDescent="0.25">
      <c r="A3958" s="245">
        <v>43924</v>
      </c>
      <c r="B3958" s="246" t="s">
        <v>13</v>
      </c>
      <c r="C3958" s="222" t="s">
        <v>13</v>
      </c>
      <c r="G3958" s="568"/>
      <c r="H3958" s="239"/>
    </row>
    <row r="3959" spans="1:8" s="260" customFormat="1" x14ac:dyDescent="0.25">
      <c r="A3959" s="245">
        <v>43926</v>
      </c>
      <c r="B3959" s="246" t="s">
        <v>13</v>
      </c>
      <c r="C3959" s="222" t="s">
        <v>13</v>
      </c>
      <c r="G3959" s="568"/>
      <c r="H3959" s="239"/>
    </row>
    <row r="3960" spans="1:8" s="260" customFormat="1" x14ac:dyDescent="0.25">
      <c r="A3960" s="245">
        <v>43930</v>
      </c>
      <c r="B3960" s="246" t="s">
        <v>13</v>
      </c>
      <c r="C3960" s="222" t="s">
        <v>13</v>
      </c>
      <c r="G3960" s="568"/>
      <c r="H3960" s="239"/>
    </row>
    <row r="3961" spans="1:8" s="260" customFormat="1" x14ac:dyDescent="0.25">
      <c r="A3961" s="245">
        <v>43936</v>
      </c>
      <c r="B3961" s="246" t="s">
        <v>13</v>
      </c>
      <c r="C3961" s="222" t="s">
        <v>13</v>
      </c>
      <c r="G3961" s="568"/>
      <c r="H3961" s="239"/>
    </row>
    <row r="3962" spans="1:8" s="260" customFormat="1" x14ac:dyDescent="0.25">
      <c r="A3962" s="245">
        <v>43948</v>
      </c>
      <c r="B3962" s="246" t="s">
        <v>13</v>
      </c>
      <c r="C3962" s="222" t="s">
        <v>13</v>
      </c>
      <c r="G3962" s="568"/>
      <c r="H3962" s="239"/>
    </row>
    <row r="3963" spans="1:8" s="260" customFormat="1" x14ac:dyDescent="0.25">
      <c r="A3963" s="245">
        <v>43951</v>
      </c>
      <c r="B3963" s="246" t="s">
        <v>13</v>
      </c>
      <c r="C3963" s="222" t="s">
        <v>13</v>
      </c>
      <c r="G3963" s="568"/>
      <c r="H3963" s="239"/>
    </row>
    <row r="3964" spans="1:8" s="260" customFormat="1" x14ac:dyDescent="0.25">
      <c r="A3964" s="245">
        <v>43953</v>
      </c>
      <c r="B3964" s="246" t="s">
        <v>13</v>
      </c>
      <c r="C3964" s="222" t="s">
        <v>13</v>
      </c>
      <c r="G3964" s="568"/>
      <c r="H3964" s="239"/>
    </row>
    <row r="3965" spans="1:8" s="260" customFormat="1" x14ac:dyDescent="0.25">
      <c r="A3965" s="245">
        <v>43956</v>
      </c>
      <c r="B3965" s="246" t="s">
        <v>13</v>
      </c>
      <c r="C3965" s="222" t="s">
        <v>13</v>
      </c>
      <c r="G3965" s="568"/>
      <c r="H3965" s="239"/>
    </row>
    <row r="3966" spans="1:8" s="260" customFormat="1" x14ac:dyDescent="0.25">
      <c r="A3966" s="245">
        <v>43963</v>
      </c>
      <c r="B3966" s="246" t="s">
        <v>13</v>
      </c>
      <c r="C3966" s="222" t="s">
        <v>13</v>
      </c>
      <c r="G3966" s="568"/>
      <c r="H3966" s="239"/>
    </row>
    <row r="3967" spans="1:8" s="260" customFormat="1" x14ac:dyDescent="0.25">
      <c r="A3967" s="245">
        <v>43979</v>
      </c>
      <c r="B3967" s="246" t="s">
        <v>13</v>
      </c>
      <c r="C3967" s="222" t="s">
        <v>13</v>
      </c>
      <c r="G3967" s="568"/>
      <c r="H3967" s="239"/>
    </row>
    <row r="3968" spans="1:8" s="260" customFormat="1" x14ac:dyDescent="0.25">
      <c r="A3968" s="245">
        <v>43981</v>
      </c>
      <c r="B3968" s="246" t="s">
        <v>13</v>
      </c>
      <c r="C3968" s="222" t="s">
        <v>13</v>
      </c>
      <c r="G3968" s="568"/>
      <c r="H3968" s="239"/>
    </row>
    <row r="3969" spans="1:8" s="260" customFormat="1" x14ac:dyDescent="0.25">
      <c r="A3969" s="245">
        <v>43983</v>
      </c>
      <c r="B3969" s="246" t="s">
        <v>13</v>
      </c>
      <c r="C3969" s="222" t="s">
        <v>13</v>
      </c>
      <c r="G3969" s="568"/>
      <c r="H3969" s="239"/>
    </row>
    <row r="3970" spans="1:8" s="260" customFormat="1" x14ac:dyDescent="0.25">
      <c r="A3970" s="245">
        <v>43985</v>
      </c>
      <c r="B3970" s="246" t="s">
        <v>13</v>
      </c>
      <c r="C3970" s="222" t="s">
        <v>13</v>
      </c>
      <c r="G3970" s="568"/>
      <c r="H3970" s="239"/>
    </row>
    <row r="3971" spans="1:8" s="260" customFormat="1" x14ac:dyDescent="0.25">
      <c r="A3971" s="245">
        <v>43986</v>
      </c>
      <c r="B3971" s="246" t="s">
        <v>13</v>
      </c>
      <c r="C3971" s="222" t="s">
        <v>13</v>
      </c>
      <c r="G3971" s="568"/>
      <c r="H3971" s="239"/>
    </row>
    <row r="3972" spans="1:8" s="260" customFormat="1" x14ac:dyDescent="0.25">
      <c r="A3972" s="245">
        <v>43987</v>
      </c>
      <c r="B3972" s="246" t="s">
        <v>13</v>
      </c>
      <c r="C3972" s="222" t="s">
        <v>13</v>
      </c>
      <c r="G3972" s="568"/>
      <c r="H3972" s="239"/>
    </row>
    <row r="3973" spans="1:8" s="260" customFormat="1" x14ac:dyDescent="0.25">
      <c r="A3973" s="245">
        <v>43988</v>
      </c>
      <c r="B3973" s="246" t="s">
        <v>13</v>
      </c>
      <c r="C3973" s="222" t="s">
        <v>13</v>
      </c>
      <c r="G3973" s="568"/>
      <c r="H3973" s="239"/>
    </row>
    <row r="3974" spans="1:8" s="260" customFormat="1" x14ac:dyDescent="0.25">
      <c r="A3974" s="245">
        <v>43989</v>
      </c>
      <c r="B3974" s="246" t="s">
        <v>13</v>
      </c>
      <c r="C3974" s="222" t="s">
        <v>13</v>
      </c>
      <c r="G3974" s="568"/>
      <c r="H3974" s="239"/>
    </row>
    <row r="3975" spans="1:8" s="260" customFormat="1" x14ac:dyDescent="0.25">
      <c r="A3975" s="245">
        <v>43990</v>
      </c>
      <c r="B3975" s="246" t="s">
        <v>13</v>
      </c>
      <c r="C3975" s="222" t="s">
        <v>13</v>
      </c>
      <c r="G3975" s="568"/>
      <c r="H3975" s="239"/>
    </row>
    <row r="3976" spans="1:8" s="260" customFormat="1" x14ac:dyDescent="0.25">
      <c r="A3976" s="245">
        <v>43991</v>
      </c>
      <c r="B3976" s="246" t="s">
        <v>13</v>
      </c>
      <c r="C3976" s="222" t="s">
        <v>13</v>
      </c>
      <c r="G3976" s="568"/>
      <c r="H3976" s="239"/>
    </row>
    <row r="3977" spans="1:8" s="260" customFormat="1" x14ac:dyDescent="0.25">
      <c r="A3977" s="245">
        <v>43992</v>
      </c>
      <c r="B3977" s="246" t="s">
        <v>13</v>
      </c>
      <c r="C3977" s="222" t="s">
        <v>13</v>
      </c>
      <c r="G3977" s="568"/>
      <c r="H3977" s="239"/>
    </row>
    <row r="3978" spans="1:8" s="260" customFormat="1" x14ac:dyDescent="0.25">
      <c r="A3978" s="245">
        <v>43993</v>
      </c>
      <c r="B3978" s="246" t="s">
        <v>13</v>
      </c>
      <c r="C3978" s="222" t="s">
        <v>13</v>
      </c>
      <c r="G3978" s="568"/>
      <c r="H3978" s="239"/>
    </row>
    <row r="3979" spans="1:8" s="260" customFormat="1" x14ac:dyDescent="0.25">
      <c r="A3979" s="245">
        <v>43994</v>
      </c>
      <c r="B3979" s="246" t="s">
        <v>13</v>
      </c>
      <c r="C3979" s="222" t="s">
        <v>13</v>
      </c>
      <c r="G3979" s="568"/>
      <c r="H3979" s="239"/>
    </row>
    <row r="3980" spans="1:8" s="260" customFormat="1" x14ac:dyDescent="0.25">
      <c r="A3980" s="245">
        <v>43995</v>
      </c>
      <c r="B3980" s="246" t="s">
        <v>13</v>
      </c>
      <c r="C3980" s="222" t="s">
        <v>13</v>
      </c>
      <c r="G3980" s="568"/>
      <c r="H3980" s="239"/>
    </row>
    <row r="3981" spans="1:8" s="260" customFormat="1" x14ac:dyDescent="0.25">
      <c r="A3981" s="245">
        <v>43996</v>
      </c>
      <c r="B3981" s="246" t="s">
        <v>13</v>
      </c>
      <c r="C3981" s="222" t="s">
        <v>13</v>
      </c>
      <c r="G3981" s="568"/>
      <c r="H3981" s="239"/>
    </row>
    <row r="3982" spans="1:8" s="260" customFormat="1" x14ac:dyDescent="0.25">
      <c r="A3982" s="245">
        <v>43998</v>
      </c>
      <c r="B3982" s="246" t="s">
        <v>13</v>
      </c>
      <c r="C3982" s="222" t="s">
        <v>13</v>
      </c>
      <c r="G3982" s="568"/>
      <c r="H3982" s="239"/>
    </row>
    <row r="3983" spans="1:8" s="260" customFormat="1" x14ac:dyDescent="0.25">
      <c r="A3983" s="245">
        <v>43999</v>
      </c>
      <c r="B3983" s="246" t="s">
        <v>13</v>
      </c>
      <c r="C3983" s="222" t="s">
        <v>13</v>
      </c>
      <c r="G3983" s="568"/>
      <c r="H3983" s="239"/>
    </row>
    <row r="3984" spans="1:8" s="260" customFormat="1" x14ac:dyDescent="0.25">
      <c r="A3984" s="245">
        <v>44000</v>
      </c>
      <c r="B3984" s="246" t="s">
        <v>13</v>
      </c>
      <c r="C3984" s="222" t="s">
        <v>13</v>
      </c>
      <c r="G3984" s="568"/>
      <c r="H3984" s="239"/>
    </row>
    <row r="3985" spans="1:8" s="260" customFormat="1" x14ac:dyDescent="0.25">
      <c r="A3985" s="245">
        <v>44001</v>
      </c>
      <c r="B3985" s="246" t="s">
        <v>13</v>
      </c>
      <c r="C3985" s="222" t="s">
        <v>13</v>
      </c>
      <c r="G3985" s="568"/>
      <c r="H3985" s="239"/>
    </row>
    <row r="3986" spans="1:8" s="260" customFormat="1" x14ac:dyDescent="0.25">
      <c r="A3986" s="245">
        <v>44002</v>
      </c>
      <c r="B3986" s="246" t="s">
        <v>13</v>
      </c>
      <c r="C3986" s="222" t="s">
        <v>13</v>
      </c>
      <c r="G3986" s="568"/>
      <c r="H3986" s="239"/>
    </row>
    <row r="3987" spans="1:8" s="260" customFormat="1" x14ac:dyDescent="0.25">
      <c r="A3987" s="245">
        <v>44003</v>
      </c>
      <c r="B3987" s="246" t="s">
        <v>13</v>
      </c>
      <c r="C3987" s="222" t="s">
        <v>13</v>
      </c>
      <c r="G3987" s="568"/>
      <c r="H3987" s="239"/>
    </row>
    <row r="3988" spans="1:8" s="260" customFormat="1" x14ac:dyDescent="0.25">
      <c r="A3988" s="245">
        <v>44004</v>
      </c>
      <c r="B3988" s="246" t="s">
        <v>13</v>
      </c>
      <c r="C3988" s="222" t="s">
        <v>13</v>
      </c>
      <c r="G3988" s="568"/>
      <c r="H3988" s="239"/>
    </row>
    <row r="3989" spans="1:8" s="260" customFormat="1" x14ac:dyDescent="0.25">
      <c r="A3989" s="245">
        <v>44005</v>
      </c>
      <c r="B3989" s="246" t="s">
        <v>13</v>
      </c>
      <c r="C3989" s="222" t="s">
        <v>13</v>
      </c>
      <c r="G3989" s="568"/>
      <c r="H3989" s="239"/>
    </row>
    <row r="3990" spans="1:8" s="260" customFormat="1" x14ac:dyDescent="0.25">
      <c r="A3990" s="245">
        <v>44006</v>
      </c>
      <c r="B3990" s="246" t="s">
        <v>13</v>
      </c>
      <c r="C3990" s="222" t="s">
        <v>13</v>
      </c>
      <c r="G3990" s="568"/>
      <c r="H3990" s="239"/>
    </row>
    <row r="3991" spans="1:8" s="260" customFormat="1" x14ac:dyDescent="0.25">
      <c r="A3991" s="245">
        <v>44007</v>
      </c>
      <c r="B3991" s="246" t="s">
        <v>13</v>
      </c>
      <c r="C3991" s="222" t="s">
        <v>13</v>
      </c>
      <c r="G3991" s="568"/>
      <c r="H3991" s="239"/>
    </row>
    <row r="3992" spans="1:8" s="260" customFormat="1" x14ac:dyDescent="0.25">
      <c r="A3992" s="245">
        <v>44008</v>
      </c>
      <c r="B3992" s="246" t="s">
        <v>13</v>
      </c>
      <c r="C3992" s="222" t="s">
        <v>13</v>
      </c>
      <c r="G3992" s="568"/>
      <c r="H3992" s="239"/>
    </row>
    <row r="3993" spans="1:8" s="260" customFormat="1" x14ac:dyDescent="0.25">
      <c r="A3993" s="245">
        <v>44009</v>
      </c>
      <c r="B3993" s="246" t="s">
        <v>13</v>
      </c>
      <c r="C3993" s="222" t="s">
        <v>13</v>
      </c>
      <c r="G3993" s="568"/>
      <c r="H3993" s="239"/>
    </row>
    <row r="3994" spans="1:8" s="260" customFormat="1" x14ac:dyDescent="0.25">
      <c r="A3994" s="245">
        <v>44010</v>
      </c>
      <c r="B3994" s="246" t="s">
        <v>13</v>
      </c>
      <c r="C3994" s="222" t="s">
        <v>13</v>
      </c>
      <c r="G3994" s="568"/>
      <c r="H3994" s="239"/>
    </row>
    <row r="3995" spans="1:8" s="260" customFormat="1" x14ac:dyDescent="0.25">
      <c r="A3995" s="245">
        <v>44011</v>
      </c>
      <c r="B3995" s="246" t="s">
        <v>13</v>
      </c>
      <c r="C3995" s="222" t="s">
        <v>13</v>
      </c>
      <c r="G3995" s="568"/>
      <c r="H3995" s="239"/>
    </row>
    <row r="3996" spans="1:8" s="260" customFormat="1" x14ac:dyDescent="0.25">
      <c r="A3996" s="245">
        <v>44012</v>
      </c>
      <c r="B3996" s="246" t="s">
        <v>13</v>
      </c>
      <c r="C3996" s="222" t="s">
        <v>13</v>
      </c>
      <c r="G3996" s="568"/>
      <c r="H3996" s="239"/>
    </row>
    <row r="3997" spans="1:8" s="260" customFormat="1" x14ac:dyDescent="0.25">
      <c r="A3997" s="245">
        <v>44013</v>
      </c>
      <c r="B3997" s="246" t="s">
        <v>13</v>
      </c>
      <c r="C3997" s="222" t="s">
        <v>13</v>
      </c>
      <c r="G3997" s="568"/>
      <c r="H3997" s="239"/>
    </row>
    <row r="3998" spans="1:8" s="260" customFormat="1" x14ac:dyDescent="0.25">
      <c r="A3998" s="245">
        <v>44014</v>
      </c>
      <c r="B3998" s="246" t="s">
        <v>13</v>
      </c>
      <c r="C3998" s="222" t="s">
        <v>13</v>
      </c>
      <c r="G3998" s="568"/>
      <c r="H3998" s="239"/>
    </row>
    <row r="3999" spans="1:8" s="260" customFormat="1" x14ac:dyDescent="0.25">
      <c r="A3999" s="245">
        <v>44015</v>
      </c>
      <c r="B3999" s="246" t="s">
        <v>13</v>
      </c>
      <c r="C3999" s="222" t="s">
        <v>13</v>
      </c>
      <c r="G3999" s="568"/>
      <c r="H3999" s="239"/>
    </row>
    <row r="4000" spans="1:8" s="260" customFormat="1" x14ac:dyDescent="0.25">
      <c r="A4000" s="245">
        <v>44016</v>
      </c>
      <c r="B4000" s="246" t="s">
        <v>13</v>
      </c>
      <c r="C4000" s="222" t="s">
        <v>13</v>
      </c>
      <c r="G4000" s="568"/>
      <c r="H4000" s="239"/>
    </row>
    <row r="4001" spans="1:8" s="260" customFormat="1" x14ac:dyDescent="0.25">
      <c r="A4001" s="245">
        <v>44017</v>
      </c>
      <c r="B4001" s="246" t="s">
        <v>13</v>
      </c>
      <c r="C4001" s="222" t="s">
        <v>13</v>
      </c>
      <c r="G4001" s="568"/>
      <c r="H4001" s="239"/>
    </row>
    <row r="4002" spans="1:8" s="260" customFormat="1" x14ac:dyDescent="0.25">
      <c r="A4002" s="245">
        <v>44018</v>
      </c>
      <c r="B4002" s="246" t="s">
        <v>13</v>
      </c>
      <c r="C4002" s="222" t="s">
        <v>13</v>
      </c>
      <c r="G4002" s="568"/>
      <c r="H4002" s="239"/>
    </row>
    <row r="4003" spans="1:8" s="260" customFormat="1" x14ac:dyDescent="0.25">
      <c r="A4003" s="245">
        <v>44019</v>
      </c>
      <c r="B4003" s="246" t="s">
        <v>13</v>
      </c>
      <c r="C4003" s="222" t="s">
        <v>13</v>
      </c>
      <c r="G4003" s="568"/>
      <c r="H4003" s="239"/>
    </row>
    <row r="4004" spans="1:8" s="260" customFormat="1" x14ac:dyDescent="0.25">
      <c r="A4004" s="245">
        <v>44020</v>
      </c>
      <c r="B4004" s="246" t="s">
        <v>13</v>
      </c>
      <c r="C4004" s="222" t="s">
        <v>13</v>
      </c>
      <c r="G4004" s="568"/>
      <c r="H4004" s="239"/>
    </row>
    <row r="4005" spans="1:8" s="260" customFormat="1" x14ac:dyDescent="0.25">
      <c r="A4005" s="245">
        <v>44029</v>
      </c>
      <c r="B4005" s="246" t="s">
        <v>13</v>
      </c>
      <c r="C4005" s="222" t="s">
        <v>13</v>
      </c>
      <c r="G4005" s="568"/>
      <c r="H4005" s="239"/>
    </row>
    <row r="4006" spans="1:8" s="260" customFormat="1" x14ac:dyDescent="0.25">
      <c r="A4006" s="245">
        <v>44032</v>
      </c>
      <c r="B4006" s="246" t="s">
        <v>13</v>
      </c>
      <c r="C4006" s="222" t="s">
        <v>13</v>
      </c>
      <c r="G4006" s="568"/>
      <c r="H4006" s="239"/>
    </row>
    <row r="4007" spans="1:8" s="260" customFormat="1" x14ac:dyDescent="0.25">
      <c r="A4007" s="245">
        <v>44039</v>
      </c>
      <c r="B4007" s="246" t="s">
        <v>13</v>
      </c>
      <c r="C4007" s="222" t="s">
        <v>13</v>
      </c>
      <c r="G4007" s="568"/>
      <c r="H4007" s="239"/>
    </row>
    <row r="4008" spans="1:8" s="260" customFormat="1" x14ac:dyDescent="0.25">
      <c r="A4008" s="245">
        <v>44043</v>
      </c>
      <c r="B4008" s="246" t="s">
        <v>13</v>
      </c>
      <c r="C4008" s="222" t="s">
        <v>13</v>
      </c>
      <c r="G4008" s="568"/>
      <c r="H4008" s="239"/>
    </row>
    <row r="4009" spans="1:8" s="260" customFormat="1" x14ac:dyDescent="0.25">
      <c r="A4009" s="245">
        <v>44044</v>
      </c>
      <c r="B4009" s="246" t="s">
        <v>13</v>
      </c>
      <c r="C4009" s="222" t="s">
        <v>13</v>
      </c>
      <c r="G4009" s="568"/>
      <c r="H4009" s="239"/>
    </row>
    <row r="4010" spans="1:8" s="260" customFormat="1" x14ac:dyDescent="0.25">
      <c r="A4010" s="245">
        <v>44047</v>
      </c>
      <c r="B4010" s="246" t="s">
        <v>13</v>
      </c>
      <c r="C4010" s="222" t="s">
        <v>13</v>
      </c>
      <c r="G4010" s="568"/>
      <c r="H4010" s="239"/>
    </row>
    <row r="4011" spans="1:8" s="260" customFormat="1" x14ac:dyDescent="0.25">
      <c r="A4011" s="245">
        <v>44053</v>
      </c>
      <c r="B4011" s="246" t="s">
        <v>13</v>
      </c>
      <c r="C4011" s="222" t="s">
        <v>13</v>
      </c>
      <c r="G4011" s="568"/>
      <c r="H4011" s="239"/>
    </row>
    <row r="4012" spans="1:8" s="260" customFormat="1" x14ac:dyDescent="0.25">
      <c r="A4012" s="245">
        <v>44054</v>
      </c>
      <c r="B4012" s="246" t="s">
        <v>13</v>
      </c>
      <c r="C4012" s="222" t="s">
        <v>13</v>
      </c>
      <c r="G4012" s="568"/>
      <c r="H4012" s="239"/>
    </row>
    <row r="4013" spans="1:8" s="260" customFormat="1" x14ac:dyDescent="0.25">
      <c r="A4013" s="245">
        <v>44055</v>
      </c>
      <c r="B4013" s="246" t="s">
        <v>13</v>
      </c>
      <c r="C4013" s="222" t="s">
        <v>13</v>
      </c>
      <c r="G4013" s="568"/>
      <c r="H4013" s="239"/>
    </row>
    <row r="4014" spans="1:8" s="260" customFormat="1" x14ac:dyDescent="0.25">
      <c r="A4014" s="245">
        <v>44056</v>
      </c>
      <c r="B4014" s="246" t="s">
        <v>13</v>
      </c>
      <c r="C4014" s="222" t="s">
        <v>13</v>
      </c>
      <c r="G4014" s="568"/>
      <c r="H4014" s="239"/>
    </row>
    <row r="4015" spans="1:8" s="260" customFormat="1" x14ac:dyDescent="0.25">
      <c r="A4015" s="245">
        <v>44057</v>
      </c>
      <c r="B4015" s="246" t="s">
        <v>13</v>
      </c>
      <c r="C4015" s="222" t="s">
        <v>13</v>
      </c>
      <c r="G4015" s="568"/>
      <c r="H4015" s="239"/>
    </row>
    <row r="4016" spans="1:8" s="260" customFormat="1" x14ac:dyDescent="0.25">
      <c r="A4016" s="245">
        <v>44060</v>
      </c>
      <c r="B4016" s="246" t="s">
        <v>13</v>
      </c>
      <c r="C4016" s="222" t="s">
        <v>13</v>
      </c>
      <c r="G4016" s="568"/>
      <c r="H4016" s="239"/>
    </row>
    <row r="4017" spans="1:8" s="260" customFormat="1" x14ac:dyDescent="0.25">
      <c r="A4017" s="245">
        <v>44061</v>
      </c>
      <c r="B4017" s="246" t="s">
        <v>13</v>
      </c>
      <c r="C4017" s="222" t="s">
        <v>13</v>
      </c>
      <c r="G4017" s="568"/>
      <c r="H4017" s="239"/>
    </row>
    <row r="4018" spans="1:8" s="260" customFormat="1" x14ac:dyDescent="0.25">
      <c r="A4018" s="245">
        <v>44071</v>
      </c>
      <c r="B4018" s="246" t="s">
        <v>13</v>
      </c>
      <c r="C4018" s="222" t="s">
        <v>13</v>
      </c>
      <c r="G4018" s="568"/>
      <c r="H4018" s="239"/>
    </row>
    <row r="4019" spans="1:8" s="260" customFormat="1" x14ac:dyDescent="0.25">
      <c r="A4019" s="245">
        <v>44078</v>
      </c>
      <c r="B4019" s="246" t="s">
        <v>13</v>
      </c>
      <c r="C4019" s="222" t="s">
        <v>13</v>
      </c>
      <c r="G4019" s="568"/>
      <c r="H4019" s="239"/>
    </row>
    <row r="4020" spans="1:8" s="260" customFormat="1" x14ac:dyDescent="0.25">
      <c r="A4020" s="245">
        <v>44164</v>
      </c>
      <c r="B4020" s="246" t="s">
        <v>13</v>
      </c>
      <c r="C4020" s="222" t="s">
        <v>13</v>
      </c>
      <c r="G4020" s="568"/>
      <c r="H4020" s="239"/>
    </row>
    <row r="4021" spans="1:8" s="260" customFormat="1" x14ac:dyDescent="0.25">
      <c r="A4021" s="245">
        <v>44171</v>
      </c>
      <c r="B4021" s="246" t="s">
        <v>13</v>
      </c>
      <c r="C4021" s="222" t="s">
        <v>13</v>
      </c>
      <c r="G4021" s="568"/>
      <c r="H4021" s="239"/>
    </row>
    <row r="4022" spans="1:8" s="260" customFormat="1" x14ac:dyDescent="0.25">
      <c r="A4022" s="245">
        <v>44175</v>
      </c>
      <c r="B4022" s="246" t="s">
        <v>13</v>
      </c>
      <c r="C4022" s="222" t="s">
        <v>13</v>
      </c>
      <c r="G4022" s="568"/>
      <c r="H4022" s="239"/>
    </row>
    <row r="4023" spans="1:8" s="260" customFormat="1" x14ac:dyDescent="0.25">
      <c r="A4023" s="245">
        <v>44178</v>
      </c>
      <c r="B4023" s="246" t="s">
        <v>13</v>
      </c>
      <c r="C4023" s="222" t="s">
        <v>13</v>
      </c>
      <c r="G4023" s="568"/>
      <c r="H4023" s="239"/>
    </row>
    <row r="4024" spans="1:8" s="260" customFormat="1" x14ac:dyDescent="0.25">
      <c r="A4024" s="245">
        <v>43903</v>
      </c>
      <c r="B4024" s="246" t="s">
        <v>24</v>
      </c>
      <c r="C4024" s="222" t="s">
        <v>24</v>
      </c>
      <c r="G4024" s="568"/>
      <c r="H4024" s="239"/>
    </row>
    <row r="4025" spans="1:8" s="260" customFormat="1" x14ac:dyDescent="0.25">
      <c r="A4025" s="245">
        <v>43907</v>
      </c>
      <c r="B4025" s="246" t="s">
        <v>24</v>
      </c>
      <c r="C4025" s="222" t="s">
        <v>24</v>
      </c>
      <c r="G4025" s="568"/>
      <c r="H4025" s="239"/>
    </row>
    <row r="4026" spans="1:8" s="260" customFormat="1" x14ac:dyDescent="0.25">
      <c r="A4026" s="245">
        <v>43910</v>
      </c>
      <c r="B4026" s="246" t="s">
        <v>24</v>
      </c>
      <c r="C4026" s="222" t="s">
        <v>24</v>
      </c>
      <c r="G4026" s="568"/>
      <c r="H4026" s="239"/>
    </row>
    <row r="4027" spans="1:8" s="260" customFormat="1" x14ac:dyDescent="0.25">
      <c r="A4027" s="245">
        <v>43915</v>
      </c>
      <c r="B4027" s="246" t="s">
        <v>24</v>
      </c>
      <c r="C4027" s="222" t="s">
        <v>24</v>
      </c>
      <c r="G4027" s="568"/>
      <c r="H4027" s="239"/>
    </row>
    <row r="4028" spans="1:8" s="260" customFormat="1" x14ac:dyDescent="0.25">
      <c r="A4028" s="245">
        <v>43916</v>
      </c>
      <c r="B4028" s="246" t="s">
        <v>24</v>
      </c>
      <c r="C4028" s="222" t="s">
        <v>24</v>
      </c>
      <c r="G4028" s="568"/>
      <c r="H4028" s="239"/>
    </row>
    <row r="4029" spans="1:8" s="260" customFormat="1" x14ac:dyDescent="0.25">
      <c r="A4029" s="245">
        <v>43920</v>
      </c>
      <c r="B4029" s="246" t="s">
        <v>24</v>
      </c>
      <c r="C4029" s="222" t="s">
        <v>24</v>
      </c>
      <c r="G4029" s="568"/>
      <c r="H4029" s="239"/>
    </row>
    <row r="4030" spans="1:8" s="260" customFormat="1" x14ac:dyDescent="0.25">
      <c r="A4030" s="245">
        <v>43923</v>
      </c>
      <c r="B4030" s="246" t="s">
        <v>24</v>
      </c>
      <c r="C4030" s="222" t="s">
        <v>24</v>
      </c>
      <c r="G4030" s="568"/>
      <c r="H4030" s="239"/>
    </row>
    <row r="4031" spans="1:8" s="260" customFormat="1" x14ac:dyDescent="0.25">
      <c r="A4031" s="245">
        <v>43924</v>
      </c>
      <c r="B4031" s="246" t="s">
        <v>24</v>
      </c>
      <c r="C4031" s="222" t="s">
        <v>24</v>
      </c>
      <c r="G4031" s="568"/>
      <c r="H4031" s="239"/>
    </row>
    <row r="4032" spans="1:8" s="260" customFormat="1" x14ac:dyDescent="0.25">
      <c r="A4032" s="245">
        <v>43926</v>
      </c>
      <c r="B4032" s="246" t="s">
        <v>24</v>
      </c>
      <c r="C4032" s="222" t="s">
        <v>24</v>
      </c>
      <c r="G4032" s="568"/>
      <c r="H4032" s="239"/>
    </row>
    <row r="4033" spans="1:8" s="260" customFormat="1" x14ac:dyDescent="0.25">
      <c r="A4033" s="245">
        <v>43929</v>
      </c>
      <c r="B4033" s="246" t="s">
        <v>24</v>
      </c>
      <c r="C4033" s="222" t="s">
        <v>24</v>
      </c>
      <c r="G4033" s="568"/>
      <c r="H4033" s="239"/>
    </row>
    <row r="4034" spans="1:8" s="260" customFormat="1" x14ac:dyDescent="0.25">
      <c r="A4034" s="245">
        <v>43930</v>
      </c>
      <c r="B4034" s="246" t="s">
        <v>24</v>
      </c>
      <c r="C4034" s="222" t="s">
        <v>24</v>
      </c>
      <c r="G4034" s="568"/>
      <c r="H4034" s="239"/>
    </row>
    <row r="4035" spans="1:8" s="260" customFormat="1" x14ac:dyDescent="0.25">
      <c r="A4035" s="245">
        <v>43936</v>
      </c>
      <c r="B4035" s="246" t="s">
        <v>24</v>
      </c>
      <c r="C4035" s="222" t="s">
        <v>24</v>
      </c>
      <c r="G4035" s="568"/>
      <c r="H4035" s="239"/>
    </row>
    <row r="4036" spans="1:8" s="260" customFormat="1" x14ac:dyDescent="0.25">
      <c r="A4036" s="245">
        <v>43948</v>
      </c>
      <c r="B4036" s="246" t="s">
        <v>24</v>
      </c>
      <c r="C4036" s="222" t="s">
        <v>24</v>
      </c>
      <c r="G4036" s="568"/>
      <c r="H4036" s="239"/>
    </row>
    <row r="4037" spans="1:8" s="260" customFormat="1" x14ac:dyDescent="0.25">
      <c r="A4037" s="245">
        <v>43951</v>
      </c>
      <c r="B4037" s="246" t="s">
        <v>24</v>
      </c>
      <c r="C4037" s="222" t="s">
        <v>24</v>
      </c>
      <c r="G4037" s="568"/>
      <c r="H4037" s="239"/>
    </row>
    <row r="4038" spans="1:8" s="260" customFormat="1" x14ac:dyDescent="0.25">
      <c r="A4038" s="245">
        <v>43953</v>
      </c>
      <c r="B4038" s="246" t="s">
        <v>24</v>
      </c>
      <c r="C4038" s="222" t="s">
        <v>24</v>
      </c>
      <c r="G4038" s="568"/>
      <c r="H4038" s="239"/>
    </row>
    <row r="4039" spans="1:8" s="260" customFormat="1" x14ac:dyDescent="0.25">
      <c r="A4039" s="245">
        <v>43956</v>
      </c>
      <c r="B4039" s="246" t="s">
        <v>24</v>
      </c>
      <c r="C4039" s="222" t="s">
        <v>24</v>
      </c>
      <c r="G4039" s="568"/>
      <c r="H4039" s="239"/>
    </row>
    <row r="4040" spans="1:8" s="260" customFormat="1" x14ac:dyDescent="0.25">
      <c r="A4040" s="245">
        <v>43963</v>
      </c>
      <c r="B4040" s="246" t="s">
        <v>24</v>
      </c>
      <c r="C4040" s="222" t="s">
        <v>24</v>
      </c>
      <c r="G4040" s="568"/>
      <c r="H4040" s="239"/>
    </row>
    <row r="4041" spans="1:8" s="260" customFormat="1" x14ac:dyDescent="0.25">
      <c r="A4041" s="245">
        <v>43979</v>
      </c>
      <c r="B4041" s="246" t="s">
        <v>24</v>
      </c>
      <c r="C4041" s="222" t="s">
        <v>24</v>
      </c>
      <c r="G4041" s="568"/>
      <c r="H4041" s="239"/>
    </row>
    <row r="4042" spans="1:8" s="260" customFormat="1" x14ac:dyDescent="0.25">
      <c r="A4042" s="245">
        <v>43985</v>
      </c>
      <c r="B4042" s="246" t="s">
        <v>24</v>
      </c>
      <c r="C4042" s="222" t="s">
        <v>24</v>
      </c>
      <c r="G4042" s="568"/>
      <c r="H4042" s="239"/>
    </row>
    <row r="4043" spans="1:8" s="260" customFormat="1" x14ac:dyDescent="0.25">
      <c r="A4043" s="245">
        <v>43986</v>
      </c>
      <c r="B4043" s="246" t="s">
        <v>24</v>
      </c>
      <c r="C4043" s="222" t="s">
        <v>24</v>
      </c>
      <c r="G4043" s="568"/>
      <c r="H4043" s="239"/>
    </row>
    <row r="4044" spans="1:8" s="260" customFormat="1" x14ac:dyDescent="0.25">
      <c r="A4044" s="245">
        <v>43987</v>
      </c>
      <c r="B4044" s="246" t="s">
        <v>24</v>
      </c>
      <c r="C4044" s="222" t="s">
        <v>24</v>
      </c>
      <c r="G4044" s="568"/>
      <c r="H4044" s="239"/>
    </row>
    <row r="4045" spans="1:8" s="260" customFormat="1" x14ac:dyDescent="0.25">
      <c r="A4045" s="245">
        <v>43988</v>
      </c>
      <c r="B4045" s="246" t="s">
        <v>24</v>
      </c>
      <c r="C4045" s="222" t="s">
        <v>24</v>
      </c>
      <c r="G4045" s="568"/>
      <c r="H4045" s="239"/>
    </row>
    <row r="4046" spans="1:8" s="260" customFormat="1" x14ac:dyDescent="0.25">
      <c r="A4046" s="245">
        <v>43989</v>
      </c>
      <c r="B4046" s="246" t="s">
        <v>24</v>
      </c>
      <c r="C4046" s="222" t="s">
        <v>24</v>
      </c>
      <c r="G4046" s="568"/>
      <c r="H4046" s="239"/>
    </row>
    <row r="4047" spans="1:8" s="260" customFormat="1" x14ac:dyDescent="0.25">
      <c r="A4047" s="245">
        <v>43990</v>
      </c>
      <c r="B4047" s="246" t="s">
        <v>24</v>
      </c>
      <c r="C4047" s="222" t="s">
        <v>24</v>
      </c>
      <c r="G4047" s="568"/>
      <c r="H4047" s="239"/>
    </row>
    <row r="4048" spans="1:8" s="260" customFormat="1" x14ac:dyDescent="0.25">
      <c r="A4048" s="245">
        <v>43991</v>
      </c>
      <c r="B4048" s="246" t="s">
        <v>24</v>
      </c>
      <c r="C4048" s="222" t="s">
        <v>24</v>
      </c>
      <c r="G4048" s="568"/>
      <c r="H4048" s="239"/>
    </row>
    <row r="4049" spans="1:8" s="260" customFormat="1" x14ac:dyDescent="0.25">
      <c r="A4049" s="245">
        <v>43996</v>
      </c>
      <c r="B4049" s="246" t="s">
        <v>24</v>
      </c>
      <c r="C4049" s="222" t="s">
        <v>24</v>
      </c>
      <c r="G4049" s="568"/>
      <c r="H4049" s="239"/>
    </row>
    <row r="4050" spans="1:8" s="260" customFormat="1" x14ac:dyDescent="0.25">
      <c r="A4050" s="245">
        <v>43998</v>
      </c>
      <c r="B4050" s="246" t="s">
        <v>24</v>
      </c>
      <c r="C4050" s="222" t="s">
        <v>24</v>
      </c>
      <c r="G4050" s="568"/>
      <c r="H4050" s="239"/>
    </row>
    <row r="4051" spans="1:8" s="260" customFormat="1" x14ac:dyDescent="0.25">
      <c r="A4051" s="245">
        <v>44000</v>
      </c>
      <c r="B4051" s="246" t="s">
        <v>24</v>
      </c>
      <c r="C4051" s="222" t="s">
        <v>24</v>
      </c>
      <c r="G4051" s="568"/>
      <c r="H4051" s="239"/>
    </row>
    <row r="4052" spans="1:8" s="260" customFormat="1" x14ac:dyDescent="0.25">
      <c r="A4052" s="245">
        <v>44011</v>
      </c>
      <c r="B4052" s="246" t="s">
        <v>24</v>
      </c>
      <c r="C4052" s="222" t="s">
        <v>24</v>
      </c>
      <c r="G4052" s="568"/>
      <c r="H4052" s="239"/>
    </row>
    <row r="4053" spans="1:8" s="260" customFormat="1" x14ac:dyDescent="0.25">
      <c r="A4053" s="245">
        <v>44012</v>
      </c>
      <c r="B4053" s="246" t="s">
        <v>24</v>
      </c>
      <c r="C4053" s="222" t="s">
        <v>24</v>
      </c>
      <c r="G4053" s="568"/>
      <c r="H4053" s="239"/>
    </row>
    <row r="4054" spans="1:8" s="260" customFormat="1" x14ac:dyDescent="0.25">
      <c r="A4054" s="245">
        <v>44013</v>
      </c>
      <c r="B4054" s="246" t="s">
        <v>24</v>
      </c>
      <c r="C4054" s="222" t="s">
        <v>24</v>
      </c>
      <c r="G4054" s="568"/>
      <c r="H4054" s="239"/>
    </row>
    <row r="4055" spans="1:8" s="260" customFormat="1" x14ac:dyDescent="0.25">
      <c r="A4055" s="245">
        <v>44018</v>
      </c>
      <c r="B4055" s="246" t="s">
        <v>24</v>
      </c>
      <c r="C4055" s="222" t="s">
        <v>24</v>
      </c>
      <c r="G4055" s="568"/>
      <c r="H4055" s="239"/>
    </row>
    <row r="4056" spans="1:8" s="260" customFormat="1" x14ac:dyDescent="0.25">
      <c r="A4056" s="245">
        <v>44026</v>
      </c>
      <c r="B4056" s="246" t="s">
        <v>24</v>
      </c>
      <c r="C4056" s="222" t="s">
        <v>24</v>
      </c>
      <c r="G4056" s="568"/>
      <c r="H4056" s="239"/>
    </row>
    <row r="4057" spans="1:8" s="260" customFormat="1" x14ac:dyDescent="0.25">
      <c r="A4057" s="245">
        <v>44027</v>
      </c>
      <c r="B4057" s="246" t="s">
        <v>24</v>
      </c>
      <c r="C4057" s="222" t="s">
        <v>24</v>
      </c>
      <c r="G4057" s="568"/>
      <c r="H4057" s="239"/>
    </row>
    <row r="4058" spans="1:8" s="260" customFormat="1" x14ac:dyDescent="0.25">
      <c r="A4058" s="245">
        <v>44030</v>
      </c>
      <c r="B4058" s="246" t="s">
        <v>24</v>
      </c>
      <c r="C4058" s="222" t="s">
        <v>24</v>
      </c>
      <c r="G4058" s="568"/>
      <c r="H4058" s="239"/>
    </row>
    <row r="4059" spans="1:8" s="260" customFormat="1" x14ac:dyDescent="0.25">
      <c r="A4059" s="245">
        <v>44034</v>
      </c>
      <c r="B4059" s="246" t="s">
        <v>24</v>
      </c>
      <c r="C4059" s="222" t="s">
        <v>24</v>
      </c>
      <c r="G4059" s="568"/>
      <c r="H4059" s="239"/>
    </row>
    <row r="4060" spans="1:8" s="260" customFormat="1" x14ac:dyDescent="0.25">
      <c r="A4060" s="245">
        <v>44039</v>
      </c>
      <c r="B4060" s="246" t="s">
        <v>24</v>
      </c>
      <c r="C4060" s="222" t="s">
        <v>24</v>
      </c>
      <c r="G4060" s="568"/>
      <c r="H4060" s="239"/>
    </row>
    <row r="4061" spans="1:8" s="260" customFormat="1" x14ac:dyDescent="0.25">
      <c r="A4061" s="245">
        <v>44040</v>
      </c>
      <c r="B4061" s="246" t="s">
        <v>24</v>
      </c>
      <c r="C4061" s="222" t="s">
        <v>24</v>
      </c>
      <c r="G4061" s="568"/>
      <c r="H4061" s="239"/>
    </row>
    <row r="4062" spans="1:8" s="260" customFormat="1" x14ac:dyDescent="0.25">
      <c r="A4062" s="245">
        <v>44041</v>
      </c>
      <c r="B4062" s="246" t="s">
        <v>24</v>
      </c>
      <c r="C4062" s="222" t="s">
        <v>24</v>
      </c>
      <c r="G4062" s="568"/>
      <c r="H4062" s="239"/>
    </row>
    <row r="4063" spans="1:8" s="260" customFormat="1" x14ac:dyDescent="0.25">
      <c r="A4063" s="245">
        <v>44043</v>
      </c>
      <c r="B4063" s="246" t="s">
        <v>24</v>
      </c>
      <c r="C4063" s="222" t="s">
        <v>24</v>
      </c>
      <c r="G4063" s="568"/>
      <c r="H4063" s="239"/>
    </row>
    <row r="4064" spans="1:8" s="260" customFormat="1" x14ac:dyDescent="0.25">
      <c r="A4064" s="245">
        <v>44045</v>
      </c>
      <c r="B4064" s="246" t="s">
        <v>24</v>
      </c>
      <c r="C4064" s="222" t="s">
        <v>24</v>
      </c>
      <c r="G4064" s="568"/>
      <c r="H4064" s="239"/>
    </row>
    <row r="4065" spans="1:8" s="260" customFormat="1" x14ac:dyDescent="0.25">
      <c r="A4065" s="245">
        <v>44046</v>
      </c>
      <c r="B4065" s="246" t="s">
        <v>24</v>
      </c>
      <c r="C4065" s="222" t="s">
        <v>24</v>
      </c>
      <c r="G4065" s="568"/>
      <c r="H4065" s="239"/>
    </row>
    <row r="4066" spans="1:8" s="260" customFormat="1" x14ac:dyDescent="0.25">
      <c r="A4066" s="245">
        <v>44047</v>
      </c>
      <c r="B4066" s="246" t="s">
        <v>24</v>
      </c>
      <c r="C4066" s="222" t="s">
        <v>24</v>
      </c>
      <c r="G4066" s="568"/>
      <c r="H4066" s="239"/>
    </row>
    <row r="4067" spans="1:8" s="260" customFormat="1" x14ac:dyDescent="0.25">
      <c r="A4067" s="245">
        <v>44049</v>
      </c>
      <c r="B4067" s="246" t="s">
        <v>24</v>
      </c>
      <c r="C4067" s="222" t="s">
        <v>24</v>
      </c>
      <c r="G4067" s="568"/>
      <c r="H4067" s="239"/>
    </row>
    <row r="4068" spans="1:8" s="260" customFormat="1" x14ac:dyDescent="0.25">
      <c r="A4068" s="245">
        <v>44051</v>
      </c>
      <c r="B4068" s="246" t="s">
        <v>24</v>
      </c>
      <c r="C4068" s="222" t="s">
        <v>24</v>
      </c>
      <c r="G4068" s="568"/>
      <c r="H4068" s="239"/>
    </row>
    <row r="4069" spans="1:8" s="260" customFormat="1" x14ac:dyDescent="0.25">
      <c r="A4069" s="245">
        <v>44054</v>
      </c>
      <c r="B4069" s="246" t="s">
        <v>24</v>
      </c>
      <c r="C4069" s="222" t="s">
        <v>24</v>
      </c>
      <c r="G4069" s="568"/>
      <c r="H4069" s="239"/>
    </row>
    <row r="4070" spans="1:8" s="260" customFormat="1" x14ac:dyDescent="0.25">
      <c r="A4070" s="245">
        <v>44055</v>
      </c>
      <c r="B4070" s="246" t="s">
        <v>24</v>
      </c>
      <c r="C4070" s="222" t="s">
        <v>24</v>
      </c>
      <c r="G4070" s="568"/>
      <c r="H4070" s="239"/>
    </row>
    <row r="4071" spans="1:8" s="260" customFormat="1" x14ac:dyDescent="0.25">
      <c r="A4071" s="245">
        <v>44060</v>
      </c>
      <c r="B4071" s="246" t="s">
        <v>24</v>
      </c>
      <c r="C4071" s="222" t="s">
        <v>24</v>
      </c>
      <c r="G4071" s="568"/>
      <c r="H4071" s="239"/>
    </row>
    <row r="4072" spans="1:8" s="260" customFormat="1" x14ac:dyDescent="0.25">
      <c r="A4072" s="245">
        <v>44061</v>
      </c>
      <c r="B4072" s="246" t="s">
        <v>24</v>
      </c>
      <c r="C4072" s="222" t="s">
        <v>24</v>
      </c>
      <c r="G4072" s="568"/>
      <c r="H4072" s="239"/>
    </row>
    <row r="4073" spans="1:8" s="260" customFormat="1" x14ac:dyDescent="0.25">
      <c r="A4073" s="245">
        <v>44065</v>
      </c>
      <c r="B4073" s="246" t="s">
        <v>24</v>
      </c>
      <c r="C4073" s="222" t="s">
        <v>24</v>
      </c>
      <c r="G4073" s="568"/>
      <c r="H4073" s="239"/>
    </row>
    <row r="4074" spans="1:8" s="260" customFormat="1" x14ac:dyDescent="0.25">
      <c r="A4074" s="245">
        <v>44068</v>
      </c>
      <c r="B4074" s="246" t="s">
        <v>24</v>
      </c>
      <c r="C4074" s="222" t="s">
        <v>24</v>
      </c>
      <c r="G4074" s="568"/>
      <c r="H4074" s="239"/>
    </row>
    <row r="4075" spans="1:8" s="260" customFormat="1" x14ac:dyDescent="0.25">
      <c r="A4075" s="245">
        <v>44069</v>
      </c>
      <c r="B4075" s="246" t="s">
        <v>24</v>
      </c>
      <c r="C4075" s="222" t="s">
        <v>24</v>
      </c>
      <c r="G4075" s="568"/>
      <c r="H4075" s="239"/>
    </row>
    <row r="4076" spans="1:8" s="260" customFormat="1" x14ac:dyDescent="0.25">
      <c r="A4076" s="245">
        <v>44070</v>
      </c>
      <c r="B4076" s="246" t="s">
        <v>24</v>
      </c>
      <c r="C4076" s="222" t="s">
        <v>24</v>
      </c>
      <c r="G4076" s="568"/>
      <c r="H4076" s="239"/>
    </row>
    <row r="4077" spans="1:8" s="260" customFormat="1" x14ac:dyDescent="0.25">
      <c r="A4077" s="245">
        <v>44078</v>
      </c>
      <c r="B4077" s="246" t="s">
        <v>24</v>
      </c>
      <c r="C4077" s="222" t="s">
        <v>24</v>
      </c>
      <c r="G4077" s="568"/>
      <c r="H4077" s="239"/>
    </row>
    <row r="4078" spans="1:8" s="260" customFormat="1" x14ac:dyDescent="0.25">
      <c r="A4078" s="245">
        <v>44081</v>
      </c>
      <c r="B4078" s="246" t="s">
        <v>24</v>
      </c>
      <c r="C4078" s="222" t="s">
        <v>24</v>
      </c>
      <c r="G4078" s="568"/>
      <c r="H4078" s="239"/>
    </row>
    <row r="4079" spans="1:8" s="260" customFormat="1" x14ac:dyDescent="0.25">
      <c r="A4079" s="245">
        <v>44087</v>
      </c>
      <c r="B4079" s="246" t="s">
        <v>24</v>
      </c>
      <c r="C4079" s="222" t="s">
        <v>24</v>
      </c>
      <c r="G4079" s="568"/>
      <c r="H4079" s="239"/>
    </row>
    <row r="4080" spans="1:8" s="260" customFormat="1" x14ac:dyDescent="0.25">
      <c r="A4080" s="245">
        <v>44096</v>
      </c>
      <c r="B4080" s="246" t="s">
        <v>24</v>
      </c>
      <c r="C4080" s="222" t="s">
        <v>24</v>
      </c>
      <c r="G4080" s="568"/>
      <c r="H4080" s="239"/>
    </row>
    <row r="4081" spans="1:8" s="260" customFormat="1" x14ac:dyDescent="0.25">
      <c r="A4081" s="245">
        <v>44109</v>
      </c>
      <c r="B4081" s="246" t="s">
        <v>24</v>
      </c>
      <c r="C4081" s="222" t="s">
        <v>24</v>
      </c>
      <c r="G4081" s="568"/>
      <c r="H4081" s="239"/>
    </row>
    <row r="4082" spans="1:8" s="260" customFormat="1" x14ac:dyDescent="0.25">
      <c r="A4082" s="245">
        <v>44164</v>
      </c>
      <c r="B4082" s="246" t="s">
        <v>24</v>
      </c>
      <c r="C4082" s="222" t="s">
        <v>24</v>
      </c>
      <c r="G4082" s="568"/>
      <c r="H4082" s="239"/>
    </row>
    <row r="4083" spans="1:8" s="260" customFormat="1" x14ac:dyDescent="0.25">
      <c r="A4083" s="245">
        <v>44171</v>
      </c>
      <c r="B4083" s="246" t="s">
        <v>24</v>
      </c>
      <c r="C4083" s="222" t="s">
        <v>24</v>
      </c>
      <c r="G4083" s="568"/>
      <c r="H4083" s="239"/>
    </row>
    <row r="4084" spans="1:8" s="260" customFormat="1" x14ac:dyDescent="0.25">
      <c r="A4084" s="245">
        <v>44178</v>
      </c>
      <c r="B4084" s="246" t="s">
        <v>24</v>
      </c>
      <c r="C4084" s="222" t="s">
        <v>24</v>
      </c>
      <c r="G4084" s="568"/>
      <c r="H4084" s="239"/>
    </row>
    <row r="4085" spans="1:8" s="260" customFormat="1" x14ac:dyDescent="0.25">
      <c r="A4085" s="245">
        <v>43903</v>
      </c>
      <c r="B4085" s="246" t="s">
        <v>47</v>
      </c>
      <c r="C4085" s="222" t="s">
        <v>47</v>
      </c>
      <c r="G4085" s="568"/>
      <c r="H4085" s="239"/>
    </row>
    <row r="4086" spans="1:8" s="260" customFormat="1" x14ac:dyDescent="0.25">
      <c r="A4086" s="245">
        <v>43907</v>
      </c>
      <c r="B4086" s="246" t="s">
        <v>47</v>
      </c>
      <c r="C4086" s="222" t="s">
        <v>47</v>
      </c>
      <c r="G4086" s="568"/>
      <c r="H4086" s="239"/>
    </row>
    <row r="4087" spans="1:8" s="260" customFormat="1" x14ac:dyDescent="0.25">
      <c r="A4087" s="245">
        <v>43910</v>
      </c>
      <c r="B4087" s="246" t="s">
        <v>47</v>
      </c>
      <c r="C4087" s="222" t="s">
        <v>47</v>
      </c>
      <c r="G4087" s="568"/>
      <c r="H4087" s="239"/>
    </row>
    <row r="4088" spans="1:8" s="260" customFormat="1" x14ac:dyDescent="0.25">
      <c r="A4088" s="245">
        <v>43915</v>
      </c>
      <c r="B4088" s="246" t="s">
        <v>47</v>
      </c>
      <c r="C4088" s="222" t="s">
        <v>47</v>
      </c>
      <c r="G4088" s="568"/>
      <c r="H4088" s="239"/>
    </row>
    <row r="4089" spans="1:8" s="260" customFormat="1" x14ac:dyDescent="0.25">
      <c r="A4089" s="245">
        <v>43916</v>
      </c>
      <c r="B4089" s="246" t="s">
        <v>47</v>
      </c>
      <c r="C4089" s="222" t="s">
        <v>47</v>
      </c>
      <c r="G4089" s="568"/>
      <c r="H4089" s="239"/>
    </row>
    <row r="4090" spans="1:8" s="260" customFormat="1" x14ac:dyDescent="0.25">
      <c r="A4090" s="245">
        <v>43920</v>
      </c>
      <c r="B4090" s="246" t="s">
        <v>47</v>
      </c>
      <c r="C4090" s="222" t="s">
        <v>47</v>
      </c>
      <c r="G4090" s="568"/>
      <c r="H4090" s="239"/>
    </row>
    <row r="4091" spans="1:8" s="260" customFormat="1" x14ac:dyDescent="0.25">
      <c r="A4091" s="245">
        <v>43923</v>
      </c>
      <c r="B4091" s="246" t="s">
        <v>47</v>
      </c>
      <c r="C4091" s="222" t="s">
        <v>47</v>
      </c>
      <c r="G4091" s="568"/>
      <c r="H4091" s="239"/>
    </row>
    <row r="4092" spans="1:8" s="260" customFormat="1" x14ac:dyDescent="0.25">
      <c r="A4092" s="245">
        <v>43924</v>
      </c>
      <c r="B4092" s="246" t="s">
        <v>47</v>
      </c>
      <c r="C4092" s="222" t="s">
        <v>47</v>
      </c>
      <c r="G4092" s="568"/>
      <c r="H4092" s="239"/>
    </row>
    <row r="4093" spans="1:8" s="260" customFormat="1" x14ac:dyDescent="0.25">
      <c r="A4093" s="245">
        <v>43926</v>
      </c>
      <c r="B4093" s="246" t="s">
        <v>47</v>
      </c>
      <c r="C4093" s="222" t="s">
        <v>47</v>
      </c>
      <c r="G4093" s="568"/>
      <c r="H4093" s="239"/>
    </row>
    <row r="4094" spans="1:8" s="260" customFormat="1" x14ac:dyDescent="0.25">
      <c r="A4094" s="245">
        <v>43929</v>
      </c>
      <c r="B4094" s="246" t="s">
        <v>47</v>
      </c>
      <c r="C4094" s="222" t="s">
        <v>47</v>
      </c>
      <c r="G4094" s="568"/>
      <c r="H4094" s="239"/>
    </row>
    <row r="4095" spans="1:8" s="260" customFormat="1" x14ac:dyDescent="0.25">
      <c r="A4095" s="245">
        <v>43930</v>
      </c>
      <c r="B4095" s="246" t="s">
        <v>47</v>
      </c>
      <c r="C4095" s="222" t="s">
        <v>47</v>
      </c>
      <c r="G4095" s="568"/>
      <c r="H4095" s="239"/>
    </row>
    <row r="4096" spans="1:8" s="260" customFormat="1" x14ac:dyDescent="0.25">
      <c r="A4096" s="245">
        <v>43936</v>
      </c>
      <c r="B4096" s="246" t="s">
        <v>47</v>
      </c>
      <c r="C4096" s="222" t="s">
        <v>47</v>
      </c>
      <c r="G4096" s="568"/>
      <c r="H4096" s="239"/>
    </row>
    <row r="4097" spans="1:8" s="260" customFormat="1" x14ac:dyDescent="0.25">
      <c r="A4097" s="245">
        <v>43948</v>
      </c>
      <c r="B4097" s="246" t="s">
        <v>47</v>
      </c>
      <c r="C4097" s="222" t="s">
        <v>47</v>
      </c>
      <c r="G4097" s="568"/>
      <c r="H4097" s="239"/>
    </row>
    <row r="4098" spans="1:8" s="260" customFormat="1" x14ac:dyDescent="0.25">
      <c r="A4098" s="245">
        <v>43951</v>
      </c>
      <c r="B4098" s="246" t="s">
        <v>47</v>
      </c>
      <c r="C4098" s="222" t="s">
        <v>47</v>
      </c>
      <c r="G4098" s="568"/>
      <c r="H4098" s="239"/>
    </row>
    <row r="4099" spans="1:8" s="260" customFormat="1" x14ac:dyDescent="0.25">
      <c r="A4099" s="245">
        <v>43953</v>
      </c>
      <c r="B4099" s="246" t="s">
        <v>47</v>
      </c>
      <c r="C4099" s="222" t="s">
        <v>47</v>
      </c>
      <c r="G4099" s="568"/>
      <c r="H4099" s="239"/>
    </row>
    <row r="4100" spans="1:8" s="260" customFormat="1" x14ac:dyDescent="0.25">
      <c r="A4100" s="245">
        <v>43956</v>
      </c>
      <c r="B4100" s="246" t="s">
        <v>47</v>
      </c>
      <c r="C4100" s="222" t="s">
        <v>47</v>
      </c>
      <c r="G4100" s="568"/>
      <c r="H4100" s="239"/>
    </row>
    <row r="4101" spans="1:8" s="260" customFormat="1" x14ac:dyDescent="0.25">
      <c r="A4101" s="245">
        <v>43963</v>
      </c>
      <c r="B4101" s="246" t="s">
        <v>47</v>
      </c>
      <c r="C4101" s="222" t="s">
        <v>47</v>
      </c>
      <c r="G4101" s="568"/>
      <c r="H4101" s="239"/>
    </row>
    <row r="4102" spans="1:8" s="260" customFormat="1" x14ac:dyDescent="0.25">
      <c r="A4102" s="245">
        <v>43979</v>
      </c>
      <c r="B4102" s="246" t="s">
        <v>47</v>
      </c>
      <c r="C4102" s="222" t="s">
        <v>47</v>
      </c>
      <c r="G4102" s="568"/>
      <c r="H4102" s="239"/>
    </row>
    <row r="4103" spans="1:8" s="260" customFormat="1" x14ac:dyDescent="0.25">
      <c r="A4103" s="245">
        <v>43981</v>
      </c>
      <c r="B4103" s="246" t="s">
        <v>47</v>
      </c>
      <c r="C4103" s="222" t="s">
        <v>47</v>
      </c>
      <c r="G4103" s="568"/>
      <c r="H4103" s="239"/>
    </row>
    <row r="4104" spans="1:8" s="260" customFormat="1" x14ac:dyDescent="0.25">
      <c r="A4104" s="245">
        <v>43983</v>
      </c>
      <c r="B4104" s="246" t="s">
        <v>47</v>
      </c>
      <c r="C4104" s="222" t="s">
        <v>47</v>
      </c>
      <c r="G4104" s="568"/>
      <c r="H4104" s="239"/>
    </row>
    <row r="4105" spans="1:8" s="260" customFormat="1" x14ac:dyDescent="0.25">
      <c r="A4105" s="245">
        <v>43985</v>
      </c>
      <c r="B4105" s="246" t="s">
        <v>47</v>
      </c>
      <c r="C4105" s="222" t="s">
        <v>47</v>
      </c>
      <c r="G4105" s="568"/>
      <c r="H4105" s="239"/>
    </row>
    <row r="4106" spans="1:8" s="260" customFormat="1" x14ac:dyDescent="0.25">
      <c r="A4106" s="245">
        <v>43986</v>
      </c>
      <c r="B4106" s="246" t="s">
        <v>47</v>
      </c>
      <c r="C4106" s="222" t="s">
        <v>47</v>
      </c>
      <c r="G4106" s="568"/>
      <c r="H4106" s="239"/>
    </row>
    <row r="4107" spans="1:8" s="260" customFormat="1" x14ac:dyDescent="0.25">
      <c r="A4107" s="245">
        <v>43987</v>
      </c>
      <c r="B4107" s="246" t="s">
        <v>47</v>
      </c>
      <c r="C4107" s="222" t="s">
        <v>47</v>
      </c>
      <c r="G4107" s="568"/>
      <c r="H4107" s="239"/>
    </row>
    <row r="4108" spans="1:8" s="260" customFormat="1" x14ac:dyDescent="0.25">
      <c r="A4108" s="245">
        <v>43988</v>
      </c>
      <c r="B4108" s="246" t="s">
        <v>47</v>
      </c>
      <c r="C4108" s="222" t="s">
        <v>47</v>
      </c>
      <c r="G4108" s="568"/>
      <c r="H4108" s="239"/>
    </row>
    <row r="4109" spans="1:8" s="260" customFormat="1" x14ac:dyDescent="0.25">
      <c r="A4109" s="245">
        <v>43989</v>
      </c>
      <c r="B4109" s="246" t="s">
        <v>47</v>
      </c>
      <c r="C4109" s="222" t="s">
        <v>47</v>
      </c>
      <c r="G4109" s="568"/>
      <c r="H4109" s="239"/>
    </row>
    <row r="4110" spans="1:8" s="260" customFormat="1" x14ac:dyDescent="0.25">
      <c r="A4110" s="245">
        <v>43990</v>
      </c>
      <c r="B4110" s="246" t="s">
        <v>47</v>
      </c>
      <c r="C4110" s="222" t="s">
        <v>47</v>
      </c>
      <c r="G4110" s="568"/>
      <c r="H4110" s="239"/>
    </row>
    <row r="4111" spans="1:8" s="260" customFormat="1" x14ac:dyDescent="0.25">
      <c r="A4111" s="245">
        <v>43991</v>
      </c>
      <c r="B4111" s="246" t="s">
        <v>47</v>
      </c>
      <c r="C4111" s="222" t="s">
        <v>47</v>
      </c>
      <c r="G4111" s="568"/>
      <c r="H4111" s="239"/>
    </row>
    <row r="4112" spans="1:8" s="260" customFormat="1" x14ac:dyDescent="0.25">
      <c r="A4112" s="245">
        <v>43992</v>
      </c>
      <c r="B4112" s="246" t="s">
        <v>47</v>
      </c>
      <c r="C4112" s="222" t="s">
        <v>47</v>
      </c>
      <c r="G4112" s="568"/>
      <c r="H4112" s="239"/>
    </row>
    <row r="4113" spans="1:8" s="260" customFormat="1" x14ac:dyDescent="0.25">
      <c r="A4113" s="245">
        <v>43993</v>
      </c>
      <c r="B4113" s="246" t="s">
        <v>47</v>
      </c>
      <c r="C4113" s="222" t="s">
        <v>47</v>
      </c>
      <c r="G4113" s="568"/>
      <c r="H4113" s="239"/>
    </row>
    <row r="4114" spans="1:8" s="260" customFormat="1" x14ac:dyDescent="0.25">
      <c r="A4114" s="245">
        <v>43994</v>
      </c>
      <c r="B4114" s="246" t="s">
        <v>47</v>
      </c>
      <c r="C4114" s="222" t="s">
        <v>47</v>
      </c>
      <c r="G4114" s="568"/>
      <c r="H4114" s="239"/>
    </row>
    <row r="4115" spans="1:8" s="260" customFormat="1" x14ac:dyDescent="0.25">
      <c r="A4115" s="245">
        <v>43995</v>
      </c>
      <c r="B4115" s="246" t="s">
        <v>47</v>
      </c>
      <c r="C4115" s="222" t="s">
        <v>47</v>
      </c>
      <c r="G4115" s="568"/>
      <c r="H4115" s="239"/>
    </row>
    <row r="4116" spans="1:8" s="260" customFormat="1" x14ac:dyDescent="0.25">
      <c r="A4116" s="245">
        <v>43996</v>
      </c>
      <c r="B4116" s="246" t="s">
        <v>47</v>
      </c>
      <c r="C4116" s="222" t="s">
        <v>47</v>
      </c>
      <c r="G4116" s="568"/>
      <c r="H4116" s="239"/>
    </row>
    <row r="4117" spans="1:8" s="260" customFormat="1" x14ac:dyDescent="0.25">
      <c r="A4117" s="245">
        <v>43998</v>
      </c>
      <c r="B4117" s="246" t="s">
        <v>47</v>
      </c>
      <c r="C4117" s="222" t="s">
        <v>47</v>
      </c>
      <c r="G4117" s="568"/>
      <c r="H4117" s="239"/>
    </row>
    <row r="4118" spans="1:8" s="260" customFormat="1" x14ac:dyDescent="0.25">
      <c r="A4118" s="245">
        <v>43999</v>
      </c>
      <c r="B4118" s="246" t="s">
        <v>47</v>
      </c>
      <c r="C4118" s="222" t="s">
        <v>47</v>
      </c>
      <c r="G4118" s="568"/>
      <c r="H4118" s="239"/>
    </row>
    <row r="4119" spans="1:8" s="260" customFormat="1" x14ac:dyDescent="0.25">
      <c r="A4119" s="245">
        <v>44000</v>
      </c>
      <c r="B4119" s="246" t="s">
        <v>47</v>
      </c>
      <c r="C4119" s="222" t="s">
        <v>47</v>
      </c>
      <c r="G4119" s="568"/>
      <c r="H4119" s="239"/>
    </row>
    <row r="4120" spans="1:8" s="260" customFormat="1" x14ac:dyDescent="0.25">
      <c r="A4120" s="245">
        <v>44001</v>
      </c>
      <c r="B4120" s="246" t="s">
        <v>47</v>
      </c>
      <c r="C4120" s="222" t="s">
        <v>47</v>
      </c>
      <c r="G4120" s="568"/>
      <c r="H4120" s="239"/>
    </row>
    <row r="4121" spans="1:8" s="260" customFormat="1" x14ac:dyDescent="0.25">
      <c r="A4121" s="245">
        <v>44002</v>
      </c>
      <c r="B4121" s="246" t="s">
        <v>47</v>
      </c>
      <c r="C4121" s="222" t="s">
        <v>47</v>
      </c>
      <c r="G4121" s="568"/>
      <c r="H4121" s="239"/>
    </row>
    <row r="4122" spans="1:8" s="260" customFormat="1" x14ac:dyDescent="0.25">
      <c r="A4122" s="245">
        <v>44003</v>
      </c>
      <c r="B4122" s="246" t="s">
        <v>47</v>
      </c>
      <c r="C4122" s="222" t="s">
        <v>47</v>
      </c>
      <c r="G4122" s="568"/>
      <c r="H4122" s="239"/>
    </row>
    <row r="4123" spans="1:8" s="260" customFormat="1" x14ac:dyDescent="0.25">
      <c r="A4123" s="245">
        <v>44004</v>
      </c>
      <c r="B4123" s="246" t="s">
        <v>47</v>
      </c>
      <c r="C4123" s="222" t="s">
        <v>47</v>
      </c>
      <c r="G4123" s="568"/>
      <c r="H4123" s="239"/>
    </row>
    <row r="4124" spans="1:8" s="260" customFormat="1" x14ac:dyDescent="0.25">
      <c r="A4124" s="245">
        <v>44005</v>
      </c>
      <c r="B4124" s="246" t="s">
        <v>47</v>
      </c>
      <c r="C4124" s="222" t="s">
        <v>47</v>
      </c>
      <c r="G4124" s="568"/>
      <c r="H4124" s="239"/>
    </row>
    <row r="4125" spans="1:8" s="260" customFormat="1" x14ac:dyDescent="0.25">
      <c r="A4125" s="245">
        <v>44006</v>
      </c>
      <c r="B4125" s="246" t="s">
        <v>47</v>
      </c>
      <c r="C4125" s="222" t="s">
        <v>47</v>
      </c>
      <c r="G4125" s="568"/>
      <c r="H4125" s="239"/>
    </row>
    <row r="4126" spans="1:8" s="260" customFormat="1" x14ac:dyDescent="0.25">
      <c r="A4126" s="245">
        <v>44007</v>
      </c>
      <c r="B4126" s="246" t="s">
        <v>47</v>
      </c>
      <c r="C4126" s="222" t="s">
        <v>47</v>
      </c>
      <c r="G4126" s="568"/>
      <c r="H4126" s="239"/>
    </row>
    <row r="4127" spans="1:8" s="260" customFormat="1" x14ac:dyDescent="0.25">
      <c r="A4127" s="245">
        <v>44008</v>
      </c>
      <c r="B4127" s="246" t="s">
        <v>47</v>
      </c>
      <c r="C4127" s="222" t="s">
        <v>47</v>
      </c>
      <c r="G4127" s="568"/>
      <c r="H4127" s="239"/>
    </row>
    <row r="4128" spans="1:8" s="260" customFormat="1" x14ac:dyDescent="0.25">
      <c r="A4128" s="245">
        <v>44009</v>
      </c>
      <c r="B4128" s="246" t="s">
        <v>47</v>
      </c>
      <c r="C4128" s="222" t="s">
        <v>47</v>
      </c>
      <c r="G4128" s="568"/>
      <c r="H4128" s="239"/>
    </row>
    <row r="4129" spans="1:8" s="260" customFormat="1" x14ac:dyDescent="0.25">
      <c r="A4129" s="245">
        <v>44010</v>
      </c>
      <c r="B4129" s="246" t="s">
        <v>47</v>
      </c>
      <c r="C4129" s="222" t="s">
        <v>47</v>
      </c>
      <c r="G4129" s="568"/>
      <c r="H4129" s="239"/>
    </row>
    <row r="4130" spans="1:8" s="260" customFormat="1" x14ac:dyDescent="0.25">
      <c r="A4130" s="245">
        <v>44011</v>
      </c>
      <c r="B4130" s="246" t="s">
        <v>47</v>
      </c>
      <c r="C4130" s="222" t="s">
        <v>47</v>
      </c>
      <c r="G4130" s="568"/>
      <c r="H4130" s="239"/>
    </row>
    <row r="4131" spans="1:8" s="260" customFormat="1" x14ac:dyDescent="0.25">
      <c r="A4131" s="245">
        <v>44012</v>
      </c>
      <c r="B4131" s="246" t="s">
        <v>47</v>
      </c>
      <c r="C4131" s="222" t="s">
        <v>47</v>
      </c>
      <c r="G4131" s="568"/>
      <c r="H4131" s="239"/>
    </row>
    <row r="4132" spans="1:8" s="260" customFormat="1" x14ac:dyDescent="0.25">
      <c r="A4132" s="245">
        <v>44013</v>
      </c>
      <c r="B4132" s="246" t="s">
        <v>47</v>
      </c>
      <c r="C4132" s="222" t="s">
        <v>47</v>
      </c>
      <c r="G4132" s="568"/>
      <c r="H4132" s="239"/>
    </row>
    <row r="4133" spans="1:8" s="260" customFormat="1" x14ac:dyDescent="0.25">
      <c r="A4133" s="245">
        <v>44014</v>
      </c>
      <c r="B4133" s="246" t="s">
        <v>47</v>
      </c>
      <c r="C4133" s="222" t="s">
        <v>47</v>
      </c>
      <c r="G4133" s="568"/>
      <c r="H4133" s="239"/>
    </row>
    <row r="4134" spans="1:8" s="260" customFormat="1" x14ac:dyDescent="0.25">
      <c r="A4134" s="245">
        <v>44015</v>
      </c>
      <c r="B4134" s="246" t="s">
        <v>47</v>
      </c>
      <c r="C4134" s="222" t="s">
        <v>47</v>
      </c>
      <c r="G4134" s="568"/>
      <c r="H4134" s="239"/>
    </row>
    <row r="4135" spans="1:8" s="260" customFormat="1" x14ac:dyDescent="0.25">
      <c r="A4135" s="245">
        <v>44016</v>
      </c>
      <c r="B4135" s="246" t="s">
        <v>47</v>
      </c>
      <c r="C4135" s="222" t="s">
        <v>47</v>
      </c>
      <c r="G4135" s="568"/>
      <c r="H4135" s="239"/>
    </row>
    <row r="4136" spans="1:8" s="260" customFormat="1" x14ac:dyDescent="0.25">
      <c r="A4136" s="245">
        <v>44017</v>
      </c>
      <c r="B4136" s="246" t="s">
        <v>47</v>
      </c>
      <c r="C4136" s="222" t="s">
        <v>47</v>
      </c>
      <c r="G4136" s="568"/>
      <c r="H4136" s="239"/>
    </row>
    <row r="4137" spans="1:8" s="260" customFormat="1" x14ac:dyDescent="0.25">
      <c r="A4137" s="245">
        <v>44018</v>
      </c>
      <c r="B4137" s="246" t="s">
        <v>47</v>
      </c>
      <c r="C4137" s="222" t="s">
        <v>47</v>
      </c>
      <c r="G4137" s="568"/>
      <c r="H4137" s="239"/>
    </row>
    <row r="4138" spans="1:8" s="260" customFormat="1" x14ac:dyDescent="0.25">
      <c r="A4138" s="245">
        <v>44019</v>
      </c>
      <c r="B4138" s="246" t="s">
        <v>47</v>
      </c>
      <c r="C4138" s="222" t="s">
        <v>47</v>
      </c>
      <c r="G4138" s="568"/>
      <c r="H4138" s="239"/>
    </row>
    <row r="4139" spans="1:8" s="260" customFormat="1" x14ac:dyDescent="0.25">
      <c r="A4139" s="245">
        <v>44020</v>
      </c>
      <c r="B4139" s="246" t="s">
        <v>47</v>
      </c>
      <c r="C4139" s="222" t="s">
        <v>47</v>
      </c>
      <c r="G4139" s="568"/>
      <c r="H4139" s="239"/>
    </row>
    <row r="4140" spans="1:8" s="260" customFormat="1" x14ac:dyDescent="0.25">
      <c r="A4140" s="245">
        <v>44021</v>
      </c>
      <c r="B4140" s="246" t="s">
        <v>47</v>
      </c>
      <c r="C4140" s="222" t="s">
        <v>47</v>
      </c>
      <c r="G4140" s="568"/>
      <c r="H4140" s="239"/>
    </row>
    <row r="4141" spans="1:8" s="260" customFormat="1" x14ac:dyDescent="0.25">
      <c r="A4141" s="245">
        <v>44022</v>
      </c>
      <c r="B4141" s="246" t="s">
        <v>47</v>
      </c>
      <c r="C4141" s="222" t="s">
        <v>47</v>
      </c>
      <c r="G4141" s="568"/>
      <c r="H4141" s="239"/>
    </row>
    <row r="4142" spans="1:8" s="260" customFormat="1" x14ac:dyDescent="0.25">
      <c r="A4142" s="245">
        <v>44023</v>
      </c>
      <c r="B4142" s="246" t="s">
        <v>47</v>
      </c>
      <c r="C4142" s="222" t="s">
        <v>47</v>
      </c>
      <c r="G4142" s="568"/>
      <c r="H4142" s="239"/>
    </row>
    <row r="4143" spans="1:8" s="260" customFormat="1" x14ac:dyDescent="0.25">
      <c r="A4143" s="245">
        <v>44024</v>
      </c>
      <c r="B4143" s="246" t="s">
        <v>47</v>
      </c>
      <c r="C4143" s="222" t="s">
        <v>47</v>
      </c>
      <c r="G4143" s="568"/>
      <c r="H4143" s="239"/>
    </row>
    <row r="4144" spans="1:8" s="260" customFormat="1" x14ac:dyDescent="0.25">
      <c r="A4144" s="245">
        <v>44025</v>
      </c>
      <c r="B4144" s="246" t="s">
        <v>47</v>
      </c>
      <c r="C4144" s="222" t="s">
        <v>47</v>
      </c>
      <c r="G4144" s="568"/>
      <c r="H4144" s="239"/>
    </row>
    <row r="4145" spans="1:8" s="260" customFormat="1" x14ac:dyDescent="0.25">
      <c r="A4145" s="245">
        <v>44026</v>
      </c>
      <c r="B4145" s="246" t="s">
        <v>47</v>
      </c>
      <c r="C4145" s="222" t="s">
        <v>47</v>
      </c>
      <c r="G4145" s="568"/>
      <c r="H4145" s="239"/>
    </row>
    <row r="4146" spans="1:8" s="260" customFormat="1" x14ac:dyDescent="0.25">
      <c r="A4146" s="245">
        <v>44027</v>
      </c>
      <c r="B4146" s="246" t="s">
        <v>47</v>
      </c>
      <c r="C4146" s="222" t="s">
        <v>47</v>
      </c>
      <c r="G4146" s="568"/>
      <c r="H4146" s="239"/>
    </row>
    <row r="4147" spans="1:8" s="260" customFormat="1" x14ac:dyDescent="0.25">
      <c r="A4147" s="245">
        <v>44028</v>
      </c>
      <c r="B4147" s="246" t="s">
        <v>47</v>
      </c>
      <c r="C4147" s="222" t="s">
        <v>47</v>
      </c>
      <c r="G4147" s="568"/>
      <c r="H4147" s="239"/>
    </row>
    <row r="4148" spans="1:8" s="260" customFormat="1" x14ac:dyDescent="0.25">
      <c r="A4148" s="245">
        <v>44029</v>
      </c>
      <c r="B4148" s="246" t="s">
        <v>47</v>
      </c>
      <c r="C4148" s="222" t="s">
        <v>47</v>
      </c>
      <c r="G4148" s="568"/>
      <c r="H4148" s="239"/>
    </row>
    <row r="4149" spans="1:8" s="260" customFormat="1" x14ac:dyDescent="0.25">
      <c r="A4149" s="245">
        <v>44030</v>
      </c>
      <c r="B4149" s="246" t="s">
        <v>47</v>
      </c>
      <c r="C4149" s="222" t="s">
        <v>47</v>
      </c>
      <c r="G4149" s="568"/>
      <c r="H4149" s="239"/>
    </row>
    <row r="4150" spans="1:8" s="260" customFormat="1" x14ac:dyDescent="0.25">
      <c r="A4150" s="245">
        <v>44031</v>
      </c>
      <c r="B4150" s="246" t="s">
        <v>47</v>
      </c>
      <c r="C4150" s="222" t="s">
        <v>47</v>
      </c>
      <c r="G4150" s="568"/>
      <c r="H4150" s="239"/>
    </row>
    <row r="4151" spans="1:8" s="260" customFormat="1" x14ac:dyDescent="0.25">
      <c r="A4151" s="245">
        <v>44032</v>
      </c>
      <c r="B4151" s="246" t="s">
        <v>47</v>
      </c>
      <c r="C4151" s="222" t="s">
        <v>47</v>
      </c>
      <c r="G4151" s="568"/>
      <c r="H4151" s="239"/>
    </row>
    <row r="4152" spans="1:8" s="260" customFormat="1" x14ac:dyDescent="0.25">
      <c r="A4152" s="245">
        <v>44033</v>
      </c>
      <c r="B4152" s="246" t="s">
        <v>47</v>
      </c>
      <c r="C4152" s="222" t="s">
        <v>47</v>
      </c>
      <c r="G4152" s="568"/>
      <c r="H4152" s="239"/>
    </row>
    <row r="4153" spans="1:8" s="260" customFormat="1" x14ac:dyDescent="0.25">
      <c r="A4153" s="245">
        <v>44034</v>
      </c>
      <c r="B4153" s="246" t="s">
        <v>47</v>
      </c>
      <c r="C4153" s="222" t="s">
        <v>47</v>
      </c>
      <c r="G4153" s="568"/>
      <c r="H4153" s="239"/>
    </row>
    <row r="4154" spans="1:8" s="260" customFormat="1" x14ac:dyDescent="0.25">
      <c r="A4154" s="245">
        <v>44035</v>
      </c>
      <c r="B4154" s="246" t="s">
        <v>47</v>
      </c>
      <c r="C4154" s="222" t="s">
        <v>47</v>
      </c>
      <c r="G4154" s="568"/>
      <c r="H4154" s="239"/>
    </row>
    <row r="4155" spans="1:8" s="260" customFormat="1" x14ac:dyDescent="0.25">
      <c r="A4155" s="245">
        <v>44036</v>
      </c>
      <c r="B4155" s="246" t="s">
        <v>47</v>
      </c>
      <c r="C4155" s="222" t="s">
        <v>47</v>
      </c>
      <c r="G4155" s="568"/>
      <c r="H4155" s="239"/>
    </row>
    <row r="4156" spans="1:8" s="260" customFormat="1" x14ac:dyDescent="0.25">
      <c r="A4156" s="245">
        <v>44037</v>
      </c>
      <c r="B4156" s="246" t="s">
        <v>47</v>
      </c>
      <c r="C4156" s="222" t="s">
        <v>47</v>
      </c>
      <c r="G4156" s="568"/>
      <c r="H4156" s="239"/>
    </row>
    <row r="4157" spans="1:8" s="260" customFormat="1" x14ac:dyDescent="0.25">
      <c r="A4157" s="245">
        <v>44038</v>
      </c>
      <c r="B4157" s="246" t="s">
        <v>47</v>
      </c>
      <c r="C4157" s="222" t="s">
        <v>47</v>
      </c>
      <c r="G4157" s="568"/>
      <c r="H4157" s="239"/>
    </row>
    <row r="4158" spans="1:8" s="260" customFormat="1" x14ac:dyDescent="0.25">
      <c r="A4158" s="245">
        <v>44039</v>
      </c>
      <c r="B4158" s="246" t="s">
        <v>47</v>
      </c>
      <c r="C4158" s="222" t="s">
        <v>47</v>
      </c>
      <c r="G4158" s="568"/>
      <c r="H4158" s="239"/>
    </row>
    <row r="4159" spans="1:8" s="260" customFormat="1" x14ac:dyDescent="0.25">
      <c r="A4159" s="245">
        <v>44040</v>
      </c>
      <c r="B4159" s="246" t="s">
        <v>47</v>
      </c>
      <c r="C4159" s="222" t="s">
        <v>47</v>
      </c>
      <c r="G4159" s="568"/>
      <c r="H4159" s="239"/>
    </row>
    <row r="4160" spans="1:8" s="260" customFormat="1" x14ac:dyDescent="0.25">
      <c r="A4160" s="245">
        <v>44041</v>
      </c>
      <c r="B4160" s="246" t="s">
        <v>47</v>
      </c>
      <c r="C4160" s="222" t="s">
        <v>47</v>
      </c>
      <c r="G4160" s="568"/>
      <c r="H4160" s="239"/>
    </row>
    <row r="4161" spans="1:8" s="260" customFormat="1" x14ac:dyDescent="0.25">
      <c r="A4161" s="245">
        <v>44042</v>
      </c>
      <c r="B4161" s="246" t="s">
        <v>47</v>
      </c>
      <c r="C4161" s="222" t="s">
        <v>47</v>
      </c>
      <c r="G4161" s="568"/>
      <c r="H4161" s="239"/>
    </row>
    <row r="4162" spans="1:8" s="260" customFormat="1" x14ac:dyDescent="0.25">
      <c r="A4162" s="245">
        <v>44043</v>
      </c>
      <c r="B4162" s="246" t="s">
        <v>47</v>
      </c>
      <c r="C4162" s="222" t="s">
        <v>47</v>
      </c>
      <c r="G4162" s="568"/>
      <c r="H4162" s="239"/>
    </row>
    <row r="4163" spans="1:8" s="260" customFormat="1" x14ac:dyDescent="0.25">
      <c r="A4163" s="245">
        <v>44045</v>
      </c>
      <c r="B4163" s="246" t="s">
        <v>47</v>
      </c>
      <c r="C4163" s="222" t="s">
        <v>47</v>
      </c>
      <c r="G4163" s="568"/>
      <c r="H4163" s="239"/>
    </row>
    <row r="4164" spans="1:8" s="260" customFormat="1" x14ac:dyDescent="0.25">
      <c r="A4164" s="245">
        <v>44046</v>
      </c>
      <c r="B4164" s="246" t="s">
        <v>47</v>
      </c>
      <c r="C4164" s="222" t="s">
        <v>47</v>
      </c>
      <c r="G4164" s="568"/>
      <c r="H4164" s="239"/>
    </row>
    <row r="4165" spans="1:8" s="260" customFormat="1" x14ac:dyDescent="0.25">
      <c r="A4165" s="245">
        <v>44047</v>
      </c>
      <c r="B4165" s="246" t="s">
        <v>47</v>
      </c>
      <c r="C4165" s="222" t="s">
        <v>47</v>
      </c>
      <c r="G4165" s="568"/>
      <c r="H4165" s="239"/>
    </row>
    <row r="4166" spans="1:8" s="260" customFormat="1" x14ac:dyDescent="0.25">
      <c r="A4166" s="245">
        <v>44048</v>
      </c>
      <c r="B4166" s="246" t="s">
        <v>47</v>
      </c>
      <c r="C4166" s="222" t="s">
        <v>47</v>
      </c>
      <c r="G4166" s="568"/>
      <c r="H4166" s="239"/>
    </row>
    <row r="4167" spans="1:8" s="260" customFormat="1" x14ac:dyDescent="0.25">
      <c r="A4167" s="245">
        <v>44049</v>
      </c>
      <c r="B4167" s="246" t="s">
        <v>47</v>
      </c>
      <c r="C4167" s="222" t="s">
        <v>47</v>
      </c>
      <c r="G4167" s="568"/>
      <c r="H4167" s="239"/>
    </row>
    <row r="4168" spans="1:8" s="260" customFormat="1" x14ac:dyDescent="0.25">
      <c r="A4168" s="245">
        <v>44050</v>
      </c>
      <c r="B4168" s="246" t="s">
        <v>47</v>
      </c>
      <c r="C4168" s="222" t="s">
        <v>47</v>
      </c>
      <c r="G4168" s="568"/>
      <c r="H4168" s="239"/>
    </row>
    <row r="4169" spans="1:8" s="260" customFormat="1" x14ac:dyDescent="0.25">
      <c r="A4169" s="245">
        <v>44052</v>
      </c>
      <c r="B4169" s="246" t="s">
        <v>47</v>
      </c>
      <c r="C4169" s="222" t="s">
        <v>47</v>
      </c>
      <c r="G4169" s="568"/>
      <c r="H4169" s="239"/>
    </row>
    <row r="4170" spans="1:8" s="260" customFormat="1" x14ac:dyDescent="0.25">
      <c r="A4170" s="245">
        <v>44053</v>
      </c>
      <c r="B4170" s="246" t="s">
        <v>47</v>
      </c>
      <c r="C4170" s="222" t="s">
        <v>47</v>
      </c>
      <c r="G4170" s="568"/>
      <c r="H4170" s="239"/>
    </row>
    <row r="4171" spans="1:8" s="260" customFormat="1" x14ac:dyDescent="0.25">
      <c r="A4171" s="245">
        <v>44054</v>
      </c>
      <c r="B4171" s="246" t="s">
        <v>47</v>
      </c>
      <c r="C4171" s="222" t="s">
        <v>47</v>
      </c>
      <c r="G4171" s="568"/>
      <c r="H4171" s="239"/>
    </row>
    <row r="4172" spans="1:8" s="260" customFormat="1" x14ac:dyDescent="0.25">
      <c r="A4172" s="245">
        <v>44055</v>
      </c>
      <c r="B4172" s="246" t="s">
        <v>47</v>
      </c>
      <c r="C4172" s="222" t="s">
        <v>47</v>
      </c>
      <c r="G4172" s="568"/>
      <c r="H4172" s="239"/>
    </row>
    <row r="4173" spans="1:8" s="260" customFormat="1" x14ac:dyDescent="0.25">
      <c r="A4173" s="245">
        <v>44056</v>
      </c>
      <c r="B4173" s="246" t="s">
        <v>47</v>
      </c>
      <c r="C4173" s="222" t="s">
        <v>47</v>
      </c>
      <c r="G4173" s="568"/>
      <c r="H4173" s="239"/>
    </row>
    <row r="4174" spans="1:8" s="260" customFormat="1" x14ac:dyDescent="0.25">
      <c r="A4174" s="245">
        <v>44057</v>
      </c>
      <c r="B4174" s="246" t="s">
        <v>47</v>
      </c>
      <c r="C4174" s="222" t="s">
        <v>47</v>
      </c>
      <c r="G4174" s="568"/>
      <c r="H4174" s="239"/>
    </row>
    <row r="4175" spans="1:8" s="260" customFormat="1" x14ac:dyDescent="0.25">
      <c r="A4175" s="245">
        <v>44058</v>
      </c>
      <c r="B4175" s="246" t="s">
        <v>47</v>
      </c>
      <c r="C4175" s="222" t="s">
        <v>47</v>
      </c>
      <c r="G4175" s="568"/>
      <c r="H4175" s="239"/>
    </row>
    <row r="4176" spans="1:8" s="260" customFormat="1" x14ac:dyDescent="0.25">
      <c r="A4176" s="245">
        <v>44059</v>
      </c>
      <c r="B4176" s="246" t="s">
        <v>47</v>
      </c>
      <c r="C4176" s="222" t="s">
        <v>47</v>
      </c>
      <c r="G4176" s="568"/>
      <c r="H4176" s="239"/>
    </row>
    <row r="4177" spans="1:8" s="260" customFormat="1" x14ac:dyDescent="0.25">
      <c r="A4177" s="245">
        <v>44060</v>
      </c>
      <c r="B4177" s="246" t="s">
        <v>47</v>
      </c>
      <c r="C4177" s="222" t="s">
        <v>47</v>
      </c>
      <c r="G4177" s="568"/>
      <c r="H4177" s="239"/>
    </row>
    <row r="4178" spans="1:8" s="260" customFormat="1" x14ac:dyDescent="0.25">
      <c r="A4178" s="245">
        <v>44061</v>
      </c>
      <c r="B4178" s="246" t="s">
        <v>47</v>
      </c>
      <c r="C4178" s="222" t="s">
        <v>47</v>
      </c>
      <c r="G4178" s="568"/>
      <c r="H4178" s="239"/>
    </row>
    <row r="4179" spans="1:8" s="260" customFormat="1" x14ac:dyDescent="0.25">
      <c r="A4179" s="245">
        <v>44062</v>
      </c>
      <c r="B4179" s="246" t="s">
        <v>47</v>
      </c>
      <c r="C4179" s="222" t="s">
        <v>47</v>
      </c>
      <c r="G4179" s="568"/>
      <c r="H4179" s="239"/>
    </row>
    <row r="4180" spans="1:8" s="260" customFormat="1" x14ac:dyDescent="0.25">
      <c r="A4180" s="245">
        <v>44063</v>
      </c>
      <c r="B4180" s="246" t="s">
        <v>47</v>
      </c>
      <c r="C4180" s="222" t="s">
        <v>47</v>
      </c>
      <c r="G4180" s="568"/>
      <c r="H4180" s="239"/>
    </row>
    <row r="4181" spans="1:8" s="260" customFormat="1" x14ac:dyDescent="0.25">
      <c r="A4181" s="245">
        <v>44064</v>
      </c>
      <c r="B4181" s="246" t="s">
        <v>47</v>
      </c>
      <c r="C4181" s="222" t="s">
        <v>47</v>
      </c>
      <c r="G4181" s="568"/>
      <c r="H4181" s="239"/>
    </row>
    <row r="4182" spans="1:8" s="260" customFormat="1" x14ac:dyDescent="0.25">
      <c r="A4182" s="245">
        <v>44065</v>
      </c>
      <c r="B4182" s="246" t="s">
        <v>47</v>
      </c>
      <c r="C4182" s="222" t="s">
        <v>47</v>
      </c>
      <c r="G4182" s="568"/>
      <c r="H4182" s="239"/>
    </row>
    <row r="4183" spans="1:8" s="260" customFormat="1" x14ac:dyDescent="0.25">
      <c r="A4183" s="245">
        <v>44066</v>
      </c>
      <c r="B4183" s="246" t="s">
        <v>47</v>
      </c>
      <c r="C4183" s="222" t="s">
        <v>47</v>
      </c>
      <c r="G4183" s="568"/>
      <c r="H4183" s="239"/>
    </row>
    <row r="4184" spans="1:8" s="260" customFormat="1" x14ac:dyDescent="0.25">
      <c r="A4184" s="245">
        <v>44067</v>
      </c>
      <c r="B4184" s="246" t="s">
        <v>47</v>
      </c>
      <c r="C4184" s="222" t="s">
        <v>47</v>
      </c>
      <c r="G4184" s="568"/>
      <c r="H4184" s="239"/>
    </row>
    <row r="4185" spans="1:8" s="260" customFormat="1" x14ac:dyDescent="0.25">
      <c r="A4185" s="245">
        <v>44068</v>
      </c>
      <c r="B4185" s="246" t="s">
        <v>47</v>
      </c>
      <c r="C4185" s="222" t="s">
        <v>47</v>
      </c>
      <c r="G4185" s="568"/>
      <c r="H4185" s="239"/>
    </row>
    <row r="4186" spans="1:8" s="260" customFormat="1" x14ac:dyDescent="0.25">
      <c r="A4186" s="245">
        <v>44069</v>
      </c>
      <c r="B4186" s="246" t="s">
        <v>47</v>
      </c>
      <c r="C4186" s="222" t="s">
        <v>47</v>
      </c>
      <c r="G4186" s="568"/>
      <c r="H4186" s="239"/>
    </row>
    <row r="4187" spans="1:8" s="260" customFormat="1" x14ac:dyDescent="0.25">
      <c r="A4187" s="245">
        <v>44070</v>
      </c>
      <c r="B4187" s="246" t="s">
        <v>47</v>
      </c>
      <c r="C4187" s="222" t="s">
        <v>47</v>
      </c>
      <c r="G4187" s="568"/>
      <c r="H4187" s="239"/>
    </row>
    <row r="4188" spans="1:8" s="260" customFormat="1" x14ac:dyDescent="0.25">
      <c r="A4188" s="245">
        <v>44071</v>
      </c>
      <c r="B4188" s="246" t="s">
        <v>47</v>
      </c>
      <c r="C4188" s="222" t="s">
        <v>47</v>
      </c>
      <c r="G4188" s="568"/>
      <c r="H4188" s="239"/>
    </row>
    <row r="4189" spans="1:8" s="260" customFormat="1" x14ac:dyDescent="0.25">
      <c r="A4189" s="245">
        <v>44072</v>
      </c>
      <c r="B4189" s="246" t="s">
        <v>47</v>
      </c>
      <c r="C4189" s="222" t="s">
        <v>47</v>
      </c>
      <c r="G4189" s="568"/>
      <c r="H4189" s="239"/>
    </row>
    <row r="4190" spans="1:8" s="260" customFormat="1" x14ac:dyDescent="0.25">
      <c r="A4190" s="245">
        <v>44073</v>
      </c>
      <c r="B4190" s="246" t="s">
        <v>47</v>
      </c>
      <c r="C4190" s="222" t="s">
        <v>47</v>
      </c>
      <c r="G4190" s="568"/>
      <c r="H4190" s="239"/>
    </row>
    <row r="4191" spans="1:8" s="260" customFormat="1" x14ac:dyDescent="0.25">
      <c r="A4191" s="245">
        <v>44074</v>
      </c>
      <c r="B4191" s="246" t="s">
        <v>47</v>
      </c>
      <c r="C4191" s="222" t="s">
        <v>47</v>
      </c>
      <c r="G4191" s="568"/>
      <c r="H4191" s="239"/>
    </row>
    <row r="4192" spans="1:8" s="260" customFormat="1" x14ac:dyDescent="0.25">
      <c r="A4192" s="245">
        <v>44075</v>
      </c>
      <c r="B4192" s="246" t="s">
        <v>47</v>
      </c>
      <c r="C4192" s="222" t="s">
        <v>47</v>
      </c>
      <c r="G4192" s="568"/>
      <c r="H4192" s="239"/>
    </row>
    <row r="4193" spans="1:8" s="260" customFormat="1" x14ac:dyDescent="0.25">
      <c r="A4193" s="245">
        <v>44076</v>
      </c>
      <c r="B4193" s="246" t="s">
        <v>47</v>
      </c>
      <c r="C4193" s="222" t="s">
        <v>47</v>
      </c>
      <c r="G4193" s="568"/>
      <c r="H4193" s="239"/>
    </row>
    <row r="4194" spans="1:8" s="260" customFormat="1" x14ac:dyDescent="0.25">
      <c r="A4194" s="245">
        <v>44077</v>
      </c>
      <c r="B4194" s="246" t="s">
        <v>47</v>
      </c>
      <c r="C4194" s="222" t="s">
        <v>47</v>
      </c>
      <c r="G4194" s="568"/>
      <c r="H4194" s="239"/>
    </row>
    <row r="4195" spans="1:8" s="260" customFormat="1" x14ac:dyDescent="0.25">
      <c r="A4195" s="245">
        <v>44078</v>
      </c>
      <c r="B4195" s="246" t="s">
        <v>47</v>
      </c>
      <c r="C4195" s="222" t="s">
        <v>47</v>
      </c>
      <c r="G4195" s="568"/>
      <c r="H4195" s="239"/>
    </row>
    <row r="4196" spans="1:8" s="260" customFormat="1" x14ac:dyDescent="0.25">
      <c r="A4196" s="245">
        <v>44079</v>
      </c>
      <c r="B4196" s="246" t="s">
        <v>47</v>
      </c>
      <c r="C4196" s="222" t="s">
        <v>47</v>
      </c>
      <c r="G4196" s="568"/>
      <c r="H4196" s="239"/>
    </row>
    <row r="4197" spans="1:8" s="260" customFormat="1" x14ac:dyDescent="0.25">
      <c r="A4197" s="245">
        <v>44080</v>
      </c>
      <c r="B4197" s="246" t="s">
        <v>47</v>
      </c>
      <c r="C4197" s="222" t="s">
        <v>47</v>
      </c>
      <c r="G4197" s="568"/>
      <c r="H4197" s="239"/>
    </row>
    <row r="4198" spans="1:8" s="260" customFormat="1" x14ac:dyDescent="0.25">
      <c r="A4198" s="245">
        <v>44081</v>
      </c>
      <c r="B4198" s="246" t="s">
        <v>47</v>
      </c>
      <c r="C4198" s="222" t="s">
        <v>47</v>
      </c>
      <c r="G4198" s="568"/>
      <c r="H4198" s="239"/>
    </row>
    <row r="4199" spans="1:8" s="260" customFormat="1" x14ac:dyDescent="0.25">
      <c r="A4199" s="245">
        <v>44082</v>
      </c>
      <c r="B4199" s="246" t="s">
        <v>47</v>
      </c>
      <c r="C4199" s="222" t="s">
        <v>47</v>
      </c>
      <c r="G4199" s="568"/>
      <c r="H4199" s="239"/>
    </row>
    <row r="4200" spans="1:8" s="260" customFormat="1" x14ac:dyDescent="0.25">
      <c r="A4200" s="245">
        <v>44083</v>
      </c>
      <c r="B4200" s="246" t="s">
        <v>47</v>
      </c>
      <c r="C4200" s="222" t="s">
        <v>47</v>
      </c>
      <c r="G4200" s="568"/>
      <c r="H4200" s="239"/>
    </row>
    <row r="4201" spans="1:8" s="260" customFormat="1" x14ac:dyDescent="0.25">
      <c r="A4201" s="245">
        <v>44084</v>
      </c>
      <c r="B4201" s="246" t="s">
        <v>47</v>
      </c>
      <c r="C4201" s="222" t="s">
        <v>47</v>
      </c>
      <c r="G4201" s="568"/>
      <c r="H4201" s="239"/>
    </row>
    <row r="4202" spans="1:8" s="260" customFormat="1" x14ac:dyDescent="0.25">
      <c r="A4202" s="245">
        <v>44086</v>
      </c>
      <c r="B4202" s="246" t="s">
        <v>47</v>
      </c>
      <c r="C4202" s="222" t="s">
        <v>47</v>
      </c>
      <c r="G4202" s="568"/>
      <c r="H4202" s="239"/>
    </row>
    <row r="4203" spans="1:8" s="260" customFormat="1" x14ac:dyDescent="0.25">
      <c r="A4203" s="245">
        <v>44087</v>
      </c>
      <c r="B4203" s="246" t="s">
        <v>47</v>
      </c>
      <c r="C4203" s="222" t="s">
        <v>47</v>
      </c>
      <c r="G4203" s="568"/>
      <c r="H4203" s="239"/>
    </row>
    <row r="4204" spans="1:8" s="260" customFormat="1" x14ac:dyDescent="0.25">
      <c r="A4204" s="245">
        <v>44088</v>
      </c>
      <c r="B4204" s="246" t="s">
        <v>47</v>
      </c>
      <c r="C4204" s="222" t="s">
        <v>47</v>
      </c>
      <c r="G4204" s="568"/>
      <c r="H4204" s="239"/>
    </row>
    <row r="4205" spans="1:8" s="260" customFormat="1" x14ac:dyDescent="0.25">
      <c r="A4205" s="245">
        <v>44089</v>
      </c>
      <c r="B4205" s="246" t="s">
        <v>47</v>
      </c>
      <c r="C4205" s="222" t="s">
        <v>47</v>
      </c>
      <c r="G4205" s="568"/>
      <c r="H4205" s="239"/>
    </row>
    <row r="4206" spans="1:8" s="260" customFormat="1" x14ac:dyDescent="0.25">
      <c r="A4206" s="245">
        <v>44091</v>
      </c>
      <c r="B4206" s="246" t="s">
        <v>47</v>
      </c>
      <c r="C4206" s="222" t="s">
        <v>47</v>
      </c>
      <c r="G4206" s="568"/>
      <c r="H4206" s="239"/>
    </row>
    <row r="4207" spans="1:8" s="260" customFormat="1" x14ac:dyDescent="0.25">
      <c r="A4207" s="245">
        <v>44092</v>
      </c>
      <c r="B4207" s="246" t="s">
        <v>47</v>
      </c>
      <c r="C4207" s="222" t="s">
        <v>47</v>
      </c>
      <c r="G4207" s="568"/>
      <c r="H4207" s="239"/>
    </row>
    <row r="4208" spans="1:8" s="260" customFormat="1" x14ac:dyDescent="0.25">
      <c r="A4208" s="245">
        <v>44093</v>
      </c>
      <c r="B4208" s="246" t="s">
        <v>47</v>
      </c>
      <c r="C4208" s="222" t="s">
        <v>47</v>
      </c>
      <c r="G4208" s="568"/>
      <c r="H4208" s="239"/>
    </row>
    <row r="4209" spans="1:8" s="260" customFormat="1" x14ac:dyDescent="0.25">
      <c r="A4209" s="245">
        <v>44094</v>
      </c>
      <c r="B4209" s="246" t="s">
        <v>47</v>
      </c>
      <c r="C4209" s="222" t="s">
        <v>47</v>
      </c>
      <c r="G4209" s="568"/>
      <c r="H4209" s="239"/>
    </row>
    <row r="4210" spans="1:8" s="260" customFormat="1" x14ac:dyDescent="0.25">
      <c r="A4210" s="245">
        <v>44097</v>
      </c>
      <c r="B4210" s="246" t="s">
        <v>47</v>
      </c>
      <c r="C4210" s="222" t="s">
        <v>47</v>
      </c>
      <c r="G4210" s="568"/>
      <c r="H4210" s="239"/>
    </row>
    <row r="4211" spans="1:8" s="260" customFormat="1" x14ac:dyDescent="0.25">
      <c r="A4211" s="245">
        <v>44098</v>
      </c>
      <c r="B4211" s="246" t="s">
        <v>47</v>
      </c>
      <c r="C4211" s="222" t="s">
        <v>47</v>
      </c>
      <c r="G4211" s="568"/>
      <c r="H4211" s="239"/>
    </row>
    <row r="4212" spans="1:8" s="260" customFormat="1" x14ac:dyDescent="0.25">
      <c r="A4212" s="245">
        <v>44100</v>
      </c>
      <c r="B4212" s="246" t="s">
        <v>47</v>
      </c>
      <c r="C4212" s="222" t="s">
        <v>47</v>
      </c>
      <c r="G4212" s="568"/>
      <c r="H4212" s="239"/>
    </row>
    <row r="4213" spans="1:8" s="260" customFormat="1" x14ac:dyDescent="0.25">
      <c r="A4213" s="245">
        <v>44101</v>
      </c>
      <c r="B4213" s="246" t="s">
        <v>47</v>
      </c>
      <c r="C4213" s="222" t="s">
        <v>47</v>
      </c>
      <c r="G4213" s="568"/>
      <c r="H4213" s="239"/>
    </row>
    <row r="4214" spans="1:8" s="260" customFormat="1" x14ac:dyDescent="0.25">
      <c r="A4214" s="245">
        <v>44102</v>
      </c>
      <c r="B4214" s="246" t="s">
        <v>47</v>
      </c>
      <c r="C4214" s="222" t="s">
        <v>47</v>
      </c>
      <c r="G4214" s="568"/>
      <c r="H4214" s="239"/>
    </row>
    <row r="4215" spans="1:8" s="260" customFormat="1" x14ac:dyDescent="0.25">
      <c r="A4215" s="245">
        <v>44103</v>
      </c>
      <c r="B4215" s="246" t="s">
        <v>47</v>
      </c>
      <c r="C4215" s="222" t="s">
        <v>47</v>
      </c>
      <c r="G4215" s="568"/>
      <c r="H4215" s="239"/>
    </row>
    <row r="4216" spans="1:8" s="260" customFormat="1" x14ac:dyDescent="0.25">
      <c r="A4216" s="245">
        <v>44104</v>
      </c>
      <c r="B4216" s="246" t="s">
        <v>47</v>
      </c>
      <c r="C4216" s="222" t="s">
        <v>47</v>
      </c>
      <c r="G4216" s="568"/>
      <c r="H4216" s="239"/>
    </row>
    <row r="4217" spans="1:8" s="260" customFormat="1" x14ac:dyDescent="0.25">
      <c r="A4217" s="245">
        <v>44105</v>
      </c>
      <c r="B4217" s="246" t="s">
        <v>47</v>
      </c>
      <c r="C4217" s="222" t="s">
        <v>47</v>
      </c>
      <c r="G4217" s="568"/>
      <c r="H4217" s="239"/>
    </row>
    <row r="4218" spans="1:8" s="260" customFormat="1" x14ac:dyDescent="0.25">
      <c r="A4218" s="245">
        <v>44106</v>
      </c>
      <c r="B4218" s="246" t="s">
        <v>47</v>
      </c>
      <c r="C4218" s="222" t="s">
        <v>47</v>
      </c>
      <c r="G4218" s="568"/>
      <c r="H4218" s="239"/>
    </row>
    <row r="4219" spans="1:8" s="260" customFormat="1" x14ac:dyDescent="0.25">
      <c r="A4219" s="245">
        <v>44107</v>
      </c>
      <c r="B4219" s="246" t="s">
        <v>47</v>
      </c>
      <c r="C4219" s="222" t="s">
        <v>47</v>
      </c>
      <c r="G4219" s="568"/>
      <c r="H4219" s="239"/>
    </row>
    <row r="4220" spans="1:8" s="260" customFormat="1" x14ac:dyDescent="0.25">
      <c r="A4220" s="245">
        <v>44108</v>
      </c>
      <c r="B4220" s="246" t="s">
        <v>47</v>
      </c>
      <c r="C4220" s="222" t="s">
        <v>47</v>
      </c>
      <c r="G4220" s="568"/>
      <c r="H4220" s="239"/>
    </row>
    <row r="4221" spans="1:8" s="260" customFormat="1" x14ac:dyDescent="0.25">
      <c r="A4221" s="245">
        <v>44109</v>
      </c>
      <c r="B4221" s="246" t="s">
        <v>47</v>
      </c>
      <c r="C4221" s="222" t="s">
        <v>47</v>
      </c>
      <c r="G4221" s="568"/>
      <c r="H4221" s="239"/>
    </row>
    <row r="4222" spans="1:8" s="260" customFormat="1" x14ac:dyDescent="0.25">
      <c r="A4222" s="245">
        <v>44110</v>
      </c>
      <c r="B4222" s="246" t="s">
        <v>47</v>
      </c>
      <c r="C4222" s="222" t="s">
        <v>47</v>
      </c>
      <c r="G4222" s="568"/>
      <c r="H4222" s="239"/>
    </row>
    <row r="4223" spans="1:8" s="260" customFormat="1" x14ac:dyDescent="0.25">
      <c r="A4223" s="245">
        <v>44111</v>
      </c>
      <c r="B4223" s="246" t="s">
        <v>47</v>
      </c>
      <c r="C4223" s="222" t="s">
        <v>47</v>
      </c>
      <c r="G4223" s="568"/>
      <c r="H4223" s="239"/>
    </row>
    <row r="4224" spans="1:8" s="260" customFormat="1" x14ac:dyDescent="0.25">
      <c r="A4224" s="245">
        <v>44112</v>
      </c>
      <c r="B4224" s="246" t="s">
        <v>47</v>
      </c>
      <c r="C4224" s="222" t="s">
        <v>47</v>
      </c>
      <c r="G4224" s="568"/>
      <c r="H4224" s="239"/>
    </row>
    <row r="4225" spans="1:8" s="260" customFormat="1" x14ac:dyDescent="0.25">
      <c r="A4225" s="245">
        <v>44113</v>
      </c>
      <c r="B4225" s="246" t="s">
        <v>47</v>
      </c>
      <c r="C4225" s="222" t="s">
        <v>47</v>
      </c>
      <c r="G4225" s="568"/>
      <c r="H4225" s="239"/>
    </row>
    <row r="4226" spans="1:8" s="260" customFormat="1" x14ac:dyDescent="0.25">
      <c r="A4226" s="245">
        <v>44114</v>
      </c>
      <c r="B4226" s="246" t="s">
        <v>47</v>
      </c>
      <c r="C4226" s="222" t="s">
        <v>47</v>
      </c>
      <c r="G4226" s="568"/>
      <c r="H4226" s="239"/>
    </row>
    <row r="4227" spans="1:8" s="260" customFormat="1" x14ac:dyDescent="0.25">
      <c r="A4227" s="245">
        <v>44115</v>
      </c>
      <c r="B4227" s="246" t="s">
        <v>47</v>
      </c>
      <c r="C4227" s="222" t="s">
        <v>47</v>
      </c>
      <c r="G4227" s="568"/>
      <c r="H4227" s="239"/>
    </row>
    <row r="4228" spans="1:8" s="260" customFormat="1" x14ac:dyDescent="0.25">
      <c r="A4228" s="245">
        <v>44117</v>
      </c>
      <c r="B4228" s="246" t="s">
        <v>47</v>
      </c>
      <c r="C4228" s="222" t="s">
        <v>47</v>
      </c>
      <c r="G4228" s="568"/>
      <c r="H4228" s="239"/>
    </row>
    <row r="4229" spans="1:8" s="260" customFormat="1" x14ac:dyDescent="0.25">
      <c r="A4229" s="245">
        <v>44118</v>
      </c>
      <c r="B4229" s="246" t="s">
        <v>47</v>
      </c>
      <c r="C4229" s="222" t="s">
        <v>47</v>
      </c>
      <c r="G4229" s="568"/>
      <c r="H4229" s="239"/>
    </row>
    <row r="4230" spans="1:8" s="260" customFormat="1" x14ac:dyDescent="0.25">
      <c r="A4230" s="245">
        <v>44120</v>
      </c>
      <c r="B4230" s="246" t="s">
        <v>47</v>
      </c>
      <c r="C4230" s="222" t="s">
        <v>47</v>
      </c>
      <c r="G4230" s="568"/>
      <c r="H4230" s="239"/>
    </row>
    <row r="4231" spans="1:8" s="260" customFormat="1" x14ac:dyDescent="0.25">
      <c r="A4231" s="245">
        <v>44121</v>
      </c>
      <c r="B4231" s="246" t="s">
        <v>47</v>
      </c>
      <c r="C4231" s="222" t="s">
        <v>47</v>
      </c>
      <c r="G4231" s="568"/>
      <c r="H4231" s="239"/>
    </row>
    <row r="4232" spans="1:8" s="260" customFormat="1" x14ac:dyDescent="0.25">
      <c r="A4232" s="245">
        <v>44122</v>
      </c>
      <c r="B4232" s="246" t="s">
        <v>47</v>
      </c>
      <c r="C4232" s="222" t="s">
        <v>47</v>
      </c>
      <c r="G4232" s="568"/>
      <c r="H4232" s="239"/>
    </row>
    <row r="4233" spans="1:8" s="260" customFormat="1" x14ac:dyDescent="0.25">
      <c r="A4233" s="245">
        <v>44123</v>
      </c>
      <c r="B4233" s="246" t="s">
        <v>47</v>
      </c>
      <c r="C4233" s="222" t="s">
        <v>47</v>
      </c>
      <c r="G4233" s="568"/>
      <c r="H4233" s="239"/>
    </row>
    <row r="4234" spans="1:8" s="260" customFormat="1" x14ac:dyDescent="0.25">
      <c r="A4234" s="245">
        <v>44124</v>
      </c>
      <c r="B4234" s="246" t="s">
        <v>47</v>
      </c>
      <c r="C4234" s="222" t="s">
        <v>47</v>
      </c>
      <c r="G4234" s="568"/>
      <c r="H4234" s="239"/>
    </row>
    <row r="4235" spans="1:8" s="260" customFormat="1" x14ac:dyDescent="0.25">
      <c r="A4235" s="245">
        <v>44129</v>
      </c>
      <c r="B4235" s="246" t="s">
        <v>47</v>
      </c>
      <c r="C4235" s="222" t="s">
        <v>47</v>
      </c>
      <c r="G4235" s="568"/>
      <c r="H4235" s="239"/>
    </row>
    <row r="4236" spans="1:8" s="260" customFormat="1" x14ac:dyDescent="0.25">
      <c r="A4236" s="245">
        <v>44132</v>
      </c>
      <c r="B4236" s="246" t="s">
        <v>47</v>
      </c>
      <c r="C4236" s="222" t="s">
        <v>47</v>
      </c>
      <c r="G4236" s="568"/>
      <c r="H4236" s="239"/>
    </row>
    <row r="4237" spans="1:8" s="260" customFormat="1" x14ac:dyDescent="0.25">
      <c r="A4237" s="245">
        <v>44134</v>
      </c>
      <c r="B4237" s="246" t="s">
        <v>47</v>
      </c>
      <c r="C4237" s="222" t="s">
        <v>47</v>
      </c>
      <c r="G4237" s="568"/>
      <c r="H4237" s="239"/>
    </row>
    <row r="4238" spans="1:8" s="260" customFormat="1" x14ac:dyDescent="0.25">
      <c r="A4238" s="245">
        <v>44136</v>
      </c>
      <c r="B4238" s="246" t="s">
        <v>47</v>
      </c>
      <c r="C4238" s="222" t="s">
        <v>47</v>
      </c>
      <c r="G4238" s="568"/>
      <c r="H4238" s="239"/>
    </row>
    <row r="4239" spans="1:8" s="260" customFormat="1" x14ac:dyDescent="0.25">
      <c r="A4239" s="245">
        <v>44137</v>
      </c>
      <c r="B4239" s="246" t="s">
        <v>47</v>
      </c>
      <c r="C4239" s="222" t="s">
        <v>47</v>
      </c>
      <c r="G4239" s="568"/>
      <c r="H4239" s="239"/>
    </row>
    <row r="4240" spans="1:8" s="260" customFormat="1" x14ac:dyDescent="0.25">
      <c r="A4240" s="245">
        <v>44138</v>
      </c>
      <c r="B4240" s="246" t="s">
        <v>47</v>
      </c>
      <c r="C4240" s="222" t="s">
        <v>47</v>
      </c>
      <c r="G4240" s="568"/>
      <c r="H4240" s="239"/>
    </row>
    <row r="4241" spans="1:8" s="260" customFormat="1" x14ac:dyDescent="0.25">
      <c r="A4241" s="245">
        <v>44140</v>
      </c>
      <c r="B4241" s="246" t="s">
        <v>47</v>
      </c>
      <c r="C4241" s="222" t="s">
        <v>47</v>
      </c>
      <c r="G4241" s="568"/>
      <c r="H4241" s="239"/>
    </row>
    <row r="4242" spans="1:8" s="260" customFormat="1" x14ac:dyDescent="0.25">
      <c r="A4242" s="245">
        <v>44141</v>
      </c>
      <c r="B4242" s="246" t="s">
        <v>47</v>
      </c>
      <c r="C4242" s="222" t="s">
        <v>47</v>
      </c>
      <c r="G4242" s="568"/>
      <c r="H4242" s="239"/>
    </row>
    <row r="4243" spans="1:8" s="260" customFormat="1" x14ac:dyDescent="0.25">
      <c r="A4243" s="245">
        <v>44142</v>
      </c>
      <c r="B4243" s="246" t="s">
        <v>47</v>
      </c>
      <c r="C4243" s="222" t="s">
        <v>47</v>
      </c>
      <c r="G4243" s="568"/>
      <c r="H4243" s="239"/>
    </row>
    <row r="4244" spans="1:8" s="260" customFormat="1" x14ac:dyDescent="0.25">
      <c r="A4244" s="245">
        <v>44143</v>
      </c>
      <c r="B4244" s="246" t="s">
        <v>47</v>
      </c>
      <c r="C4244" s="222" t="s">
        <v>47</v>
      </c>
      <c r="G4244" s="568"/>
      <c r="H4244" s="239"/>
    </row>
    <row r="4245" spans="1:8" s="260" customFormat="1" x14ac:dyDescent="0.25">
      <c r="A4245" s="245">
        <v>44144</v>
      </c>
      <c r="B4245" s="246" t="s">
        <v>47</v>
      </c>
      <c r="C4245" s="222" t="s">
        <v>47</v>
      </c>
      <c r="G4245" s="568"/>
      <c r="H4245" s="239"/>
    </row>
    <row r="4246" spans="1:8" s="260" customFormat="1" x14ac:dyDescent="0.25">
      <c r="A4246" s="245">
        <v>44145</v>
      </c>
      <c r="B4246" s="246" t="s">
        <v>47</v>
      </c>
      <c r="C4246" s="222" t="s">
        <v>47</v>
      </c>
      <c r="G4246" s="568"/>
      <c r="H4246" s="239"/>
    </row>
    <row r="4247" spans="1:8" s="260" customFormat="1" x14ac:dyDescent="0.25">
      <c r="A4247" s="245">
        <v>44146</v>
      </c>
      <c r="B4247" s="246" t="s">
        <v>47</v>
      </c>
      <c r="C4247" s="222" t="s">
        <v>47</v>
      </c>
      <c r="G4247" s="568"/>
      <c r="H4247" s="239"/>
    </row>
    <row r="4248" spans="1:8" s="260" customFormat="1" x14ac:dyDescent="0.25">
      <c r="A4248" s="245">
        <v>44147</v>
      </c>
      <c r="B4248" s="246" t="s">
        <v>47</v>
      </c>
      <c r="C4248" s="222" t="s">
        <v>47</v>
      </c>
      <c r="G4248" s="568"/>
      <c r="H4248" s="239"/>
    </row>
    <row r="4249" spans="1:8" s="260" customFormat="1" x14ac:dyDescent="0.25">
      <c r="A4249" s="245">
        <v>44149</v>
      </c>
      <c r="B4249" s="246" t="s">
        <v>47</v>
      </c>
      <c r="C4249" s="222" t="s">
        <v>47</v>
      </c>
      <c r="G4249" s="568"/>
      <c r="H4249" s="239"/>
    </row>
    <row r="4250" spans="1:8" s="260" customFormat="1" x14ac:dyDescent="0.25">
      <c r="A4250" s="245">
        <v>44150</v>
      </c>
      <c r="B4250" s="246" t="s">
        <v>47</v>
      </c>
      <c r="C4250" s="222" t="s">
        <v>47</v>
      </c>
      <c r="G4250" s="568"/>
      <c r="H4250" s="239"/>
    </row>
    <row r="4251" spans="1:8" s="260" customFormat="1" x14ac:dyDescent="0.25">
      <c r="A4251" s="245">
        <v>44151</v>
      </c>
      <c r="B4251" s="246" t="s">
        <v>47</v>
      </c>
      <c r="C4251" s="222" t="s">
        <v>47</v>
      </c>
      <c r="G4251" s="568"/>
      <c r="H4251" s="239"/>
    </row>
    <row r="4252" spans="1:8" s="260" customFormat="1" x14ac:dyDescent="0.25">
      <c r="A4252" s="245">
        <v>44153</v>
      </c>
      <c r="B4252" s="246" t="s">
        <v>47</v>
      </c>
      <c r="C4252" s="222" t="s">
        <v>47</v>
      </c>
      <c r="G4252" s="568"/>
      <c r="H4252" s="239"/>
    </row>
    <row r="4253" spans="1:8" s="260" customFormat="1" x14ac:dyDescent="0.25">
      <c r="A4253" s="245">
        <v>44154</v>
      </c>
      <c r="B4253" s="246" t="s">
        <v>47</v>
      </c>
      <c r="C4253" s="222" t="s">
        <v>47</v>
      </c>
      <c r="G4253" s="568"/>
      <c r="H4253" s="239"/>
    </row>
    <row r="4254" spans="1:8" s="260" customFormat="1" x14ac:dyDescent="0.25">
      <c r="A4254" s="245">
        <v>44155</v>
      </c>
      <c r="B4254" s="246" t="s">
        <v>47</v>
      </c>
      <c r="C4254" s="222" t="s">
        <v>47</v>
      </c>
      <c r="G4254" s="568"/>
      <c r="H4254" s="239"/>
    </row>
    <row r="4255" spans="1:8" s="260" customFormat="1" x14ac:dyDescent="0.25">
      <c r="A4255" s="245">
        <v>44156</v>
      </c>
      <c r="B4255" s="246" t="s">
        <v>47</v>
      </c>
      <c r="C4255" s="222" t="s">
        <v>47</v>
      </c>
      <c r="G4255" s="568"/>
      <c r="H4255" s="239"/>
    </row>
    <row r="4256" spans="1:8" s="260" customFormat="1" x14ac:dyDescent="0.25">
      <c r="A4256" s="245">
        <v>44157</v>
      </c>
      <c r="B4256" s="246" t="s">
        <v>47</v>
      </c>
      <c r="C4256" s="222" t="s">
        <v>47</v>
      </c>
      <c r="G4256" s="568"/>
      <c r="H4256" s="239"/>
    </row>
    <row r="4257" spans="1:8" s="260" customFormat="1" x14ac:dyDescent="0.25">
      <c r="A4257" s="245">
        <v>44158</v>
      </c>
      <c r="B4257" s="246" t="s">
        <v>47</v>
      </c>
      <c r="C4257" s="222" t="s">
        <v>47</v>
      </c>
      <c r="G4257" s="568"/>
      <c r="H4257" s="239"/>
    </row>
    <row r="4258" spans="1:8" s="260" customFormat="1" x14ac:dyDescent="0.25">
      <c r="A4258" s="245">
        <v>44159</v>
      </c>
      <c r="B4258" s="246" t="s">
        <v>47</v>
      </c>
      <c r="C4258" s="222" t="s">
        <v>47</v>
      </c>
      <c r="G4258" s="568"/>
      <c r="H4258" s="239"/>
    </row>
    <row r="4259" spans="1:8" s="260" customFormat="1" x14ac:dyDescent="0.25">
      <c r="A4259" s="245">
        <v>44160</v>
      </c>
      <c r="B4259" s="246" t="s">
        <v>47</v>
      </c>
      <c r="C4259" s="222" t="s">
        <v>47</v>
      </c>
      <c r="G4259" s="568"/>
      <c r="H4259" s="239"/>
    </row>
    <row r="4260" spans="1:8" s="260" customFormat="1" x14ac:dyDescent="0.25">
      <c r="A4260" s="245">
        <v>44162</v>
      </c>
      <c r="B4260" s="246" t="s">
        <v>47</v>
      </c>
      <c r="C4260" s="222" t="s">
        <v>47</v>
      </c>
      <c r="G4260" s="568"/>
      <c r="H4260" s="239"/>
    </row>
    <row r="4261" spans="1:8" s="260" customFormat="1" x14ac:dyDescent="0.25">
      <c r="A4261" s="245">
        <v>44164</v>
      </c>
      <c r="B4261" s="246" t="s">
        <v>47</v>
      </c>
      <c r="C4261" s="222" t="s">
        <v>47</v>
      </c>
      <c r="G4261" s="568"/>
      <c r="H4261" s="239"/>
    </row>
    <row r="4262" spans="1:8" s="260" customFormat="1" x14ac:dyDescent="0.25">
      <c r="A4262" s="245">
        <v>44165</v>
      </c>
      <c r="B4262" s="246" t="s">
        <v>47</v>
      </c>
      <c r="C4262" s="222" t="s">
        <v>47</v>
      </c>
      <c r="G4262" s="568"/>
      <c r="H4262" s="239"/>
    </row>
    <row r="4263" spans="1:8" s="260" customFormat="1" x14ac:dyDescent="0.25">
      <c r="A4263" s="245">
        <v>44168</v>
      </c>
      <c r="B4263" s="246" t="s">
        <v>47</v>
      </c>
      <c r="C4263" s="222" t="s">
        <v>47</v>
      </c>
      <c r="G4263" s="568"/>
      <c r="H4263" s="239"/>
    </row>
    <row r="4264" spans="1:8" s="260" customFormat="1" x14ac:dyDescent="0.25">
      <c r="A4264" s="245">
        <v>44171</v>
      </c>
      <c r="B4264" s="246" t="s">
        <v>47</v>
      </c>
      <c r="C4264" s="222" t="s">
        <v>47</v>
      </c>
      <c r="G4264" s="568"/>
      <c r="H4264" s="239"/>
    </row>
    <row r="4265" spans="1:8" s="260" customFormat="1" x14ac:dyDescent="0.25">
      <c r="A4265" s="245">
        <v>44172</v>
      </c>
      <c r="B4265" s="246" t="s">
        <v>47</v>
      </c>
      <c r="C4265" s="222" t="s">
        <v>47</v>
      </c>
      <c r="G4265" s="568"/>
      <c r="H4265" s="239"/>
    </row>
    <row r="4266" spans="1:8" s="260" customFormat="1" x14ac:dyDescent="0.25">
      <c r="A4266" s="245">
        <v>44173</v>
      </c>
      <c r="B4266" s="246" t="s">
        <v>47</v>
      </c>
      <c r="C4266" s="222" t="s">
        <v>47</v>
      </c>
      <c r="G4266" s="568"/>
      <c r="H4266" s="239"/>
    </row>
    <row r="4267" spans="1:8" s="260" customFormat="1" x14ac:dyDescent="0.25">
      <c r="A4267" s="245">
        <v>44174</v>
      </c>
      <c r="B4267" s="246" t="s">
        <v>47</v>
      </c>
      <c r="C4267" s="222" t="s">
        <v>47</v>
      </c>
      <c r="G4267" s="568"/>
      <c r="H4267" s="239"/>
    </row>
    <row r="4268" spans="1:8" s="260" customFormat="1" x14ac:dyDescent="0.25">
      <c r="A4268" s="245">
        <v>44176</v>
      </c>
      <c r="B4268" s="246" t="s">
        <v>47</v>
      </c>
      <c r="C4268" s="222" t="s">
        <v>47</v>
      </c>
      <c r="G4268" s="568"/>
      <c r="H4268" s="239"/>
    </row>
    <row r="4269" spans="1:8" s="260" customFormat="1" x14ac:dyDescent="0.25">
      <c r="A4269" s="245">
        <v>44178</v>
      </c>
      <c r="B4269" s="246" t="s">
        <v>47</v>
      </c>
      <c r="C4269" s="222" t="s">
        <v>47</v>
      </c>
      <c r="G4269" s="568"/>
      <c r="H4269" s="239"/>
    </row>
    <row r="4270" spans="1:8" s="260" customFormat="1" x14ac:dyDescent="0.25">
      <c r="A4270" s="245">
        <v>43903</v>
      </c>
      <c r="B4270" s="246" t="s">
        <v>48</v>
      </c>
      <c r="C4270" s="222" t="s">
        <v>48</v>
      </c>
      <c r="G4270" s="568"/>
      <c r="H4270" s="239"/>
    </row>
    <row r="4271" spans="1:8" s="260" customFormat="1" x14ac:dyDescent="0.25">
      <c r="A4271" s="245">
        <v>43907</v>
      </c>
      <c r="B4271" s="246" t="s">
        <v>48</v>
      </c>
      <c r="C4271" s="222" t="s">
        <v>48</v>
      </c>
      <c r="G4271" s="568"/>
      <c r="H4271" s="239"/>
    </row>
    <row r="4272" spans="1:8" s="260" customFormat="1" x14ac:dyDescent="0.25">
      <c r="A4272" s="245">
        <v>43910</v>
      </c>
      <c r="B4272" s="246" t="s">
        <v>48</v>
      </c>
      <c r="C4272" s="222" t="s">
        <v>48</v>
      </c>
      <c r="G4272" s="568"/>
      <c r="H4272" s="239"/>
    </row>
    <row r="4273" spans="1:8" s="260" customFormat="1" x14ac:dyDescent="0.25">
      <c r="A4273" s="245">
        <v>43915</v>
      </c>
      <c r="B4273" s="246" t="s">
        <v>48</v>
      </c>
      <c r="C4273" s="222" t="s">
        <v>48</v>
      </c>
      <c r="G4273" s="568"/>
      <c r="H4273" s="239"/>
    </row>
    <row r="4274" spans="1:8" s="260" customFormat="1" x14ac:dyDescent="0.25">
      <c r="A4274" s="245">
        <v>43916</v>
      </c>
      <c r="B4274" s="246" t="s">
        <v>48</v>
      </c>
      <c r="C4274" s="222" t="s">
        <v>48</v>
      </c>
      <c r="G4274" s="568"/>
      <c r="H4274" s="239"/>
    </row>
    <row r="4275" spans="1:8" s="260" customFormat="1" x14ac:dyDescent="0.25">
      <c r="A4275" s="245">
        <v>43920</v>
      </c>
      <c r="B4275" s="246" t="s">
        <v>48</v>
      </c>
      <c r="C4275" s="222" t="s">
        <v>48</v>
      </c>
      <c r="G4275" s="568"/>
      <c r="H4275" s="239"/>
    </row>
    <row r="4276" spans="1:8" s="260" customFormat="1" x14ac:dyDescent="0.25">
      <c r="A4276" s="245">
        <v>43923</v>
      </c>
      <c r="B4276" s="246" t="s">
        <v>48</v>
      </c>
      <c r="C4276" s="222" t="s">
        <v>48</v>
      </c>
      <c r="G4276" s="568"/>
      <c r="H4276" s="239"/>
    </row>
    <row r="4277" spans="1:8" s="260" customFormat="1" x14ac:dyDescent="0.25">
      <c r="A4277" s="245">
        <v>43924</v>
      </c>
      <c r="B4277" s="246" t="s">
        <v>48</v>
      </c>
      <c r="C4277" s="222" t="s">
        <v>48</v>
      </c>
      <c r="G4277" s="568"/>
      <c r="H4277" s="239"/>
    </row>
    <row r="4278" spans="1:8" s="260" customFormat="1" x14ac:dyDescent="0.25">
      <c r="A4278" s="245">
        <v>43926</v>
      </c>
      <c r="B4278" s="246" t="s">
        <v>48</v>
      </c>
      <c r="C4278" s="222" t="s">
        <v>48</v>
      </c>
      <c r="G4278" s="568"/>
      <c r="H4278" s="239"/>
    </row>
    <row r="4279" spans="1:8" s="260" customFormat="1" x14ac:dyDescent="0.25">
      <c r="A4279" s="245">
        <v>43929</v>
      </c>
      <c r="B4279" s="246" t="s">
        <v>48</v>
      </c>
      <c r="C4279" s="222" t="s">
        <v>48</v>
      </c>
      <c r="G4279" s="568"/>
      <c r="H4279" s="239"/>
    </row>
    <row r="4280" spans="1:8" s="260" customFormat="1" x14ac:dyDescent="0.25">
      <c r="A4280" s="245">
        <v>43930</v>
      </c>
      <c r="B4280" s="246" t="s">
        <v>48</v>
      </c>
      <c r="C4280" s="222" t="s">
        <v>48</v>
      </c>
      <c r="G4280" s="568"/>
      <c r="H4280" s="239"/>
    </row>
    <row r="4281" spans="1:8" s="260" customFormat="1" x14ac:dyDescent="0.25">
      <c r="A4281" s="245">
        <v>43936</v>
      </c>
      <c r="B4281" s="246" t="s">
        <v>48</v>
      </c>
      <c r="C4281" s="222" t="s">
        <v>48</v>
      </c>
      <c r="G4281" s="568"/>
      <c r="H4281" s="239"/>
    </row>
    <row r="4282" spans="1:8" s="260" customFormat="1" x14ac:dyDescent="0.25">
      <c r="A4282" s="245">
        <v>43948</v>
      </c>
      <c r="B4282" s="246" t="s">
        <v>48</v>
      </c>
      <c r="C4282" s="222" t="s">
        <v>48</v>
      </c>
      <c r="G4282" s="568"/>
      <c r="H4282" s="239"/>
    </row>
    <row r="4283" spans="1:8" s="260" customFormat="1" x14ac:dyDescent="0.25">
      <c r="A4283" s="245">
        <v>43951</v>
      </c>
      <c r="B4283" s="246" t="s">
        <v>48</v>
      </c>
      <c r="C4283" s="222" t="s">
        <v>48</v>
      </c>
      <c r="G4283" s="568"/>
      <c r="H4283" s="239"/>
    </row>
    <row r="4284" spans="1:8" s="260" customFormat="1" x14ac:dyDescent="0.25">
      <c r="A4284" s="245">
        <v>43953</v>
      </c>
      <c r="B4284" s="246" t="s">
        <v>48</v>
      </c>
      <c r="C4284" s="222" t="s">
        <v>48</v>
      </c>
      <c r="G4284" s="568"/>
      <c r="H4284" s="239"/>
    </row>
    <row r="4285" spans="1:8" s="260" customFormat="1" x14ac:dyDescent="0.25">
      <c r="A4285" s="245">
        <v>43956</v>
      </c>
      <c r="B4285" s="246" t="s">
        <v>48</v>
      </c>
      <c r="C4285" s="222" t="s">
        <v>48</v>
      </c>
      <c r="G4285" s="568"/>
      <c r="H4285" s="239"/>
    </row>
    <row r="4286" spans="1:8" s="260" customFormat="1" x14ac:dyDescent="0.25">
      <c r="A4286" s="245">
        <v>43963</v>
      </c>
      <c r="B4286" s="246" t="s">
        <v>48</v>
      </c>
      <c r="C4286" s="222" t="s">
        <v>48</v>
      </c>
      <c r="G4286" s="568"/>
      <c r="H4286" s="239"/>
    </row>
    <row r="4287" spans="1:8" s="260" customFormat="1" x14ac:dyDescent="0.25">
      <c r="A4287" s="245">
        <v>43979</v>
      </c>
      <c r="B4287" s="246" t="s">
        <v>48</v>
      </c>
      <c r="C4287" s="222" t="s">
        <v>48</v>
      </c>
      <c r="G4287" s="568"/>
      <c r="H4287" s="239"/>
    </row>
    <row r="4288" spans="1:8" s="260" customFormat="1" x14ac:dyDescent="0.25">
      <c r="A4288" s="245">
        <v>43981</v>
      </c>
      <c r="B4288" s="246" t="s">
        <v>48</v>
      </c>
      <c r="C4288" s="222" t="s">
        <v>48</v>
      </c>
      <c r="G4288" s="568"/>
      <c r="H4288" s="239"/>
    </row>
    <row r="4289" spans="1:8" s="260" customFormat="1" x14ac:dyDescent="0.25">
      <c r="A4289" s="245">
        <v>43983</v>
      </c>
      <c r="B4289" s="246" t="s">
        <v>48</v>
      </c>
      <c r="C4289" s="222" t="s">
        <v>48</v>
      </c>
      <c r="G4289" s="568"/>
      <c r="H4289" s="239"/>
    </row>
    <row r="4290" spans="1:8" s="260" customFormat="1" x14ac:dyDescent="0.25">
      <c r="A4290" s="245">
        <v>43985</v>
      </c>
      <c r="B4290" s="246" t="s">
        <v>48</v>
      </c>
      <c r="C4290" s="222" t="s">
        <v>48</v>
      </c>
      <c r="G4290" s="568"/>
      <c r="H4290" s="239"/>
    </row>
    <row r="4291" spans="1:8" s="260" customFormat="1" x14ac:dyDescent="0.25">
      <c r="A4291" s="245">
        <v>43986</v>
      </c>
      <c r="B4291" s="246" t="s">
        <v>48</v>
      </c>
      <c r="C4291" s="222" t="s">
        <v>48</v>
      </c>
      <c r="G4291" s="568"/>
      <c r="H4291" s="239"/>
    </row>
    <row r="4292" spans="1:8" s="260" customFormat="1" x14ac:dyDescent="0.25">
      <c r="A4292" s="245">
        <v>43987</v>
      </c>
      <c r="B4292" s="246" t="s">
        <v>48</v>
      </c>
      <c r="C4292" s="222" t="s">
        <v>48</v>
      </c>
      <c r="G4292" s="568"/>
      <c r="H4292" s="239"/>
    </row>
    <row r="4293" spans="1:8" s="260" customFormat="1" x14ac:dyDescent="0.25">
      <c r="A4293" s="245">
        <v>43988</v>
      </c>
      <c r="B4293" s="246" t="s">
        <v>48</v>
      </c>
      <c r="C4293" s="222" t="s">
        <v>48</v>
      </c>
      <c r="G4293" s="568"/>
      <c r="H4293" s="239"/>
    </row>
    <row r="4294" spans="1:8" s="260" customFormat="1" x14ac:dyDescent="0.25">
      <c r="A4294" s="245">
        <v>43989</v>
      </c>
      <c r="B4294" s="246" t="s">
        <v>48</v>
      </c>
      <c r="C4294" s="222" t="s">
        <v>48</v>
      </c>
      <c r="G4294" s="568"/>
      <c r="H4294" s="239"/>
    </row>
    <row r="4295" spans="1:8" s="260" customFormat="1" x14ac:dyDescent="0.25">
      <c r="A4295" s="245">
        <v>43990</v>
      </c>
      <c r="B4295" s="246" t="s">
        <v>48</v>
      </c>
      <c r="C4295" s="222" t="s">
        <v>48</v>
      </c>
      <c r="G4295" s="568"/>
      <c r="H4295" s="239"/>
    </row>
    <row r="4296" spans="1:8" s="260" customFormat="1" x14ac:dyDescent="0.25">
      <c r="A4296" s="245">
        <v>43991</v>
      </c>
      <c r="B4296" s="246" t="s">
        <v>48</v>
      </c>
      <c r="C4296" s="222" t="s">
        <v>48</v>
      </c>
      <c r="G4296" s="568"/>
      <c r="H4296" s="239"/>
    </row>
    <row r="4297" spans="1:8" s="260" customFormat="1" x14ac:dyDescent="0.25">
      <c r="A4297" s="245">
        <v>43992</v>
      </c>
      <c r="B4297" s="246" t="s">
        <v>48</v>
      </c>
      <c r="C4297" s="222" t="s">
        <v>48</v>
      </c>
      <c r="G4297" s="568"/>
      <c r="H4297" s="239"/>
    </row>
    <row r="4298" spans="1:8" s="260" customFormat="1" x14ac:dyDescent="0.25">
      <c r="A4298" s="245">
        <v>43993</v>
      </c>
      <c r="B4298" s="246" t="s">
        <v>48</v>
      </c>
      <c r="C4298" s="222" t="s">
        <v>48</v>
      </c>
      <c r="G4298" s="568"/>
      <c r="H4298" s="239"/>
    </row>
    <row r="4299" spans="1:8" s="260" customFormat="1" x14ac:dyDescent="0.25">
      <c r="A4299" s="245">
        <v>43994</v>
      </c>
      <c r="B4299" s="246" t="s">
        <v>48</v>
      </c>
      <c r="C4299" s="222" t="s">
        <v>48</v>
      </c>
      <c r="G4299" s="568"/>
      <c r="H4299" s="239"/>
    </row>
    <row r="4300" spans="1:8" s="260" customFormat="1" x14ac:dyDescent="0.25">
      <c r="A4300" s="245">
        <v>43995</v>
      </c>
      <c r="B4300" s="246" t="s">
        <v>48</v>
      </c>
      <c r="C4300" s="222" t="s">
        <v>48</v>
      </c>
      <c r="G4300" s="568"/>
      <c r="H4300" s="239"/>
    </row>
    <row r="4301" spans="1:8" s="260" customFormat="1" x14ac:dyDescent="0.25">
      <c r="A4301" s="245">
        <v>43996</v>
      </c>
      <c r="B4301" s="246" t="s">
        <v>48</v>
      </c>
      <c r="C4301" s="222" t="s">
        <v>48</v>
      </c>
      <c r="G4301" s="568"/>
      <c r="H4301" s="239"/>
    </row>
    <row r="4302" spans="1:8" s="260" customFormat="1" x14ac:dyDescent="0.25">
      <c r="A4302" s="245">
        <v>43998</v>
      </c>
      <c r="B4302" s="246" t="s">
        <v>48</v>
      </c>
      <c r="C4302" s="222" t="s">
        <v>48</v>
      </c>
      <c r="G4302" s="568"/>
      <c r="H4302" s="239"/>
    </row>
    <row r="4303" spans="1:8" s="260" customFormat="1" x14ac:dyDescent="0.25">
      <c r="A4303" s="245">
        <v>43999</v>
      </c>
      <c r="B4303" s="246" t="s">
        <v>48</v>
      </c>
      <c r="C4303" s="222" t="s">
        <v>48</v>
      </c>
      <c r="G4303" s="568"/>
      <c r="H4303" s="239"/>
    </row>
    <row r="4304" spans="1:8" s="260" customFormat="1" x14ac:dyDescent="0.25">
      <c r="A4304" s="245">
        <v>44000</v>
      </c>
      <c r="B4304" s="246" t="s">
        <v>48</v>
      </c>
      <c r="C4304" s="222" t="s">
        <v>48</v>
      </c>
      <c r="G4304" s="568"/>
      <c r="H4304" s="239"/>
    </row>
    <row r="4305" spans="1:8" s="260" customFormat="1" x14ac:dyDescent="0.25">
      <c r="A4305" s="245">
        <v>44001</v>
      </c>
      <c r="B4305" s="246" t="s">
        <v>48</v>
      </c>
      <c r="C4305" s="222" t="s">
        <v>48</v>
      </c>
      <c r="G4305" s="568"/>
      <c r="H4305" s="239"/>
    </row>
    <row r="4306" spans="1:8" s="260" customFormat="1" x14ac:dyDescent="0.25">
      <c r="A4306" s="245">
        <v>44002</v>
      </c>
      <c r="B4306" s="246" t="s">
        <v>48</v>
      </c>
      <c r="C4306" s="222" t="s">
        <v>48</v>
      </c>
      <c r="G4306" s="568"/>
      <c r="H4306" s="239"/>
    </row>
    <row r="4307" spans="1:8" s="260" customFormat="1" x14ac:dyDescent="0.25">
      <c r="A4307" s="245">
        <v>44003</v>
      </c>
      <c r="B4307" s="246" t="s">
        <v>48</v>
      </c>
      <c r="C4307" s="222" t="s">
        <v>48</v>
      </c>
      <c r="G4307" s="568"/>
      <c r="H4307" s="239"/>
    </row>
    <row r="4308" spans="1:8" s="260" customFormat="1" x14ac:dyDescent="0.25">
      <c r="A4308" s="245">
        <v>44004</v>
      </c>
      <c r="B4308" s="246" t="s">
        <v>48</v>
      </c>
      <c r="C4308" s="222" t="s">
        <v>48</v>
      </c>
      <c r="G4308" s="568"/>
      <c r="H4308" s="239"/>
    </row>
    <row r="4309" spans="1:8" s="260" customFormat="1" x14ac:dyDescent="0.25">
      <c r="A4309" s="245">
        <v>44005</v>
      </c>
      <c r="B4309" s="246" t="s">
        <v>48</v>
      </c>
      <c r="C4309" s="222" t="s">
        <v>48</v>
      </c>
      <c r="G4309" s="568"/>
      <c r="H4309" s="239"/>
    </row>
    <row r="4310" spans="1:8" s="260" customFormat="1" x14ac:dyDescent="0.25">
      <c r="A4310" s="245">
        <v>44006</v>
      </c>
      <c r="B4310" s="246" t="s">
        <v>48</v>
      </c>
      <c r="C4310" s="222" t="s">
        <v>48</v>
      </c>
      <c r="G4310" s="568"/>
      <c r="H4310" s="239"/>
    </row>
    <row r="4311" spans="1:8" s="260" customFormat="1" x14ac:dyDescent="0.25">
      <c r="A4311" s="245">
        <v>44007</v>
      </c>
      <c r="B4311" s="246" t="s">
        <v>48</v>
      </c>
      <c r="C4311" s="222" t="s">
        <v>48</v>
      </c>
      <c r="G4311" s="568"/>
      <c r="H4311" s="239"/>
    </row>
    <row r="4312" spans="1:8" s="260" customFormat="1" x14ac:dyDescent="0.25">
      <c r="A4312" s="245">
        <v>44008</v>
      </c>
      <c r="B4312" s="246" t="s">
        <v>48</v>
      </c>
      <c r="C4312" s="222" t="s">
        <v>48</v>
      </c>
      <c r="G4312" s="568"/>
      <c r="H4312" s="239"/>
    </row>
    <row r="4313" spans="1:8" s="260" customFormat="1" x14ac:dyDescent="0.25">
      <c r="A4313" s="245">
        <v>44009</v>
      </c>
      <c r="B4313" s="246" t="s">
        <v>48</v>
      </c>
      <c r="C4313" s="222" t="s">
        <v>48</v>
      </c>
      <c r="G4313" s="568"/>
      <c r="H4313" s="239"/>
    </row>
    <row r="4314" spans="1:8" s="260" customFormat="1" x14ac:dyDescent="0.25">
      <c r="A4314" s="245">
        <v>44010</v>
      </c>
      <c r="B4314" s="246" t="s">
        <v>48</v>
      </c>
      <c r="C4314" s="222" t="s">
        <v>48</v>
      </c>
      <c r="G4314" s="568"/>
      <c r="H4314" s="239"/>
    </row>
    <row r="4315" spans="1:8" s="260" customFormat="1" x14ac:dyDescent="0.25">
      <c r="A4315" s="245">
        <v>44011</v>
      </c>
      <c r="B4315" s="246" t="s">
        <v>48</v>
      </c>
      <c r="C4315" s="222" t="s">
        <v>48</v>
      </c>
      <c r="G4315" s="568"/>
      <c r="H4315" s="239"/>
    </row>
    <row r="4316" spans="1:8" s="260" customFormat="1" x14ac:dyDescent="0.25">
      <c r="A4316" s="245">
        <v>44012</v>
      </c>
      <c r="B4316" s="246" t="s">
        <v>48</v>
      </c>
      <c r="C4316" s="222" t="s">
        <v>48</v>
      </c>
      <c r="G4316" s="568"/>
      <c r="H4316" s="239"/>
    </row>
    <row r="4317" spans="1:8" s="260" customFormat="1" x14ac:dyDescent="0.25">
      <c r="A4317" s="245">
        <v>44013</v>
      </c>
      <c r="B4317" s="246" t="s">
        <v>48</v>
      </c>
      <c r="C4317" s="222" t="s">
        <v>48</v>
      </c>
      <c r="G4317" s="568"/>
      <c r="H4317" s="239"/>
    </row>
    <row r="4318" spans="1:8" s="260" customFormat="1" x14ac:dyDescent="0.25">
      <c r="A4318" s="245">
        <v>44014</v>
      </c>
      <c r="B4318" s="246" t="s">
        <v>48</v>
      </c>
      <c r="C4318" s="222" t="s">
        <v>48</v>
      </c>
      <c r="G4318" s="568"/>
      <c r="H4318" s="239"/>
    </row>
    <row r="4319" spans="1:8" s="260" customFormat="1" x14ac:dyDescent="0.25">
      <c r="A4319" s="245">
        <v>44015</v>
      </c>
      <c r="B4319" s="246" t="s">
        <v>48</v>
      </c>
      <c r="C4319" s="222" t="s">
        <v>48</v>
      </c>
      <c r="G4319" s="568"/>
      <c r="H4319" s="239"/>
    </row>
    <row r="4320" spans="1:8" s="260" customFormat="1" x14ac:dyDescent="0.25">
      <c r="A4320" s="245">
        <v>44016</v>
      </c>
      <c r="B4320" s="246" t="s">
        <v>48</v>
      </c>
      <c r="C4320" s="222" t="s">
        <v>48</v>
      </c>
      <c r="G4320" s="568"/>
      <c r="H4320" s="239"/>
    </row>
    <row r="4321" spans="1:8" s="260" customFormat="1" x14ac:dyDescent="0.25">
      <c r="A4321" s="245">
        <v>44017</v>
      </c>
      <c r="B4321" s="246" t="s">
        <v>48</v>
      </c>
      <c r="C4321" s="222" t="s">
        <v>48</v>
      </c>
      <c r="G4321" s="568"/>
      <c r="H4321" s="239"/>
    </row>
    <row r="4322" spans="1:8" s="260" customFormat="1" x14ac:dyDescent="0.25">
      <c r="A4322" s="245">
        <v>44018</v>
      </c>
      <c r="B4322" s="246" t="s">
        <v>48</v>
      </c>
      <c r="C4322" s="222" t="s">
        <v>48</v>
      </c>
      <c r="G4322" s="568"/>
      <c r="H4322" s="239"/>
    </row>
    <row r="4323" spans="1:8" s="260" customFormat="1" x14ac:dyDescent="0.25">
      <c r="A4323" s="245">
        <v>44019</v>
      </c>
      <c r="B4323" s="246" t="s">
        <v>48</v>
      </c>
      <c r="C4323" s="222" t="s">
        <v>48</v>
      </c>
      <c r="G4323" s="568"/>
      <c r="H4323" s="239"/>
    </row>
    <row r="4324" spans="1:8" s="260" customFormat="1" x14ac:dyDescent="0.25">
      <c r="A4324" s="245">
        <v>44020</v>
      </c>
      <c r="B4324" s="246" t="s">
        <v>48</v>
      </c>
      <c r="C4324" s="222" t="s">
        <v>48</v>
      </c>
      <c r="G4324" s="568"/>
      <c r="H4324" s="239"/>
    </row>
    <row r="4325" spans="1:8" s="260" customFormat="1" x14ac:dyDescent="0.25">
      <c r="A4325" s="245">
        <v>44021</v>
      </c>
      <c r="B4325" s="246" t="s">
        <v>48</v>
      </c>
      <c r="C4325" s="222" t="s">
        <v>48</v>
      </c>
      <c r="G4325" s="568"/>
      <c r="H4325" s="239"/>
    </row>
    <row r="4326" spans="1:8" s="260" customFormat="1" x14ac:dyDescent="0.25">
      <c r="A4326" s="245">
        <v>44022</v>
      </c>
      <c r="B4326" s="246" t="s">
        <v>48</v>
      </c>
      <c r="C4326" s="222" t="s">
        <v>48</v>
      </c>
      <c r="G4326" s="568"/>
      <c r="H4326" s="239"/>
    </row>
    <row r="4327" spans="1:8" s="260" customFormat="1" x14ac:dyDescent="0.25">
      <c r="A4327" s="245">
        <v>44023</v>
      </c>
      <c r="B4327" s="246" t="s">
        <v>48</v>
      </c>
      <c r="C4327" s="222" t="s">
        <v>48</v>
      </c>
      <c r="G4327" s="568"/>
      <c r="H4327" s="239"/>
    </row>
    <row r="4328" spans="1:8" s="260" customFormat="1" x14ac:dyDescent="0.25">
      <c r="A4328" s="245">
        <v>44024</v>
      </c>
      <c r="B4328" s="246" t="s">
        <v>48</v>
      </c>
      <c r="C4328" s="222" t="s">
        <v>48</v>
      </c>
      <c r="G4328" s="568"/>
      <c r="H4328" s="239"/>
    </row>
    <row r="4329" spans="1:8" s="260" customFormat="1" x14ac:dyDescent="0.25">
      <c r="A4329" s="245">
        <v>44025</v>
      </c>
      <c r="B4329" s="246" t="s">
        <v>48</v>
      </c>
      <c r="C4329" s="222" t="s">
        <v>48</v>
      </c>
      <c r="G4329" s="568"/>
      <c r="H4329" s="239"/>
    </row>
    <row r="4330" spans="1:8" s="260" customFormat="1" x14ac:dyDescent="0.25">
      <c r="A4330" s="245">
        <v>44026</v>
      </c>
      <c r="B4330" s="246" t="s">
        <v>48</v>
      </c>
      <c r="C4330" s="222" t="s">
        <v>48</v>
      </c>
      <c r="G4330" s="568"/>
      <c r="H4330" s="239"/>
    </row>
    <row r="4331" spans="1:8" s="260" customFormat="1" x14ac:dyDescent="0.25">
      <c r="A4331" s="245">
        <v>44027</v>
      </c>
      <c r="B4331" s="246" t="s">
        <v>48</v>
      </c>
      <c r="C4331" s="222" t="s">
        <v>48</v>
      </c>
      <c r="G4331" s="568"/>
      <c r="H4331" s="239"/>
    </row>
    <row r="4332" spans="1:8" s="260" customFormat="1" x14ac:dyDescent="0.25">
      <c r="A4332" s="245">
        <v>44028</v>
      </c>
      <c r="B4332" s="246" t="s">
        <v>48</v>
      </c>
      <c r="C4332" s="222" t="s">
        <v>48</v>
      </c>
      <c r="G4332" s="568"/>
      <c r="H4332" s="239"/>
    </row>
    <row r="4333" spans="1:8" s="260" customFormat="1" x14ac:dyDescent="0.25">
      <c r="A4333" s="245">
        <v>44029</v>
      </c>
      <c r="B4333" s="246" t="s">
        <v>48</v>
      </c>
      <c r="C4333" s="222" t="s">
        <v>48</v>
      </c>
      <c r="G4333" s="568"/>
      <c r="H4333" s="239"/>
    </row>
    <row r="4334" spans="1:8" s="260" customFormat="1" x14ac:dyDescent="0.25">
      <c r="A4334" s="245">
        <v>44030</v>
      </c>
      <c r="B4334" s="246" t="s">
        <v>48</v>
      </c>
      <c r="C4334" s="222" t="s">
        <v>48</v>
      </c>
      <c r="G4334" s="568"/>
      <c r="H4334" s="239"/>
    </row>
    <row r="4335" spans="1:8" s="260" customFormat="1" x14ac:dyDescent="0.25">
      <c r="A4335" s="245">
        <v>44031</v>
      </c>
      <c r="B4335" s="246" t="s">
        <v>48</v>
      </c>
      <c r="C4335" s="222" t="s">
        <v>48</v>
      </c>
      <c r="G4335" s="568"/>
      <c r="H4335" s="239"/>
    </row>
    <row r="4336" spans="1:8" s="260" customFormat="1" x14ac:dyDescent="0.25">
      <c r="A4336" s="245">
        <v>44032</v>
      </c>
      <c r="B4336" s="246" t="s">
        <v>48</v>
      </c>
      <c r="C4336" s="222" t="s">
        <v>48</v>
      </c>
      <c r="G4336" s="568"/>
      <c r="H4336" s="239"/>
    </row>
    <row r="4337" spans="1:8" s="260" customFormat="1" x14ac:dyDescent="0.25">
      <c r="A4337" s="245">
        <v>44033</v>
      </c>
      <c r="B4337" s="246" t="s">
        <v>48</v>
      </c>
      <c r="C4337" s="222" t="s">
        <v>48</v>
      </c>
      <c r="G4337" s="568"/>
      <c r="H4337" s="239"/>
    </row>
    <row r="4338" spans="1:8" s="260" customFormat="1" x14ac:dyDescent="0.25">
      <c r="A4338" s="245">
        <v>44034</v>
      </c>
      <c r="B4338" s="246" t="s">
        <v>48</v>
      </c>
      <c r="C4338" s="222" t="s">
        <v>48</v>
      </c>
      <c r="G4338" s="568"/>
      <c r="H4338" s="239"/>
    </row>
    <row r="4339" spans="1:8" s="260" customFormat="1" x14ac:dyDescent="0.25">
      <c r="A4339" s="245">
        <v>44035</v>
      </c>
      <c r="B4339" s="246" t="s">
        <v>48</v>
      </c>
      <c r="C4339" s="222" t="s">
        <v>48</v>
      </c>
      <c r="G4339" s="568"/>
      <c r="H4339" s="239"/>
    </row>
    <row r="4340" spans="1:8" s="260" customFormat="1" x14ac:dyDescent="0.25">
      <c r="A4340" s="245">
        <v>44036</v>
      </c>
      <c r="B4340" s="246" t="s">
        <v>48</v>
      </c>
      <c r="C4340" s="222" t="s">
        <v>48</v>
      </c>
      <c r="G4340" s="568"/>
      <c r="H4340" s="239"/>
    </row>
    <row r="4341" spans="1:8" s="260" customFormat="1" x14ac:dyDescent="0.25">
      <c r="A4341" s="245">
        <v>44037</v>
      </c>
      <c r="B4341" s="246" t="s">
        <v>48</v>
      </c>
      <c r="C4341" s="222" t="s">
        <v>48</v>
      </c>
      <c r="G4341" s="568"/>
      <c r="H4341" s="239"/>
    </row>
    <row r="4342" spans="1:8" s="260" customFormat="1" x14ac:dyDescent="0.25">
      <c r="A4342" s="245">
        <v>44038</v>
      </c>
      <c r="B4342" s="246" t="s">
        <v>48</v>
      </c>
      <c r="C4342" s="222" t="s">
        <v>48</v>
      </c>
      <c r="G4342" s="568"/>
      <c r="H4342" s="239"/>
    </row>
    <row r="4343" spans="1:8" s="260" customFormat="1" x14ac:dyDescent="0.25">
      <c r="A4343" s="245">
        <v>44039</v>
      </c>
      <c r="B4343" s="246" t="s">
        <v>48</v>
      </c>
      <c r="C4343" s="222" t="s">
        <v>48</v>
      </c>
      <c r="G4343" s="568"/>
      <c r="H4343" s="239"/>
    </row>
    <row r="4344" spans="1:8" s="260" customFormat="1" x14ac:dyDescent="0.25">
      <c r="A4344" s="245">
        <v>44040</v>
      </c>
      <c r="B4344" s="246" t="s">
        <v>48</v>
      </c>
      <c r="C4344" s="222" t="s">
        <v>48</v>
      </c>
      <c r="G4344" s="568"/>
      <c r="H4344" s="239"/>
    </row>
    <row r="4345" spans="1:8" s="260" customFormat="1" x14ac:dyDescent="0.25">
      <c r="A4345" s="245">
        <v>44041</v>
      </c>
      <c r="B4345" s="246" t="s">
        <v>48</v>
      </c>
      <c r="C4345" s="222" t="s">
        <v>48</v>
      </c>
      <c r="G4345" s="568"/>
      <c r="H4345" s="239"/>
    </row>
    <row r="4346" spans="1:8" s="260" customFormat="1" x14ac:dyDescent="0.25">
      <c r="A4346" s="245">
        <v>44042</v>
      </c>
      <c r="B4346" s="246" t="s">
        <v>48</v>
      </c>
      <c r="C4346" s="222" t="s">
        <v>48</v>
      </c>
      <c r="G4346" s="568"/>
      <c r="H4346" s="239"/>
    </row>
    <row r="4347" spans="1:8" s="260" customFormat="1" x14ac:dyDescent="0.25">
      <c r="A4347" s="245">
        <v>44043</v>
      </c>
      <c r="B4347" s="246" t="s">
        <v>48</v>
      </c>
      <c r="C4347" s="222" t="s">
        <v>48</v>
      </c>
      <c r="G4347" s="568"/>
      <c r="H4347" s="239"/>
    </row>
    <row r="4348" spans="1:8" s="260" customFormat="1" x14ac:dyDescent="0.25">
      <c r="A4348" s="245">
        <v>44044</v>
      </c>
      <c r="B4348" s="246" t="s">
        <v>48</v>
      </c>
      <c r="C4348" s="222" t="s">
        <v>48</v>
      </c>
      <c r="G4348" s="568"/>
      <c r="H4348" s="239"/>
    </row>
    <row r="4349" spans="1:8" s="260" customFormat="1" x14ac:dyDescent="0.25">
      <c r="A4349" s="245">
        <v>44045</v>
      </c>
      <c r="B4349" s="246" t="s">
        <v>48</v>
      </c>
      <c r="C4349" s="222" t="s">
        <v>48</v>
      </c>
      <c r="G4349" s="568"/>
      <c r="H4349" s="239"/>
    </row>
    <row r="4350" spans="1:8" s="260" customFormat="1" x14ac:dyDescent="0.25">
      <c r="A4350" s="245">
        <v>44046</v>
      </c>
      <c r="B4350" s="246" t="s">
        <v>48</v>
      </c>
      <c r="C4350" s="222" t="s">
        <v>48</v>
      </c>
      <c r="G4350" s="568"/>
      <c r="H4350" s="239"/>
    </row>
    <row r="4351" spans="1:8" s="260" customFormat="1" x14ac:dyDescent="0.25">
      <c r="A4351" s="245">
        <v>44047</v>
      </c>
      <c r="B4351" s="246" t="s">
        <v>48</v>
      </c>
      <c r="C4351" s="222" t="s">
        <v>48</v>
      </c>
      <c r="G4351" s="568"/>
      <c r="H4351" s="239"/>
    </row>
    <row r="4352" spans="1:8" s="260" customFormat="1" x14ac:dyDescent="0.25">
      <c r="A4352" s="245">
        <v>44048</v>
      </c>
      <c r="B4352" s="246" t="s">
        <v>48</v>
      </c>
      <c r="C4352" s="222" t="s">
        <v>48</v>
      </c>
      <c r="G4352" s="568"/>
      <c r="H4352" s="239"/>
    </row>
    <row r="4353" spans="1:8" s="260" customFormat="1" x14ac:dyDescent="0.25">
      <c r="A4353" s="245">
        <v>44049</v>
      </c>
      <c r="B4353" s="246" t="s">
        <v>48</v>
      </c>
      <c r="C4353" s="222" t="s">
        <v>48</v>
      </c>
      <c r="G4353" s="568"/>
      <c r="H4353" s="239"/>
    </row>
    <row r="4354" spans="1:8" s="260" customFormat="1" x14ac:dyDescent="0.25">
      <c r="A4354" s="245">
        <v>44050</v>
      </c>
      <c r="B4354" s="246" t="s">
        <v>48</v>
      </c>
      <c r="C4354" s="222" t="s">
        <v>48</v>
      </c>
      <c r="G4354" s="568"/>
      <c r="H4354" s="239"/>
    </row>
    <row r="4355" spans="1:8" s="260" customFormat="1" x14ac:dyDescent="0.25">
      <c r="A4355" s="245">
        <v>44051</v>
      </c>
      <c r="B4355" s="246" t="s">
        <v>48</v>
      </c>
      <c r="C4355" s="222" t="s">
        <v>48</v>
      </c>
      <c r="G4355" s="568"/>
      <c r="H4355" s="239"/>
    </row>
    <row r="4356" spans="1:8" s="260" customFormat="1" x14ac:dyDescent="0.25">
      <c r="A4356" s="245">
        <v>44052</v>
      </c>
      <c r="B4356" s="246" t="s">
        <v>48</v>
      </c>
      <c r="C4356" s="222" t="s">
        <v>48</v>
      </c>
      <c r="G4356" s="568"/>
      <c r="H4356" s="239"/>
    </row>
    <row r="4357" spans="1:8" s="260" customFormat="1" x14ac:dyDescent="0.25">
      <c r="A4357" s="245">
        <v>44053</v>
      </c>
      <c r="B4357" s="246" t="s">
        <v>48</v>
      </c>
      <c r="C4357" s="222" t="s">
        <v>48</v>
      </c>
      <c r="G4357" s="568"/>
      <c r="H4357" s="239"/>
    </row>
    <row r="4358" spans="1:8" s="260" customFormat="1" x14ac:dyDescent="0.25">
      <c r="A4358" s="245">
        <v>44054</v>
      </c>
      <c r="B4358" s="246" t="s">
        <v>48</v>
      </c>
      <c r="C4358" s="222" t="s">
        <v>48</v>
      </c>
      <c r="G4358" s="568"/>
      <c r="H4358" s="239"/>
    </row>
    <row r="4359" spans="1:8" s="260" customFormat="1" x14ac:dyDescent="0.25">
      <c r="A4359" s="245">
        <v>44055</v>
      </c>
      <c r="B4359" s="246" t="s">
        <v>48</v>
      </c>
      <c r="C4359" s="222" t="s">
        <v>48</v>
      </c>
      <c r="G4359" s="568"/>
      <c r="H4359" s="239"/>
    </row>
    <row r="4360" spans="1:8" s="260" customFormat="1" x14ac:dyDescent="0.25">
      <c r="A4360" s="245">
        <v>44056</v>
      </c>
      <c r="B4360" s="246" t="s">
        <v>48</v>
      </c>
      <c r="C4360" s="222" t="s">
        <v>48</v>
      </c>
      <c r="G4360" s="568"/>
      <c r="H4360" s="239"/>
    </row>
    <row r="4361" spans="1:8" s="260" customFormat="1" x14ac:dyDescent="0.25">
      <c r="A4361" s="245">
        <v>44057</v>
      </c>
      <c r="B4361" s="246" t="s">
        <v>48</v>
      </c>
      <c r="C4361" s="222" t="s">
        <v>48</v>
      </c>
      <c r="G4361" s="568"/>
      <c r="H4361" s="239"/>
    </row>
    <row r="4362" spans="1:8" s="260" customFormat="1" x14ac:dyDescent="0.25">
      <c r="A4362" s="245">
        <v>44058</v>
      </c>
      <c r="B4362" s="246" t="s">
        <v>48</v>
      </c>
      <c r="C4362" s="222" t="s">
        <v>48</v>
      </c>
      <c r="G4362" s="568"/>
      <c r="H4362" s="239"/>
    </row>
    <row r="4363" spans="1:8" s="260" customFormat="1" x14ac:dyDescent="0.25">
      <c r="A4363" s="245">
        <v>44059</v>
      </c>
      <c r="B4363" s="246" t="s">
        <v>48</v>
      </c>
      <c r="C4363" s="222" t="s">
        <v>48</v>
      </c>
      <c r="G4363" s="568"/>
      <c r="H4363" s="239"/>
    </row>
    <row r="4364" spans="1:8" s="260" customFormat="1" x14ac:dyDescent="0.25">
      <c r="A4364" s="245">
        <v>44060</v>
      </c>
      <c r="B4364" s="246" t="s">
        <v>48</v>
      </c>
      <c r="C4364" s="222" t="s">
        <v>48</v>
      </c>
      <c r="G4364" s="568"/>
      <c r="H4364" s="239"/>
    </row>
    <row r="4365" spans="1:8" s="260" customFormat="1" x14ac:dyDescent="0.25">
      <c r="A4365" s="245">
        <v>44061</v>
      </c>
      <c r="B4365" s="246" t="s">
        <v>48</v>
      </c>
      <c r="C4365" s="222" t="s">
        <v>48</v>
      </c>
      <c r="G4365" s="568"/>
      <c r="H4365" s="239"/>
    </row>
    <row r="4366" spans="1:8" s="260" customFormat="1" x14ac:dyDescent="0.25">
      <c r="A4366" s="245">
        <v>44062</v>
      </c>
      <c r="B4366" s="246" t="s">
        <v>48</v>
      </c>
      <c r="C4366" s="222" t="s">
        <v>48</v>
      </c>
      <c r="G4366" s="568"/>
      <c r="H4366" s="239"/>
    </row>
    <row r="4367" spans="1:8" s="260" customFormat="1" x14ac:dyDescent="0.25">
      <c r="A4367" s="245">
        <v>44063</v>
      </c>
      <c r="B4367" s="246" t="s">
        <v>48</v>
      </c>
      <c r="C4367" s="222" t="s">
        <v>48</v>
      </c>
      <c r="G4367" s="568"/>
      <c r="H4367" s="239"/>
    </row>
    <row r="4368" spans="1:8" s="260" customFormat="1" x14ac:dyDescent="0.25">
      <c r="A4368" s="245">
        <v>44064</v>
      </c>
      <c r="B4368" s="246" t="s">
        <v>48</v>
      </c>
      <c r="C4368" s="222" t="s">
        <v>48</v>
      </c>
      <c r="G4368" s="568"/>
      <c r="H4368" s="239"/>
    </row>
    <row r="4369" spans="1:8" s="260" customFormat="1" x14ac:dyDescent="0.25">
      <c r="A4369" s="245">
        <v>44065</v>
      </c>
      <c r="B4369" s="246" t="s">
        <v>48</v>
      </c>
      <c r="C4369" s="222" t="s">
        <v>48</v>
      </c>
      <c r="G4369" s="568"/>
      <c r="H4369" s="239"/>
    </row>
    <row r="4370" spans="1:8" s="260" customFormat="1" x14ac:dyDescent="0.25">
      <c r="A4370" s="245">
        <v>44066</v>
      </c>
      <c r="B4370" s="246" t="s">
        <v>48</v>
      </c>
      <c r="C4370" s="222" t="s">
        <v>48</v>
      </c>
      <c r="G4370" s="568"/>
      <c r="H4370" s="239"/>
    </row>
    <row r="4371" spans="1:8" s="260" customFormat="1" x14ac:dyDescent="0.25">
      <c r="A4371" s="245">
        <v>44067</v>
      </c>
      <c r="B4371" s="246" t="s">
        <v>48</v>
      </c>
      <c r="C4371" s="222" t="s">
        <v>48</v>
      </c>
      <c r="G4371" s="568"/>
      <c r="H4371" s="239"/>
    </row>
    <row r="4372" spans="1:8" s="260" customFormat="1" x14ac:dyDescent="0.25">
      <c r="A4372" s="245">
        <v>44068</v>
      </c>
      <c r="B4372" s="246" t="s">
        <v>48</v>
      </c>
      <c r="C4372" s="222" t="s">
        <v>48</v>
      </c>
      <c r="G4372" s="568"/>
      <c r="H4372" s="239"/>
    </row>
    <row r="4373" spans="1:8" s="260" customFormat="1" x14ac:dyDescent="0.25">
      <c r="A4373" s="245">
        <v>44069</v>
      </c>
      <c r="B4373" s="246" t="s">
        <v>48</v>
      </c>
      <c r="C4373" s="222" t="s">
        <v>48</v>
      </c>
      <c r="G4373" s="568"/>
      <c r="H4373" s="239"/>
    </row>
    <row r="4374" spans="1:8" s="260" customFormat="1" x14ac:dyDescent="0.25">
      <c r="A4374" s="245">
        <v>44070</v>
      </c>
      <c r="B4374" s="246" t="s">
        <v>48</v>
      </c>
      <c r="C4374" s="222" t="s">
        <v>48</v>
      </c>
      <c r="G4374" s="568"/>
      <c r="H4374" s="239"/>
    </row>
    <row r="4375" spans="1:8" s="260" customFormat="1" x14ac:dyDescent="0.25">
      <c r="A4375" s="245">
        <v>44071</v>
      </c>
      <c r="B4375" s="246" t="s">
        <v>48</v>
      </c>
      <c r="C4375" s="222" t="s">
        <v>48</v>
      </c>
      <c r="G4375" s="568"/>
      <c r="H4375" s="239"/>
    </row>
    <row r="4376" spans="1:8" s="260" customFormat="1" x14ac:dyDescent="0.25">
      <c r="A4376" s="245">
        <v>44072</v>
      </c>
      <c r="B4376" s="246" t="s">
        <v>48</v>
      </c>
      <c r="C4376" s="222" t="s">
        <v>48</v>
      </c>
      <c r="G4376" s="568"/>
      <c r="H4376" s="239"/>
    </row>
    <row r="4377" spans="1:8" s="260" customFormat="1" x14ac:dyDescent="0.25">
      <c r="A4377" s="245">
        <v>44073</v>
      </c>
      <c r="B4377" s="246" t="s">
        <v>48</v>
      </c>
      <c r="C4377" s="222" t="s">
        <v>48</v>
      </c>
      <c r="G4377" s="568"/>
      <c r="H4377" s="239"/>
    </row>
    <row r="4378" spans="1:8" s="260" customFormat="1" x14ac:dyDescent="0.25">
      <c r="A4378" s="245">
        <v>44074</v>
      </c>
      <c r="B4378" s="246" t="s">
        <v>48</v>
      </c>
      <c r="C4378" s="222" t="s">
        <v>48</v>
      </c>
      <c r="G4378" s="568"/>
      <c r="H4378" s="239"/>
    </row>
    <row r="4379" spans="1:8" s="260" customFormat="1" x14ac:dyDescent="0.25">
      <c r="A4379" s="245">
        <v>44076</v>
      </c>
      <c r="B4379" s="246" t="s">
        <v>48</v>
      </c>
      <c r="C4379" s="222" t="s">
        <v>48</v>
      </c>
      <c r="G4379" s="568"/>
      <c r="H4379" s="239"/>
    </row>
    <row r="4380" spans="1:8" s="260" customFormat="1" x14ac:dyDescent="0.25">
      <c r="A4380" s="245">
        <v>44077</v>
      </c>
      <c r="B4380" s="246" t="s">
        <v>48</v>
      </c>
      <c r="C4380" s="222" t="s">
        <v>48</v>
      </c>
      <c r="G4380" s="568"/>
      <c r="H4380" s="239"/>
    </row>
    <row r="4381" spans="1:8" s="260" customFormat="1" x14ac:dyDescent="0.25">
      <c r="A4381" s="245">
        <v>44078</v>
      </c>
      <c r="B4381" s="246" t="s">
        <v>48</v>
      </c>
      <c r="C4381" s="222" t="s">
        <v>48</v>
      </c>
      <c r="G4381" s="568"/>
      <c r="H4381" s="239"/>
    </row>
    <row r="4382" spans="1:8" s="260" customFormat="1" x14ac:dyDescent="0.25">
      <c r="A4382" s="245">
        <v>44079</v>
      </c>
      <c r="B4382" s="246" t="s">
        <v>48</v>
      </c>
      <c r="C4382" s="222" t="s">
        <v>48</v>
      </c>
      <c r="G4382" s="568"/>
      <c r="H4382" s="239"/>
    </row>
    <row r="4383" spans="1:8" s="260" customFormat="1" x14ac:dyDescent="0.25">
      <c r="A4383" s="245">
        <v>44080</v>
      </c>
      <c r="B4383" s="246" t="s">
        <v>48</v>
      </c>
      <c r="C4383" s="222" t="s">
        <v>48</v>
      </c>
      <c r="G4383" s="568"/>
      <c r="H4383" s="239"/>
    </row>
    <row r="4384" spans="1:8" s="260" customFormat="1" x14ac:dyDescent="0.25">
      <c r="A4384" s="245">
        <v>44081</v>
      </c>
      <c r="B4384" s="246" t="s">
        <v>48</v>
      </c>
      <c r="C4384" s="222" t="s">
        <v>48</v>
      </c>
      <c r="G4384" s="568"/>
      <c r="H4384" s="239"/>
    </row>
    <row r="4385" spans="1:8" s="260" customFormat="1" x14ac:dyDescent="0.25">
      <c r="A4385" s="245">
        <v>44082</v>
      </c>
      <c r="B4385" s="246" t="s">
        <v>48</v>
      </c>
      <c r="C4385" s="222" t="s">
        <v>48</v>
      </c>
      <c r="G4385" s="568"/>
      <c r="H4385" s="239"/>
    </row>
    <row r="4386" spans="1:8" s="260" customFormat="1" x14ac:dyDescent="0.25">
      <c r="A4386" s="245">
        <v>44083</v>
      </c>
      <c r="B4386" s="246" t="s">
        <v>48</v>
      </c>
      <c r="C4386" s="222" t="s">
        <v>48</v>
      </c>
      <c r="G4386" s="568"/>
      <c r="H4386" s="239"/>
    </row>
    <row r="4387" spans="1:8" s="260" customFormat="1" x14ac:dyDescent="0.25">
      <c r="A4387" s="245">
        <v>44084</v>
      </c>
      <c r="B4387" s="246" t="s">
        <v>48</v>
      </c>
      <c r="C4387" s="222" t="s">
        <v>48</v>
      </c>
      <c r="G4387" s="568"/>
      <c r="H4387" s="239"/>
    </row>
    <row r="4388" spans="1:8" s="260" customFormat="1" x14ac:dyDescent="0.25">
      <c r="A4388" s="245">
        <v>44085</v>
      </c>
      <c r="B4388" s="246" t="s">
        <v>48</v>
      </c>
      <c r="C4388" s="222" t="s">
        <v>48</v>
      </c>
      <c r="G4388" s="568"/>
      <c r="H4388" s="239"/>
    </row>
    <row r="4389" spans="1:8" s="260" customFormat="1" x14ac:dyDescent="0.25">
      <c r="A4389" s="245">
        <v>44086</v>
      </c>
      <c r="B4389" s="246" t="s">
        <v>48</v>
      </c>
      <c r="C4389" s="222" t="s">
        <v>48</v>
      </c>
      <c r="G4389" s="568"/>
      <c r="H4389" s="239"/>
    </row>
    <row r="4390" spans="1:8" s="260" customFormat="1" x14ac:dyDescent="0.25">
      <c r="A4390" s="245">
        <v>44087</v>
      </c>
      <c r="B4390" s="246" t="s">
        <v>48</v>
      </c>
      <c r="C4390" s="222" t="s">
        <v>48</v>
      </c>
      <c r="G4390" s="568"/>
      <c r="H4390" s="239"/>
    </row>
    <row r="4391" spans="1:8" s="260" customFormat="1" x14ac:dyDescent="0.25">
      <c r="A4391" s="245">
        <v>44088</v>
      </c>
      <c r="B4391" s="246" t="s">
        <v>48</v>
      </c>
      <c r="C4391" s="222" t="s">
        <v>48</v>
      </c>
      <c r="G4391" s="568"/>
      <c r="H4391" s="239"/>
    </row>
    <row r="4392" spans="1:8" s="260" customFormat="1" x14ac:dyDescent="0.25">
      <c r="A4392" s="245">
        <v>44089</v>
      </c>
      <c r="B4392" s="246" t="s">
        <v>48</v>
      </c>
      <c r="C4392" s="222" t="s">
        <v>48</v>
      </c>
      <c r="G4392" s="568"/>
      <c r="H4392" s="239"/>
    </row>
    <row r="4393" spans="1:8" s="260" customFormat="1" x14ac:dyDescent="0.25">
      <c r="A4393" s="245">
        <v>44090</v>
      </c>
      <c r="B4393" s="246" t="s">
        <v>48</v>
      </c>
      <c r="C4393" s="222" t="s">
        <v>48</v>
      </c>
      <c r="G4393" s="568"/>
      <c r="H4393" s="239"/>
    </row>
    <row r="4394" spans="1:8" s="260" customFormat="1" x14ac:dyDescent="0.25">
      <c r="A4394" s="245">
        <v>44091</v>
      </c>
      <c r="B4394" s="246" t="s">
        <v>48</v>
      </c>
      <c r="C4394" s="222" t="s">
        <v>48</v>
      </c>
      <c r="G4394" s="568"/>
      <c r="H4394" s="239"/>
    </row>
    <row r="4395" spans="1:8" s="260" customFormat="1" x14ac:dyDescent="0.25">
      <c r="A4395" s="245">
        <v>44092</v>
      </c>
      <c r="B4395" s="246" t="s">
        <v>48</v>
      </c>
      <c r="C4395" s="222" t="s">
        <v>48</v>
      </c>
      <c r="G4395" s="568"/>
      <c r="H4395" s="239"/>
    </row>
    <row r="4396" spans="1:8" s="260" customFormat="1" x14ac:dyDescent="0.25">
      <c r="A4396" s="245">
        <v>44093</v>
      </c>
      <c r="B4396" s="246" t="s">
        <v>48</v>
      </c>
      <c r="C4396" s="222" t="s">
        <v>48</v>
      </c>
      <c r="G4396" s="568"/>
      <c r="H4396" s="239"/>
    </row>
    <row r="4397" spans="1:8" s="260" customFormat="1" x14ac:dyDescent="0.25">
      <c r="A4397" s="245">
        <v>44094</v>
      </c>
      <c r="B4397" s="246" t="s">
        <v>48</v>
      </c>
      <c r="C4397" s="222" t="s">
        <v>48</v>
      </c>
      <c r="G4397" s="568"/>
      <c r="H4397" s="239"/>
    </row>
    <row r="4398" spans="1:8" s="260" customFormat="1" x14ac:dyDescent="0.25">
      <c r="A4398" s="245">
        <v>44095</v>
      </c>
      <c r="B4398" s="246" t="s">
        <v>48</v>
      </c>
      <c r="C4398" s="222" t="s">
        <v>48</v>
      </c>
      <c r="G4398" s="568"/>
      <c r="H4398" s="239"/>
    </row>
    <row r="4399" spans="1:8" s="260" customFormat="1" x14ac:dyDescent="0.25">
      <c r="A4399" s="245">
        <v>44097</v>
      </c>
      <c r="B4399" s="246" t="s">
        <v>48</v>
      </c>
      <c r="C4399" s="222" t="s">
        <v>48</v>
      </c>
      <c r="G4399" s="568"/>
      <c r="H4399" s="239"/>
    </row>
    <row r="4400" spans="1:8" s="260" customFormat="1" x14ac:dyDescent="0.25">
      <c r="A4400" s="245">
        <v>44098</v>
      </c>
      <c r="B4400" s="246" t="s">
        <v>48</v>
      </c>
      <c r="C4400" s="222" t="s">
        <v>48</v>
      </c>
      <c r="G4400" s="568"/>
      <c r="H4400" s="239"/>
    </row>
    <row r="4401" spans="1:8" s="260" customFormat="1" x14ac:dyDescent="0.25">
      <c r="A4401" s="245">
        <v>44099</v>
      </c>
      <c r="B4401" s="246" t="s">
        <v>48</v>
      </c>
      <c r="C4401" s="222" t="s">
        <v>48</v>
      </c>
      <c r="G4401" s="568"/>
      <c r="H4401" s="239"/>
    </row>
    <row r="4402" spans="1:8" s="260" customFormat="1" x14ac:dyDescent="0.25">
      <c r="A4402" s="245">
        <v>44100</v>
      </c>
      <c r="B4402" s="246" t="s">
        <v>48</v>
      </c>
      <c r="C4402" s="222" t="s">
        <v>48</v>
      </c>
      <c r="G4402" s="568"/>
      <c r="H4402" s="239"/>
    </row>
    <row r="4403" spans="1:8" s="260" customFormat="1" x14ac:dyDescent="0.25">
      <c r="A4403" s="245">
        <v>44101</v>
      </c>
      <c r="B4403" s="246" t="s">
        <v>48</v>
      </c>
      <c r="C4403" s="222" t="s">
        <v>48</v>
      </c>
      <c r="G4403" s="568"/>
      <c r="H4403" s="239"/>
    </row>
    <row r="4404" spans="1:8" s="260" customFormat="1" x14ac:dyDescent="0.25">
      <c r="A4404" s="245">
        <v>44102</v>
      </c>
      <c r="B4404" s="246" t="s">
        <v>48</v>
      </c>
      <c r="C4404" s="222" t="s">
        <v>48</v>
      </c>
      <c r="G4404" s="568"/>
      <c r="H4404" s="239"/>
    </row>
    <row r="4405" spans="1:8" s="260" customFormat="1" x14ac:dyDescent="0.25">
      <c r="A4405" s="245">
        <v>44103</v>
      </c>
      <c r="B4405" s="246" t="s">
        <v>48</v>
      </c>
      <c r="C4405" s="222" t="s">
        <v>48</v>
      </c>
      <c r="G4405" s="568"/>
      <c r="H4405" s="239"/>
    </row>
    <row r="4406" spans="1:8" s="260" customFormat="1" x14ac:dyDescent="0.25">
      <c r="A4406" s="245">
        <v>44104</v>
      </c>
      <c r="B4406" s="246" t="s">
        <v>48</v>
      </c>
      <c r="C4406" s="222" t="s">
        <v>48</v>
      </c>
      <c r="G4406" s="568"/>
      <c r="H4406" s="239"/>
    </row>
    <row r="4407" spans="1:8" s="260" customFormat="1" x14ac:dyDescent="0.25">
      <c r="A4407" s="245">
        <v>44105</v>
      </c>
      <c r="B4407" s="246" t="s">
        <v>48</v>
      </c>
      <c r="C4407" s="222" t="s">
        <v>48</v>
      </c>
      <c r="G4407" s="568"/>
      <c r="H4407" s="239"/>
    </row>
    <row r="4408" spans="1:8" s="260" customFormat="1" x14ac:dyDescent="0.25">
      <c r="A4408" s="245">
        <v>44107</v>
      </c>
      <c r="B4408" s="246" t="s">
        <v>48</v>
      </c>
      <c r="C4408" s="222" t="s">
        <v>48</v>
      </c>
      <c r="G4408" s="568"/>
      <c r="H4408" s="239"/>
    </row>
    <row r="4409" spans="1:8" s="260" customFormat="1" x14ac:dyDescent="0.25">
      <c r="A4409" s="245">
        <v>44108</v>
      </c>
      <c r="B4409" s="246" t="s">
        <v>48</v>
      </c>
      <c r="C4409" s="222" t="s">
        <v>48</v>
      </c>
      <c r="G4409" s="568"/>
      <c r="H4409" s="239"/>
    </row>
    <row r="4410" spans="1:8" s="260" customFormat="1" x14ac:dyDescent="0.25">
      <c r="A4410" s="245">
        <v>44109</v>
      </c>
      <c r="B4410" s="246" t="s">
        <v>48</v>
      </c>
      <c r="C4410" s="222" t="s">
        <v>48</v>
      </c>
      <c r="G4410" s="568"/>
      <c r="H4410" s="239"/>
    </row>
    <row r="4411" spans="1:8" s="260" customFormat="1" x14ac:dyDescent="0.25">
      <c r="A4411" s="245">
        <v>44110</v>
      </c>
      <c r="B4411" s="246" t="s">
        <v>48</v>
      </c>
      <c r="C4411" s="222" t="s">
        <v>48</v>
      </c>
      <c r="G4411" s="568"/>
      <c r="H4411" s="239"/>
    </row>
    <row r="4412" spans="1:8" s="260" customFormat="1" x14ac:dyDescent="0.25">
      <c r="A4412" s="245">
        <v>44111</v>
      </c>
      <c r="B4412" s="246" t="s">
        <v>48</v>
      </c>
      <c r="C4412" s="222" t="s">
        <v>48</v>
      </c>
      <c r="G4412" s="568"/>
      <c r="H4412" s="239"/>
    </row>
    <row r="4413" spans="1:8" s="260" customFormat="1" x14ac:dyDescent="0.25">
      <c r="A4413" s="245">
        <v>44112</v>
      </c>
      <c r="B4413" s="246" t="s">
        <v>48</v>
      </c>
      <c r="C4413" s="222" t="s">
        <v>48</v>
      </c>
      <c r="G4413" s="568"/>
      <c r="H4413" s="239"/>
    </row>
    <row r="4414" spans="1:8" s="260" customFormat="1" x14ac:dyDescent="0.25">
      <c r="A4414" s="245">
        <v>44113</v>
      </c>
      <c r="B4414" s="246" t="s">
        <v>48</v>
      </c>
      <c r="C4414" s="222" t="s">
        <v>48</v>
      </c>
      <c r="G4414" s="568"/>
      <c r="H4414" s="239"/>
    </row>
    <row r="4415" spans="1:8" s="260" customFormat="1" x14ac:dyDescent="0.25">
      <c r="A4415" s="245">
        <v>44114</v>
      </c>
      <c r="B4415" s="246" t="s">
        <v>48</v>
      </c>
      <c r="C4415" s="222" t="s">
        <v>48</v>
      </c>
      <c r="G4415" s="568"/>
      <c r="H4415" s="239"/>
    </row>
    <row r="4416" spans="1:8" s="260" customFormat="1" x14ac:dyDescent="0.25">
      <c r="A4416" s="245">
        <v>44115</v>
      </c>
      <c r="B4416" s="246" t="s">
        <v>48</v>
      </c>
      <c r="C4416" s="222" t="s">
        <v>48</v>
      </c>
      <c r="G4416" s="568"/>
      <c r="H4416" s="239"/>
    </row>
    <row r="4417" spans="1:8" s="260" customFormat="1" x14ac:dyDescent="0.25">
      <c r="A4417" s="245">
        <v>44116</v>
      </c>
      <c r="B4417" s="246" t="s">
        <v>48</v>
      </c>
      <c r="C4417" s="222" t="s">
        <v>48</v>
      </c>
      <c r="G4417" s="568"/>
      <c r="H4417" s="239"/>
    </row>
    <row r="4418" spans="1:8" s="260" customFormat="1" x14ac:dyDescent="0.25">
      <c r="A4418" s="245">
        <v>44117</v>
      </c>
      <c r="B4418" s="246" t="s">
        <v>48</v>
      </c>
      <c r="C4418" s="222" t="s">
        <v>48</v>
      </c>
      <c r="G4418" s="568"/>
      <c r="H4418" s="239"/>
    </row>
    <row r="4419" spans="1:8" s="260" customFormat="1" x14ac:dyDescent="0.25">
      <c r="A4419" s="245">
        <v>44118</v>
      </c>
      <c r="B4419" s="246" t="s">
        <v>48</v>
      </c>
      <c r="C4419" s="222" t="s">
        <v>48</v>
      </c>
      <c r="G4419" s="568"/>
      <c r="H4419" s="239"/>
    </row>
    <row r="4420" spans="1:8" s="260" customFormat="1" x14ac:dyDescent="0.25">
      <c r="A4420" s="245">
        <v>44119</v>
      </c>
      <c r="B4420" s="246" t="s">
        <v>48</v>
      </c>
      <c r="C4420" s="222" t="s">
        <v>48</v>
      </c>
      <c r="G4420" s="568"/>
      <c r="H4420" s="239"/>
    </row>
    <row r="4421" spans="1:8" s="260" customFormat="1" x14ac:dyDescent="0.25">
      <c r="A4421" s="245">
        <v>44120</v>
      </c>
      <c r="B4421" s="246" t="s">
        <v>48</v>
      </c>
      <c r="C4421" s="222" t="s">
        <v>48</v>
      </c>
      <c r="G4421" s="568"/>
      <c r="H4421" s="239"/>
    </row>
    <row r="4422" spans="1:8" s="260" customFormat="1" x14ac:dyDescent="0.25">
      <c r="A4422" s="245">
        <v>44121</v>
      </c>
      <c r="B4422" s="246" t="s">
        <v>48</v>
      </c>
      <c r="C4422" s="222" t="s">
        <v>48</v>
      </c>
      <c r="G4422" s="568"/>
      <c r="H4422" s="239"/>
    </row>
    <row r="4423" spans="1:8" s="260" customFormat="1" x14ac:dyDescent="0.25">
      <c r="A4423" s="245">
        <v>44122</v>
      </c>
      <c r="B4423" s="246" t="s">
        <v>48</v>
      </c>
      <c r="C4423" s="222" t="s">
        <v>48</v>
      </c>
      <c r="G4423" s="568"/>
      <c r="H4423" s="239"/>
    </row>
    <row r="4424" spans="1:8" s="260" customFormat="1" x14ac:dyDescent="0.25">
      <c r="A4424" s="245">
        <v>44123</v>
      </c>
      <c r="B4424" s="246" t="s">
        <v>48</v>
      </c>
      <c r="C4424" s="222" t="s">
        <v>48</v>
      </c>
      <c r="G4424" s="568"/>
      <c r="H4424" s="239"/>
    </row>
    <row r="4425" spans="1:8" s="260" customFormat="1" x14ac:dyDescent="0.25">
      <c r="A4425" s="245">
        <v>44124</v>
      </c>
      <c r="B4425" s="246" t="s">
        <v>48</v>
      </c>
      <c r="C4425" s="222" t="s">
        <v>48</v>
      </c>
      <c r="G4425" s="568"/>
      <c r="H4425" s="239"/>
    </row>
    <row r="4426" spans="1:8" s="260" customFormat="1" x14ac:dyDescent="0.25">
      <c r="A4426" s="245">
        <v>44125</v>
      </c>
      <c r="B4426" s="246" t="s">
        <v>48</v>
      </c>
      <c r="C4426" s="222" t="s">
        <v>48</v>
      </c>
      <c r="G4426" s="568"/>
      <c r="H4426" s="239"/>
    </row>
    <row r="4427" spans="1:8" s="260" customFormat="1" x14ac:dyDescent="0.25">
      <c r="A4427" s="245">
        <v>44126</v>
      </c>
      <c r="B4427" s="246" t="s">
        <v>48</v>
      </c>
      <c r="C4427" s="222" t="s">
        <v>48</v>
      </c>
      <c r="G4427" s="568"/>
      <c r="H4427" s="239"/>
    </row>
    <row r="4428" spans="1:8" s="260" customFormat="1" x14ac:dyDescent="0.25">
      <c r="A4428" s="245">
        <v>44127</v>
      </c>
      <c r="B4428" s="246" t="s">
        <v>48</v>
      </c>
      <c r="C4428" s="222" t="s">
        <v>48</v>
      </c>
      <c r="G4428" s="568"/>
      <c r="H4428" s="239"/>
    </row>
    <row r="4429" spans="1:8" s="260" customFormat="1" x14ac:dyDescent="0.25">
      <c r="A4429" s="245">
        <v>44128</v>
      </c>
      <c r="B4429" s="246" t="s">
        <v>48</v>
      </c>
      <c r="C4429" s="222" t="s">
        <v>48</v>
      </c>
      <c r="G4429" s="568"/>
      <c r="H4429" s="239"/>
    </row>
    <row r="4430" spans="1:8" s="260" customFormat="1" x14ac:dyDescent="0.25">
      <c r="A4430" s="245">
        <v>44129</v>
      </c>
      <c r="B4430" s="246" t="s">
        <v>48</v>
      </c>
      <c r="C4430" s="222" t="s">
        <v>48</v>
      </c>
      <c r="G4430" s="568"/>
      <c r="H4430" s="239"/>
    </row>
    <row r="4431" spans="1:8" s="260" customFormat="1" x14ac:dyDescent="0.25">
      <c r="A4431" s="245">
        <v>44130</v>
      </c>
      <c r="B4431" s="246" t="s">
        <v>48</v>
      </c>
      <c r="C4431" s="222" t="s">
        <v>48</v>
      </c>
      <c r="G4431" s="568"/>
      <c r="H4431" s="239"/>
    </row>
    <row r="4432" spans="1:8" s="260" customFormat="1" x14ac:dyDescent="0.25">
      <c r="A4432" s="245">
        <v>44131</v>
      </c>
      <c r="B4432" s="246" t="s">
        <v>48</v>
      </c>
      <c r="C4432" s="222" t="s">
        <v>48</v>
      </c>
      <c r="G4432" s="568"/>
      <c r="H4432" s="239"/>
    </row>
    <row r="4433" spans="1:8" s="260" customFormat="1" x14ac:dyDescent="0.25">
      <c r="A4433" s="245">
        <v>44132</v>
      </c>
      <c r="B4433" s="246" t="s">
        <v>48</v>
      </c>
      <c r="C4433" s="222" t="s">
        <v>48</v>
      </c>
      <c r="G4433" s="568"/>
      <c r="H4433" s="239"/>
    </row>
    <row r="4434" spans="1:8" s="260" customFormat="1" x14ac:dyDescent="0.25">
      <c r="A4434" s="245">
        <v>44133</v>
      </c>
      <c r="B4434" s="246" t="s">
        <v>48</v>
      </c>
      <c r="C4434" s="222" t="s">
        <v>48</v>
      </c>
      <c r="G4434" s="568"/>
      <c r="H4434" s="239"/>
    </row>
    <row r="4435" spans="1:8" s="260" customFormat="1" x14ac:dyDescent="0.25">
      <c r="A4435" s="245">
        <v>44136</v>
      </c>
      <c r="B4435" s="246" t="s">
        <v>48</v>
      </c>
      <c r="C4435" s="222" t="s">
        <v>48</v>
      </c>
      <c r="G4435" s="568"/>
      <c r="H4435" s="239"/>
    </row>
    <row r="4436" spans="1:8" s="260" customFormat="1" x14ac:dyDescent="0.25">
      <c r="A4436" s="245">
        <v>44137</v>
      </c>
      <c r="B4436" s="246" t="s">
        <v>48</v>
      </c>
      <c r="C4436" s="222" t="s">
        <v>48</v>
      </c>
      <c r="G4436" s="568"/>
      <c r="H4436" s="239"/>
    </row>
    <row r="4437" spans="1:8" s="260" customFormat="1" x14ac:dyDescent="0.25">
      <c r="A4437" s="245">
        <v>44138</v>
      </c>
      <c r="B4437" s="246" t="s">
        <v>48</v>
      </c>
      <c r="C4437" s="222" t="s">
        <v>48</v>
      </c>
      <c r="G4437" s="568"/>
      <c r="H4437" s="239"/>
    </row>
    <row r="4438" spans="1:8" s="260" customFormat="1" x14ac:dyDescent="0.25">
      <c r="A4438" s="245">
        <v>44139</v>
      </c>
      <c r="B4438" s="246" t="s">
        <v>48</v>
      </c>
      <c r="C4438" s="222" t="s">
        <v>48</v>
      </c>
      <c r="G4438" s="568"/>
      <c r="H4438" s="239"/>
    </row>
    <row r="4439" spans="1:8" s="260" customFormat="1" x14ac:dyDescent="0.25">
      <c r="A4439" s="245">
        <v>44140</v>
      </c>
      <c r="B4439" s="246" t="s">
        <v>48</v>
      </c>
      <c r="C4439" s="222" t="s">
        <v>48</v>
      </c>
      <c r="G4439" s="568"/>
      <c r="H4439" s="239"/>
    </row>
    <row r="4440" spans="1:8" s="260" customFormat="1" x14ac:dyDescent="0.25">
      <c r="A4440" s="245">
        <v>44141</v>
      </c>
      <c r="B4440" s="246" t="s">
        <v>48</v>
      </c>
      <c r="C4440" s="222" t="s">
        <v>48</v>
      </c>
      <c r="G4440" s="568"/>
      <c r="H4440" s="239"/>
    </row>
    <row r="4441" spans="1:8" s="260" customFormat="1" x14ac:dyDescent="0.25">
      <c r="A4441" s="245">
        <v>44142</v>
      </c>
      <c r="B4441" s="246" t="s">
        <v>48</v>
      </c>
      <c r="C4441" s="222" t="s">
        <v>48</v>
      </c>
      <c r="G4441" s="568"/>
      <c r="H4441" s="239"/>
    </row>
    <row r="4442" spans="1:8" s="260" customFormat="1" x14ac:dyDescent="0.25">
      <c r="A4442" s="245">
        <v>44143</v>
      </c>
      <c r="B4442" s="246" t="s">
        <v>48</v>
      </c>
      <c r="C4442" s="222" t="s">
        <v>48</v>
      </c>
      <c r="G4442" s="568"/>
      <c r="H4442" s="239"/>
    </row>
    <row r="4443" spans="1:8" s="260" customFormat="1" x14ac:dyDescent="0.25">
      <c r="A4443" s="245">
        <v>44144</v>
      </c>
      <c r="B4443" s="246" t="s">
        <v>48</v>
      </c>
      <c r="C4443" s="222" t="s">
        <v>48</v>
      </c>
      <c r="G4443" s="568"/>
      <c r="H4443" s="239"/>
    </row>
    <row r="4444" spans="1:8" s="260" customFormat="1" x14ac:dyDescent="0.25">
      <c r="A4444" s="245">
        <v>44145</v>
      </c>
      <c r="B4444" s="246" t="s">
        <v>48</v>
      </c>
      <c r="C4444" s="222" t="s">
        <v>48</v>
      </c>
      <c r="G4444" s="568"/>
      <c r="H4444" s="239"/>
    </row>
    <row r="4445" spans="1:8" s="260" customFormat="1" x14ac:dyDescent="0.25">
      <c r="A4445" s="245">
        <v>44150</v>
      </c>
      <c r="B4445" s="246" t="s">
        <v>48</v>
      </c>
      <c r="C4445" s="222" t="s">
        <v>48</v>
      </c>
      <c r="G4445" s="568"/>
      <c r="H4445" s="239"/>
    </row>
    <row r="4446" spans="1:8" s="260" customFormat="1" x14ac:dyDescent="0.25">
      <c r="A4446" s="245">
        <v>44151</v>
      </c>
      <c r="B4446" s="246" t="s">
        <v>48</v>
      </c>
      <c r="C4446" s="222" t="s">
        <v>48</v>
      </c>
      <c r="G4446" s="568"/>
      <c r="H4446" s="239"/>
    </row>
    <row r="4447" spans="1:8" s="260" customFormat="1" x14ac:dyDescent="0.25">
      <c r="A4447" s="245">
        <v>44152</v>
      </c>
      <c r="B4447" s="246" t="s">
        <v>48</v>
      </c>
      <c r="C4447" s="222" t="s">
        <v>48</v>
      </c>
      <c r="G4447" s="568"/>
      <c r="H4447" s="239"/>
    </row>
    <row r="4448" spans="1:8" s="260" customFormat="1" x14ac:dyDescent="0.25">
      <c r="A4448" s="245">
        <v>44153</v>
      </c>
      <c r="B4448" s="246" t="s">
        <v>48</v>
      </c>
      <c r="C4448" s="222" t="s">
        <v>48</v>
      </c>
      <c r="G4448" s="568"/>
      <c r="H4448" s="239"/>
    </row>
    <row r="4449" spans="1:8" s="260" customFormat="1" x14ac:dyDescent="0.25">
      <c r="A4449" s="245">
        <v>44155</v>
      </c>
      <c r="B4449" s="246" t="s">
        <v>48</v>
      </c>
      <c r="C4449" s="222" t="s">
        <v>48</v>
      </c>
      <c r="G4449" s="568"/>
      <c r="H4449" s="239"/>
    </row>
    <row r="4450" spans="1:8" s="260" customFormat="1" x14ac:dyDescent="0.25">
      <c r="A4450" s="245">
        <v>44156</v>
      </c>
      <c r="B4450" s="246" t="s">
        <v>48</v>
      </c>
      <c r="C4450" s="222" t="s">
        <v>48</v>
      </c>
      <c r="G4450" s="568"/>
      <c r="H4450" s="239"/>
    </row>
    <row r="4451" spans="1:8" s="260" customFormat="1" x14ac:dyDescent="0.25">
      <c r="A4451" s="245">
        <v>44158</v>
      </c>
      <c r="B4451" s="246" t="s">
        <v>48</v>
      </c>
      <c r="C4451" s="222" t="s">
        <v>48</v>
      </c>
      <c r="G4451" s="568"/>
      <c r="H4451" s="239"/>
    </row>
    <row r="4452" spans="1:8" s="260" customFormat="1" x14ac:dyDescent="0.25">
      <c r="A4452" s="245">
        <v>44159</v>
      </c>
      <c r="B4452" s="246" t="s">
        <v>48</v>
      </c>
      <c r="C4452" s="222" t="s">
        <v>48</v>
      </c>
      <c r="G4452" s="568"/>
      <c r="H4452" s="239"/>
    </row>
    <row r="4453" spans="1:8" s="260" customFormat="1" x14ac:dyDescent="0.25">
      <c r="A4453" s="245">
        <v>44160</v>
      </c>
      <c r="B4453" s="246" t="s">
        <v>48</v>
      </c>
      <c r="C4453" s="222" t="s">
        <v>48</v>
      </c>
      <c r="G4453" s="568"/>
      <c r="H4453" s="239"/>
    </row>
    <row r="4454" spans="1:8" s="260" customFormat="1" x14ac:dyDescent="0.25">
      <c r="A4454" s="245">
        <v>44161</v>
      </c>
      <c r="B4454" s="246" t="s">
        <v>48</v>
      </c>
      <c r="C4454" s="222" t="s">
        <v>48</v>
      </c>
      <c r="G4454" s="568"/>
      <c r="H4454" s="239"/>
    </row>
    <row r="4455" spans="1:8" s="260" customFormat="1" x14ac:dyDescent="0.25">
      <c r="A4455" s="245">
        <v>44162</v>
      </c>
      <c r="B4455" s="246" t="s">
        <v>48</v>
      </c>
      <c r="C4455" s="222" t="s">
        <v>48</v>
      </c>
      <c r="G4455" s="568"/>
      <c r="H4455" s="239"/>
    </row>
    <row r="4456" spans="1:8" s="260" customFormat="1" x14ac:dyDescent="0.25">
      <c r="A4456" s="245">
        <v>44163</v>
      </c>
      <c r="B4456" s="246" t="s">
        <v>48</v>
      </c>
      <c r="C4456" s="222" t="s">
        <v>48</v>
      </c>
      <c r="G4456" s="568"/>
      <c r="H4456" s="239"/>
    </row>
    <row r="4457" spans="1:8" s="260" customFormat="1" x14ac:dyDescent="0.25">
      <c r="A4457" s="245">
        <v>44164</v>
      </c>
      <c r="B4457" s="246" t="s">
        <v>48</v>
      </c>
      <c r="C4457" s="222" t="s">
        <v>48</v>
      </c>
      <c r="G4457" s="568"/>
      <c r="H4457" s="239"/>
    </row>
    <row r="4458" spans="1:8" s="260" customFormat="1" x14ac:dyDescent="0.25">
      <c r="A4458" s="245">
        <v>44165</v>
      </c>
      <c r="B4458" s="246" t="s">
        <v>48</v>
      </c>
      <c r="C4458" s="222" t="s">
        <v>48</v>
      </c>
      <c r="G4458" s="568"/>
      <c r="H4458" s="239"/>
    </row>
    <row r="4459" spans="1:8" s="260" customFormat="1" x14ac:dyDescent="0.25">
      <c r="A4459" s="245">
        <v>44166</v>
      </c>
      <c r="B4459" s="246" t="s">
        <v>48</v>
      </c>
      <c r="C4459" s="222" t="s">
        <v>48</v>
      </c>
      <c r="G4459" s="568"/>
      <c r="H4459" s="239"/>
    </row>
    <row r="4460" spans="1:8" s="260" customFormat="1" x14ac:dyDescent="0.25">
      <c r="A4460" s="245">
        <v>44167</v>
      </c>
      <c r="B4460" s="246" t="s">
        <v>48</v>
      </c>
      <c r="C4460" s="222" t="s">
        <v>48</v>
      </c>
      <c r="G4460" s="568"/>
      <c r="H4460" s="239"/>
    </row>
    <row r="4461" spans="1:8" s="260" customFormat="1" x14ac:dyDescent="0.25">
      <c r="A4461" s="245">
        <v>44168</v>
      </c>
      <c r="B4461" s="246" t="s">
        <v>48</v>
      </c>
      <c r="C4461" s="222" t="s">
        <v>48</v>
      </c>
      <c r="G4461" s="568"/>
      <c r="H4461" s="239"/>
    </row>
    <row r="4462" spans="1:8" s="260" customFormat="1" x14ac:dyDescent="0.25">
      <c r="A4462" s="245">
        <v>44169</v>
      </c>
      <c r="B4462" s="246" t="s">
        <v>48</v>
      </c>
      <c r="C4462" s="222" t="s">
        <v>48</v>
      </c>
      <c r="G4462" s="568"/>
      <c r="H4462" s="239"/>
    </row>
    <row r="4463" spans="1:8" s="260" customFormat="1" x14ac:dyDescent="0.25">
      <c r="A4463" s="245">
        <v>44170</v>
      </c>
      <c r="B4463" s="246" t="s">
        <v>48</v>
      </c>
      <c r="C4463" s="222" t="s">
        <v>48</v>
      </c>
      <c r="G4463" s="568"/>
      <c r="H4463" s="239"/>
    </row>
    <row r="4464" spans="1:8" s="260" customFormat="1" x14ac:dyDescent="0.25">
      <c r="A4464" s="245">
        <v>44171</v>
      </c>
      <c r="B4464" s="246" t="s">
        <v>48</v>
      </c>
      <c r="C4464" s="222" t="s">
        <v>48</v>
      </c>
      <c r="G4464" s="568"/>
      <c r="H4464" s="239"/>
    </row>
    <row r="4465" spans="1:8" s="260" customFormat="1" x14ac:dyDescent="0.25">
      <c r="A4465" s="245">
        <v>44173</v>
      </c>
      <c r="B4465" s="246" t="s">
        <v>48</v>
      </c>
      <c r="C4465" s="222" t="s">
        <v>48</v>
      </c>
      <c r="G4465" s="568"/>
      <c r="H4465" s="239"/>
    </row>
    <row r="4466" spans="1:8" s="260" customFormat="1" x14ac:dyDescent="0.25">
      <c r="A4466" s="245">
        <v>44174</v>
      </c>
      <c r="B4466" s="246" t="s">
        <v>48</v>
      </c>
      <c r="C4466" s="222" t="s">
        <v>48</v>
      </c>
      <c r="G4466" s="568"/>
      <c r="H4466" s="239"/>
    </row>
    <row r="4467" spans="1:8" s="260" customFormat="1" x14ac:dyDescent="0.25">
      <c r="A4467" s="245">
        <v>44178</v>
      </c>
      <c r="B4467" s="246" t="s">
        <v>48</v>
      </c>
      <c r="C4467" s="222" t="s">
        <v>48</v>
      </c>
      <c r="G4467" s="568"/>
      <c r="H4467" s="239"/>
    </row>
    <row r="4468" spans="1:8" s="260" customFormat="1" x14ac:dyDescent="0.25">
      <c r="A4468" s="245">
        <v>44179</v>
      </c>
      <c r="B4468" s="246" t="s">
        <v>48</v>
      </c>
      <c r="C4468" s="222" t="s">
        <v>48</v>
      </c>
      <c r="G4468" s="568"/>
      <c r="H4468" s="239"/>
    </row>
    <row r="4469" spans="1:8" s="260" customFormat="1" x14ac:dyDescent="0.25">
      <c r="A4469" s="245">
        <v>43907</v>
      </c>
      <c r="B4469" s="246" t="s">
        <v>7</v>
      </c>
      <c r="C4469" s="222" t="s">
        <v>7</v>
      </c>
      <c r="G4469" s="568"/>
      <c r="H4469" s="239"/>
    </row>
    <row r="4470" spans="1:8" s="260" customFormat="1" x14ac:dyDescent="0.25">
      <c r="A4470" s="245">
        <v>43915</v>
      </c>
      <c r="B4470" s="246" t="s">
        <v>7</v>
      </c>
      <c r="C4470" s="222" t="s">
        <v>7</v>
      </c>
      <c r="G4470" s="568"/>
      <c r="H4470" s="239"/>
    </row>
    <row r="4471" spans="1:8" s="260" customFormat="1" x14ac:dyDescent="0.25">
      <c r="A4471" s="245">
        <v>43916</v>
      </c>
      <c r="B4471" s="246" t="s">
        <v>7</v>
      </c>
      <c r="C4471" s="222" t="s">
        <v>7</v>
      </c>
      <c r="G4471" s="568"/>
      <c r="H4471" s="239"/>
    </row>
    <row r="4472" spans="1:8" s="260" customFormat="1" x14ac:dyDescent="0.25">
      <c r="A4472" s="245">
        <v>43920</v>
      </c>
      <c r="B4472" s="246" t="s">
        <v>7</v>
      </c>
      <c r="C4472" s="222" t="s">
        <v>7</v>
      </c>
      <c r="G4472" s="568"/>
      <c r="H4472" s="239"/>
    </row>
    <row r="4473" spans="1:8" s="260" customFormat="1" x14ac:dyDescent="0.25">
      <c r="A4473" s="245">
        <v>43923</v>
      </c>
      <c r="B4473" s="246" t="s">
        <v>7</v>
      </c>
      <c r="C4473" s="222" t="s">
        <v>7</v>
      </c>
      <c r="G4473" s="568"/>
      <c r="H4473" s="239"/>
    </row>
    <row r="4474" spans="1:8" s="260" customFormat="1" x14ac:dyDescent="0.25">
      <c r="A4474" s="245">
        <v>43924</v>
      </c>
      <c r="B4474" s="246" t="s">
        <v>7</v>
      </c>
      <c r="C4474" s="222" t="s">
        <v>7</v>
      </c>
      <c r="G4474" s="568"/>
      <c r="H4474" s="239"/>
    </row>
    <row r="4475" spans="1:8" s="260" customFormat="1" x14ac:dyDescent="0.25">
      <c r="A4475" s="245">
        <v>43926</v>
      </c>
      <c r="B4475" s="246" t="s">
        <v>7</v>
      </c>
      <c r="C4475" s="222" t="s">
        <v>7</v>
      </c>
      <c r="G4475" s="568"/>
      <c r="H4475" s="239"/>
    </row>
    <row r="4476" spans="1:8" s="260" customFormat="1" x14ac:dyDescent="0.25">
      <c r="A4476" s="245">
        <v>43929</v>
      </c>
      <c r="B4476" s="246" t="s">
        <v>7</v>
      </c>
      <c r="C4476" s="222" t="s">
        <v>7</v>
      </c>
      <c r="G4476" s="568"/>
      <c r="H4476" s="239"/>
    </row>
    <row r="4477" spans="1:8" s="260" customFormat="1" x14ac:dyDescent="0.25">
      <c r="A4477" s="245">
        <v>43930</v>
      </c>
      <c r="B4477" s="246" t="s">
        <v>7</v>
      </c>
      <c r="C4477" s="222" t="s">
        <v>7</v>
      </c>
      <c r="G4477" s="568"/>
      <c r="H4477" s="239"/>
    </row>
    <row r="4478" spans="1:8" s="260" customFormat="1" x14ac:dyDescent="0.25">
      <c r="A4478" s="245">
        <v>43936</v>
      </c>
      <c r="B4478" s="246" t="s">
        <v>7</v>
      </c>
      <c r="C4478" s="222" t="s">
        <v>7</v>
      </c>
      <c r="G4478" s="568"/>
      <c r="H4478" s="239"/>
    </row>
    <row r="4479" spans="1:8" s="260" customFormat="1" x14ac:dyDescent="0.25">
      <c r="A4479" s="245">
        <v>43948</v>
      </c>
      <c r="B4479" s="246" t="s">
        <v>7</v>
      </c>
      <c r="C4479" s="222" t="s">
        <v>7</v>
      </c>
      <c r="G4479" s="568"/>
      <c r="H4479" s="239"/>
    </row>
    <row r="4480" spans="1:8" s="260" customFormat="1" x14ac:dyDescent="0.25">
      <c r="A4480" s="245">
        <v>43951</v>
      </c>
      <c r="B4480" s="246" t="s">
        <v>7</v>
      </c>
      <c r="C4480" s="222" t="s">
        <v>7</v>
      </c>
      <c r="G4480" s="568"/>
      <c r="H4480" s="239"/>
    </row>
    <row r="4481" spans="1:8" s="260" customFormat="1" x14ac:dyDescent="0.25">
      <c r="A4481" s="245">
        <v>43953</v>
      </c>
      <c r="B4481" s="246" t="s">
        <v>7</v>
      </c>
      <c r="C4481" s="222" t="s">
        <v>7</v>
      </c>
      <c r="G4481" s="568"/>
      <c r="H4481" s="239"/>
    </row>
    <row r="4482" spans="1:8" s="260" customFormat="1" x14ac:dyDescent="0.25">
      <c r="A4482" s="245">
        <v>43956</v>
      </c>
      <c r="B4482" s="246" t="s">
        <v>7</v>
      </c>
      <c r="C4482" s="222" t="s">
        <v>7</v>
      </c>
      <c r="G4482" s="568"/>
      <c r="H4482" s="239"/>
    </row>
    <row r="4483" spans="1:8" s="260" customFormat="1" x14ac:dyDescent="0.25">
      <c r="A4483" s="245">
        <v>43963</v>
      </c>
      <c r="B4483" s="246" t="s">
        <v>7</v>
      </c>
      <c r="C4483" s="222" t="s">
        <v>7</v>
      </c>
      <c r="G4483" s="568"/>
      <c r="H4483" s="239"/>
    </row>
    <row r="4484" spans="1:8" s="260" customFormat="1" x14ac:dyDescent="0.25">
      <c r="A4484" s="245">
        <v>43979</v>
      </c>
      <c r="B4484" s="246" t="s">
        <v>7</v>
      </c>
      <c r="C4484" s="222" t="s">
        <v>7</v>
      </c>
      <c r="G4484" s="568"/>
      <c r="H4484" s="239"/>
    </row>
    <row r="4485" spans="1:8" s="260" customFormat="1" x14ac:dyDescent="0.25">
      <c r="A4485" s="245">
        <v>43981</v>
      </c>
      <c r="B4485" s="246" t="s">
        <v>7</v>
      </c>
      <c r="C4485" s="222" t="s">
        <v>7</v>
      </c>
      <c r="G4485" s="568"/>
      <c r="H4485" s="239"/>
    </row>
    <row r="4486" spans="1:8" s="260" customFormat="1" x14ac:dyDescent="0.25">
      <c r="A4486" s="245">
        <v>43983</v>
      </c>
      <c r="B4486" s="246" t="s">
        <v>7</v>
      </c>
      <c r="C4486" s="222" t="s">
        <v>7</v>
      </c>
      <c r="G4486" s="568"/>
      <c r="H4486" s="239"/>
    </row>
    <row r="4487" spans="1:8" s="260" customFormat="1" x14ac:dyDescent="0.25">
      <c r="A4487" s="245">
        <v>43985</v>
      </c>
      <c r="B4487" s="246" t="s">
        <v>7</v>
      </c>
      <c r="C4487" s="222" t="s">
        <v>7</v>
      </c>
      <c r="G4487" s="568"/>
      <c r="H4487" s="239"/>
    </row>
    <row r="4488" spans="1:8" s="260" customFormat="1" x14ac:dyDescent="0.25">
      <c r="A4488" s="245">
        <v>43986</v>
      </c>
      <c r="B4488" s="246" t="s">
        <v>7</v>
      </c>
      <c r="C4488" s="222" t="s">
        <v>7</v>
      </c>
      <c r="G4488" s="568"/>
      <c r="H4488" s="239"/>
    </row>
    <row r="4489" spans="1:8" s="260" customFormat="1" x14ac:dyDescent="0.25">
      <c r="A4489" s="245">
        <v>43987</v>
      </c>
      <c r="B4489" s="246" t="s">
        <v>7</v>
      </c>
      <c r="C4489" s="222" t="s">
        <v>7</v>
      </c>
      <c r="G4489" s="568"/>
      <c r="H4489" s="239"/>
    </row>
    <row r="4490" spans="1:8" s="260" customFormat="1" x14ac:dyDescent="0.25">
      <c r="A4490" s="245">
        <v>43988</v>
      </c>
      <c r="B4490" s="246" t="s">
        <v>7</v>
      </c>
      <c r="C4490" s="222" t="s">
        <v>7</v>
      </c>
      <c r="G4490" s="568"/>
      <c r="H4490" s="239"/>
    </row>
    <row r="4491" spans="1:8" s="260" customFormat="1" x14ac:dyDescent="0.25">
      <c r="A4491" s="245">
        <v>43989</v>
      </c>
      <c r="B4491" s="246" t="s">
        <v>7</v>
      </c>
      <c r="C4491" s="222" t="s">
        <v>7</v>
      </c>
      <c r="G4491" s="568"/>
      <c r="H4491" s="239"/>
    </row>
    <row r="4492" spans="1:8" s="260" customFormat="1" x14ac:dyDescent="0.25">
      <c r="A4492" s="245">
        <v>43990</v>
      </c>
      <c r="B4492" s="246" t="s">
        <v>7</v>
      </c>
      <c r="C4492" s="222" t="s">
        <v>7</v>
      </c>
      <c r="G4492" s="568"/>
      <c r="H4492" s="239"/>
    </row>
    <row r="4493" spans="1:8" s="260" customFormat="1" x14ac:dyDescent="0.25">
      <c r="A4493" s="245">
        <v>43991</v>
      </c>
      <c r="B4493" s="246" t="s">
        <v>7</v>
      </c>
      <c r="C4493" s="222" t="s">
        <v>7</v>
      </c>
      <c r="G4493" s="568"/>
      <c r="H4493" s="239"/>
    </row>
    <row r="4494" spans="1:8" s="260" customFormat="1" x14ac:dyDescent="0.25">
      <c r="A4494" s="245">
        <v>43992</v>
      </c>
      <c r="B4494" s="246" t="s">
        <v>7</v>
      </c>
      <c r="C4494" s="222" t="s">
        <v>7</v>
      </c>
      <c r="G4494" s="568"/>
      <c r="H4494" s="239"/>
    </row>
    <row r="4495" spans="1:8" s="260" customFormat="1" x14ac:dyDescent="0.25">
      <c r="A4495" s="245">
        <v>43993</v>
      </c>
      <c r="B4495" s="246" t="s">
        <v>7</v>
      </c>
      <c r="C4495" s="222" t="s">
        <v>7</v>
      </c>
      <c r="G4495" s="568"/>
      <c r="H4495" s="239"/>
    </row>
    <row r="4496" spans="1:8" s="260" customFormat="1" x14ac:dyDescent="0.25">
      <c r="A4496" s="245">
        <v>43994</v>
      </c>
      <c r="B4496" s="246" t="s">
        <v>7</v>
      </c>
      <c r="C4496" s="222" t="s">
        <v>7</v>
      </c>
      <c r="G4496" s="568"/>
      <c r="H4496" s="239"/>
    </row>
    <row r="4497" spans="1:8" s="260" customFormat="1" x14ac:dyDescent="0.25">
      <c r="A4497" s="245">
        <v>43995</v>
      </c>
      <c r="B4497" s="246" t="s">
        <v>7</v>
      </c>
      <c r="C4497" s="222" t="s">
        <v>7</v>
      </c>
      <c r="G4497" s="568"/>
      <c r="H4497" s="239"/>
    </row>
    <row r="4498" spans="1:8" s="260" customFormat="1" x14ac:dyDescent="0.25">
      <c r="A4498" s="245">
        <v>43996</v>
      </c>
      <c r="B4498" s="246" t="s">
        <v>7</v>
      </c>
      <c r="C4498" s="222" t="s">
        <v>7</v>
      </c>
      <c r="G4498" s="568"/>
      <c r="H4498" s="239"/>
    </row>
    <row r="4499" spans="1:8" s="260" customFormat="1" x14ac:dyDescent="0.25">
      <c r="A4499" s="245">
        <v>43998</v>
      </c>
      <c r="B4499" s="246" t="s">
        <v>7</v>
      </c>
      <c r="C4499" s="222" t="s">
        <v>7</v>
      </c>
      <c r="G4499" s="568"/>
      <c r="H4499" s="239"/>
    </row>
    <row r="4500" spans="1:8" s="260" customFormat="1" x14ac:dyDescent="0.25">
      <c r="A4500" s="245">
        <v>43999</v>
      </c>
      <c r="B4500" s="246" t="s">
        <v>7</v>
      </c>
      <c r="C4500" s="222" t="s">
        <v>7</v>
      </c>
      <c r="G4500" s="568"/>
      <c r="H4500" s="239"/>
    </row>
    <row r="4501" spans="1:8" s="260" customFormat="1" x14ac:dyDescent="0.25">
      <c r="A4501" s="245">
        <v>44000</v>
      </c>
      <c r="B4501" s="246" t="s">
        <v>7</v>
      </c>
      <c r="C4501" s="222" t="s">
        <v>7</v>
      </c>
      <c r="G4501" s="568"/>
      <c r="H4501" s="239"/>
    </row>
    <row r="4502" spans="1:8" s="260" customFormat="1" x14ac:dyDescent="0.25">
      <c r="A4502" s="245">
        <v>44001</v>
      </c>
      <c r="B4502" s="246" t="s">
        <v>7</v>
      </c>
      <c r="C4502" s="222" t="s">
        <v>7</v>
      </c>
      <c r="G4502" s="568"/>
      <c r="H4502" s="239"/>
    </row>
    <row r="4503" spans="1:8" s="260" customFormat="1" x14ac:dyDescent="0.25">
      <c r="A4503" s="245">
        <v>44002</v>
      </c>
      <c r="B4503" s="246" t="s">
        <v>7</v>
      </c>
      <c r="C4503" s="222" t="s">
        <v>7</v>
      </c>
      <c r="G4503" s="568"/>
      <c r="H4503" s="239"/>
    </row>
    <row r="4504" spans="1:8" s="260" customFormat="1" x14ac:dyDescent="0.25">
      <c r="A4504" s="245">
        <v>44003</v>
      </c>
      <c r="B4504" s="246" t="s">
        <v>7</v>
      </c>
      <c r="C4504" s="222" t="s">
        <v>7</v>
      </c>
      <c r="G4504" s="568"/>
      <c r="H4504" s="239"/>
    </row>
    <row r="4505" spans="1:8" s="260" customFormat="1" x14ac:dyDescent="0.25">
      <c r="A4505" s="245">
        <v>44004</v>
      </c>
      <c r="B4505" s="246" t="s">
        <v>7</v>
      </c>
      <c r="C4505" s="222" t="s">
        <v>7</v>
      </c>
      <c r="G4505" s="568"/>
      <c r="H4505" s="239"/>
    </row>
    <row r="4506" spans="1:8" s="260" customFormat="1" x14ac:dyDescent="0.25">
      <c r="A4506" s="245">
        <v>44005</v>
      </c>
      <c r="B4506" s="246" t="s">
        <v>7</v>
      </c>
      <c r="C4506" s="222" t="s">
        <v>7</v>
      </c>
      <c r="G4506" s="568"/>
      <c r="H4506" s="239"/>
    </row>
    <row r="4507" spans="1:8" s="260" customFormat="1" x14ac:dyDescent="0.25">
      <c r="A4507" s="245">
        <v>44006</v>
      </c>
      <c r="B4507" s="246" t="s">
        <v>7</v>
      </c>
      <c r="C4507" s="222" t="s">
        <v>7</v>
      </c>
      <c r="G4507" s="568"/>
      <c r="H4507" s="239"/>
    </row>
    <row r="4508" spans="1:8" s="260" customFormat="1" x14ac:dyDescent="0.25">
      <c r="A4508" s="245">
        <v>44007</v>
      </c>
      <c r="B4508" s="246" t="s">
        <v>7</v>
      </c>
      <c r="C4508" s="222" t="s">
        <v>7</v>
      </c>
      <c r="G4508" s="568"/>
      <c r="H4508" s="239"/>
    </row>
    <row r="4509" spans="1:8" s="260" customFormat="1" x14ac:dyDescent="0.25">
      <c r="A4509" s="245">
        <v>44008</v>
      </c>
      <c r="B4509" s="246" t="s">
        <v>7</v>
      </c>
      <c r="C4509" s="222" t="s">
        <v>7</v>
      </c>
      <c r="G4509" s="568"/>
      <c r="H4509" s="239"/>
    </row>
    <row r="4510" spans="1:8" s="260" customFormat="1" x14ac:dyDescent="0.25">
      <c r="A4510" s="245">
        <v>44009</v>
      </c>
      <c r="B4510" s="246" t="s">
        <v>7</v>
      </c>
      <c r="C4510" s="222" t="s">
        <v>7</v>
      </c>
      <c r="G4510" s="568"/>
      <c r="H4510" s="239"/>
    </row>
    <row r="4511" spans="1:8" s="260" customFormat="1" x14ac:dyDescent="0.25">
      <c r="A4511" s="245">
        <v>44010</v>
      </c>
      <c r="B4511" s="246" t="s">
        <v>7</v>
      </c>
      <c r="C4511" s="222" t="s">
        <v>7</v>
      </c>
      <c r="G4511" s="568"/>
      <c r="H4511" s="239"/>
    </row>
    <row r="4512" spans="1:8" s="260" customFormat="1" x14ac:dyDescent="0.25">
      <c r="A4512" s="245">
        <v>44011</v>
      </c>
      <c r="B4512" s="246" t="s">
        <v>7</v>
      </c>
      <c r="C4512" s="222" t="s">
        <v>7</v>
      </c>
      <c r="G4512" s="568"/>
      <c r="H4512" s="239"/>
    </row>
    <row r="4513" spans="1:8" s="260" customFormat="1" x14ac:dyDescent="0.25">
      <c r="A4513" s="245">
        <v>44012</v>
      </c>
      <c r="B4513" s="246" t="s">
        <v>7</v>
      </c>
      <c r="C4513" s="222" t="s">
        <v>7</v>
      </c>
      <c r="G4513" s="568"/>
      <c r="H4513" s="239"/>
    </row>
    <row r="4514" spans="1:8" s="260" customFormat="1" x14ac:dyDescent="0.25">
      <c r="A4514" s="245">
        <v>44013</v>
      </c>
      <c r="B4514" s="246" t="s">
        <v>7</v>
      </c>
      <c r="C4514" s="222" t="s">
        <v>7</v>
      </c>
      <c r="G4514" s="568"/>
      <c r="H4514" s="239"/>
    </row>
    <row r="4515" spans="1:8" s="260" customFormat="1" x14ac:dyDescent="0.25">
      <c r="A4515" s="245">
        <v>44014</v>
      </c>
      <c r="B4515" s="246" t="s">
        <v>7</v>
      </c>
      <c r="C4515" s="222" t="s">
        <v>7</v>
      </c>
      <c r="G4515" s="568"/>
      <c r="H4515" s="239"/>
    </row>
    <row r="4516" spans="1:8" s="260" customFormat="1" x14ac:dyDescent="0.25">
      <c r="A4516" s="245">
        <v>44015</v>
      </c>
      <c r="B4516" s="246" t="s">
        <v>7</v>
      </c>
      <c r="C4516" s="222" t="s">
        <v>7</v>
      </c>
      <c r="G4516" s="568"/>
      <c r="H4516" s="239"/>
    </row>
    <row r="4517" spans="1:8" s="260" customFormat="1" x14ac:dyDescent="0.25">
      <c r="A4517" s="245">
        <v>44016</v>
      </c>
      <c r="B4517" s="246" t="s">
        <v>7</v>
      </c>
      <c r="C4517" s="222" t="s">
        <v>7</v>
      </c>
      <c r="G4517" s="568"/>
      <c r="H4517" s="239"/>
    </row>
    <row r="4518" spans="1:8" s="260" customFormat="1" x14ac:dyDescent="0.25">
      <c r="A4518" s="245">
        <v>44017</v>
      </c>
      <c r="B4518" s="246" t="s">
        <v>7</v>
      </c>
      <c r="C4518" s="222" t="s">
        <v>7</v>
      </c>
      <c r="G4518" s="568"/>
      <c r="H4518" s="239"/>
    </row>
    <row r="4519" spans="1:8" s="260" customFormat="1" x14ac:dyDescent="0.25">
      <c r="A4519" s="245">
        <v>44018</v>
      </c>
      <c r="B4519" s="246" t="s">
        <v>7</v>
      </c>
      <c r="C4519" s="222" t="s">
        <v>7</v>
      </c>
      <c r="G4519" s="568"/>
      <c r="H4519" s="239"/>
    </row>
    <row r="4520" spans="1:8" s="260" customFormat="1" x14ac:dyDescent="0.25">
      <c r="A4520" s="245">
        <v>44019</v>
      </c>
      <c r="B4520" s="246" t="s">
        <v>7</v>
      </c>
      <c r="C4520" s="222" t="s">
        <v>7</v>
      </c>
      <c r="G4520" s="568"/>
      <c r="H4520" s="239"/>
    </row>
    <row r="4521" spans="1:8" s="260" customFormat="1" x14ac:dyDescent="0.25">
      <c r="A4521" s="245">
        <v>44020</v>
      </c>
      <c r="B4521" s="246" t="s">
        <v>7</v>
      </c>
      <c r="C4521" s="222" t="s">
        <v>7</v>
      </c>
      <c r="G4521" s="568"/>
      <c r="H4521" s="239"/>
    </row>
    <row r="4522" spans="1:8" s="260" customFormat="1" x14ac:dyDescent="0.25">
      <c r="A4522" s="245">
        <v>44021</v>
      </c>
      <c r="B4522" s="246" t="s">
        <v>7</v>
      </c>
      <c r="C4522" s="222" t="s">
        <v>7</v>
      </c>
      <c r="G4522" s="568"/>
      <c r="H4522" s="239"/>
    </row>
    <row r="4523" spans="1:8" s="260" customFormat="1" x14ac:dyDescent="0.25">
      <c r="A4523" s="245">
        <v>44022</v>
      </c>
      <c r="B4523" s="246" t="s">
        <v>7</v>
      </c>
      <c r="C4523" s="222" t="s">
        <v>7</v>
      </c>
      <c r="G4523" s="568"/>
      <c r="H4523" s="239"/>
    </row>
    <row r="4524" spans="1:8" s="260" customFormat="1" x14ac:dyDescent="0.25">
      <c r="A4524" s="245">
        <v>44023</v>
      </c>
      <c r="B4524" s="246" t="s">
        <v>7</v>
      </c>
      <c r="C4524" s="222" t="s">
        <v>7</v>
      </c>
      <c r="G4524" s="568"/>
      <c r="H4524" s="239"/>
    </row>
    <row r="4525" spans="1:8" s="260" customFormat="1" x14ac:dyDescent="0.25">
      <c r="A4525" s="245">
        <v>44024</v>
      </c>
      <c r="B4525" s="246" t="s">
        <v>7</v>
      </c>
      <c r="C4525" s="222" t="s">
        <v>7</v>
      </c>
      <c r="G4525" s="568"/>
      <c r="H4525" s="239"/>
    </row>
    <row r="4526" spans="1:8" s="260" customFormat="1" x14ac:dyDescent="0.25">
      <c r="A4526" s="245">
        <v>44025</v>
      </c>
      <c r="B4526" s="246" t="s">
        <v>7</v>
      </c>
      <c r="C4526" s="222" t="s">
        <v>7</v>
      </c>
      <c r="G4526" s="568"/>
      <c r="H4526" s="239"/>
    </row>
    <row r="4527" spans="1:8" s="260" customFormat="1" x14ac:dyDescent="0.25">
      <c r="A4527" s="245">
        <v>44026</v>
      </c>
      <c r="B4527" s="246" t="s">
        <v>7</v>
      </c>
      <c r="C4527" s="222" t="s">
        <v>7</v>
      </c>
      <c r="G4527" s="568"/>
      <c r="H4527" s="239"/>
    </row>
    <row r="4528" spans="1:8" s="260" customFormat="1" x14ac:dyDescent="0.25">
      <c r="A4528" s="245">
        <v>44027</v>
      </c>
      <c r="B4528" s="246" t="s">
        <v>7</v>
      </c>
      <c r="C4528" s="222" t="s">
        <v>7</v>
      </c>
      <c r="G4528" s="568"/>
      <c r="H4528" s="239"/>
    </row>
    <row r="4529" spans="1:8" s="260" customFormat="1" x14ac:dyDescent="0.25">
      <c r="A4529" s="245">
        <v>44028</v>
      </c>
      <c r="B4529" s="246" t="s">
        <v>7</v>
      </c>
      <c r="C4529" s="222" t="s">
        <v>7</v>
      </c>
      <c r="G4529" s="568"/>
      <c r="H4529" s="239"/>
    </row>
    <row r="4530" spans="1:8" s="260" customFormat="1" x14ac:dyDescent="0.25">
      <c r="A4530" s="245">
        <v>44029</v>
      </c>
      <c r="B4530" s="246" t="s">
        <v>7</v>
      </c>
      <c r="C4530" s="222" t="s">
        <v>7</v>
      </c>
      <c r="G4530" s="568"/>
      <c r="H4530" s="239"/>
    </row>
    <row r="4531" spans="1:8" s="260" customFormat="1" x14ac:dyDescent="0.25">
      <c r="A4531" s="245">
        <v>44030</v>
      </c>
      <c r="B4531" s="246" t="s">
        <v>7</v>
      </c>
      <c r="C4531" s="222" t="s">
        <v>7</v>
      </c>
      <c r="G4531" s="568"/>
      <c r="H4531" s="239"/>
    </row>
    <row r="4532" spans="1:8" s="260" customFormat="1" x14ac:dyDescent="0.25">
      <c r="A4532" s="245">
        <v>44031</v>
      </c>
      <c r="B4532" s="246" t="s">
        <v>7</v>
      </c>
      <c r="C4532" s="222" t="s">
        <v>7</v>
      </c>
      <c r="G4532" s="568"/>
      <c r="H4532" s="239"/>
    </row>
    <row r="4533" spans="1:8" s="260" customFormat="1" x14ac:dyDescent="0.25">
      <c r="A4533" s="245">
        <v>44032</v>
      </c>
      <c r="B4533" s="246" t="s">
        <v>7</v>
      </c>
      <c r="C4533" s="222" t="s">
        <v>7</v>
      </c>
      <c r="G4533" s="568"/>
      <c r="H4533" s="239"/>
    </row>
    <row r="4534" spans="1:8" s="260" customFormat="1" x14ac:dyDescent="0.25">
      <c r="A4534" s="245">
        <v>44033</v>
      </c>
      <c r="B4534" s="246" t="s">
        <v>7</v>
      </c>
      <c r="C4534" s="222" t="s">
        <v>7</v>
      </c>
      <c r="G4534" s="568"/>
      <c r="H4534" s="239"/>
    </row>
    <row r="4535" spans="1:8" s="260" customFormat="1" x14ac:dyDescent="0.25">
      <c r="A4535" s="245">
        <v>44034</v>
      </c>
      <c r="B4535" s="246" t="s">
        <v>7</v>
      </c>
      <c r="C4535" s="222" t="s">
        <v>7</v>
      </c>
      <c r="G4535" s="568"/>
      <c r="H4535" s="239"/>
    </row>
    <row r="4536" spans="1:8" s="260" customFormat="1" x14ac:dyDescent="0.25">
      <c r="A4536" s="245">
        <v>44035</v>
      </c>
      <c r="B4536" s="246" t="s">
        <v>7</v>
      </c>
      <c r="C4536" s="222" t="s">
        <v>7</v>
      </c>
      <c r="G4536" s="568"/>
      <c r="H4536" s="239"/>
    </row>
    <row r="4537" spans="1:8" s="260" customFormat="1" x14ac:dyDescent="0.25">
      <c r="A4537" s="245">
        <v>44036</v>
      </c>
      <c r="B4537" s="246" t="s">
        <v>7</v>
      </c>
      <c r="C4537" s="222" t="s">
        <v>7</v>
      </c>
      <c r="G4537" s="568"/>
      <c r="H4537" s="239"/>
    </row>
    <row r="4538" spans="1:8" s="260" customFormat="1" x14ac:dyDescent="0.25">
      <c r="A4538" s="245">
        <v>44037</v>
      </c>
      <c r="B4538" s="246" t="s">
        <v>7</v>
      </c>
      <c r="C4538" s="222" t="s">
        <v>7</v>
      </c>
      <c r="G4538" s="568"/>
      <c r="H4538" s="239"/>
    </row>
    <row r="4539" spans="1:8" s="260" customFormat="1" x14ac:dyDescent="0.25">
      <c r="A4539" s="245">
        <v>44038</v>
      </c>
      <c r="B4539" s="246" t="s">
        <v>7</v>
      </c>
      <c r="C4539" s="222" t="s">
        <v>7</v>
      </c>
      <c r="G4539" s="568"/>
      <c r="H4539" s="239"/>
    </row>
    <row r="4540" spans="1:8" s="260" customFormat="1" x14ac:dyDescent="0.25">
      <c r="A4540" s="245">
        <v>44039</v>
      </c>
      <c r="B4540" s="246" t="s">
        <v>7</v>
      </c>
      <c r="C4540" s="222" t="s">
        <v>7</v>
      </c>
      <c r="G4540" s="568"/>
      <c r="H4540" s="239"/>
    </row>
    <row r="4541" spans="1:8" s="260" customFormat="1" x14ac:dyDescent="0.25">
      <c r="A4541" s="245">
        <v>44040</v>
      </c>
      <c r="B4541" s="246" t="s">
        <v>7</v>
      </c>
      <c r="C4541" s="222" t="s">
        <v>7</v>
      </c>
      <c r="G4541" s="568"/>
      <c r="H4541" s="239"/>
    </row>
    <row r="4542" spans="1:8" s="260" customFormat="1" x14ac:dyDescent="0.25">
      <c r="A4542" s="245">
        <v>44041</v>
      </c>
      <c r="B4542" s="246" t="s">
        <v>7</v>
      </c>
      <c r="C4542" s="222" t="s">
        <v>7</v>
      </c>
      <c r="G4542" s="568"/>
      <c r="H4542" s="239"/>
    </row>
    <row r="4543" spans="1:8" s="260" customFormat="1" x14ac:dyDescent="0.25">
      <c r="A4543" s="245">
        <v>44042</v>
      </c>
      <c r="B4543" s="246" t="s">
        <v>7</v>
      </c>
      <c r="C4543" s="222" t="s">
        <v>7</v>
      </c>
      <c r="G4543" s="568"/>
      <c r="H4543" s="239"/>
    </row>
    <row r="4544" spans="1:8" s="260" customFormat="1" x14ac:dyDescent="0.25">
      <c r="A4544" s="245">
        <v>44043</v>
      </c>
      <c r="B4544" s="246" t="s">
        <v>7</v>
      </c>
      <c r="C4544" s="222" t="s">
        <v>7</v>
      </c>
      <c r="G4544" s="568"/>
      <c r="H4544" s="239"/>
    </row>
    <row r="4545" spans="1:8" s="260" customFormat="1" x14ac:dyDescent="0.25">
      <c r="A4545" s="245">
        <v>44044</v>
      </c>
      <c r="B4545" s="246" t="s">
        <v>7</v>
      </c>
      <c r="C4545" s="222" t="s">
        <v>7</v>
      </c>
      <c r="G4545" s="568"/>
      <c r="H4545" s="239"/>
    </row>
    <row r="4546" spans="1:8" s="260" customFormat="1" x14ac:dyDescent="0.25">
      <c r="A4546" s="245">
        <v>44045</v>
      </c>
      <c r="B4546" s="246" t="s">
        <v>7</v>
      </c>
      <c r="C4546" s="222" t="s">
        <v>7</v>
      </c>
      <c r="G4546" s="568"/>
      <c r="H4546" s="239"/>
    </row>
    <row r="4547" spans="1:8" s="260" customFormat="1" x14ac:dyDescent="0.25">
      <c r="A4547" s="245">
        <v>44046</v>
      </c>
      <c r="B4547" s="246" t="s">
        <v>7</v>
      </c>
      <c r="C4547" s="222" t="s">
        <v>7</v>
      </c>
      <c r="G4547" s="568"/>
      <c r="H4547" s="239"/>
    </row>
    <row r="4548" spans="1:8" s="260" customFormat="1" x14ac:dyDescent="0.25">
      <c r="A4548" s="245">
        <v>44048</v>
      </c>
      <c r="B4548" s="246" t="s">
        <v>7</v>
      </c>
      <c r="C4548" s="222" t="s">
        <v>7</v>
      </c>
      <c r="G4548" s="568"/>
      <c r="H4548" s="239"/>
    </row>
    <row r="4549" spans="1:8" s="260" customFormat="1" x14ac:dyDescent="0.25">
      <c r="A4549" s="245">
        <v>44049</v>
      </c>
      <c r="B4549" s="246" t="s">
        <v>7</v>
      </c>
      <c r="C4549" s="222" t="s">
        <v>7</v>
      </c>
      <c r="G4549" s="568"/>
      <c r="H4549" s="239"/>
    </row>
    <row r="4550" spans="1:8" s="260" customFormat="1" x14ac:dyDescent="0.25">
      <c r="A4550" s="245">
        <v>44050</v>
      </c>
      <c r="B4550" s="246" t="s">
        <v>7</v>
      </c>
      <c r="C4550" s="222" t="s">
        <v>7</v>
      </c>
      <c r="G4550" s="568"/>
      <c r="H4550" s="239"/>
    </row>
    <row r="4551" spans="1:8" s="260" customFormat="1" x14ac:dyDescent="0.25">
      <c r="A4551" s="245">
        <v>44051</v>
      </c>
      <c r="B4551" s="246" t="s">
        <v>7</v>
      </c>
      <c r="C4551" s="222" t="s">
        <v>7</v>
      </c>
      <c r="G4551" s="568"/>
      <c r="H4551" s="239"/>
    </row>
    <row r="4552" spans="1:8" s="260" customFormat="1" x14ac:dyDescent="0.25">
      <c r="A4552" s="245">
        <v>44053</v>
      </c>
      <c r="B4552" s="246" t="s">
        <v>7</v>
      </c>
      <c r="C4552" s="222" t="s">
        <v>7</v>
      </c>
      <c r="G4552" s="568"/>
      <c r="H4552" s="239"/>
    </row>
    <row r="4553" spans="1:8" s="260" customFormat="1" x14ac:dyDescent="0.25">
      <c r="A4553" s="245">
        <v>44054</v>
      </c>
      <c r="B4553" s="246" t="s">
        <v>7</v>
      </c>
      <c r="C4553" s="222" t="s">
        <v>7</v>
      </c>
      <c r="G4553" s="568"/>
      <c r="H4553" s="239"/>
    </row>
    <row r="4554" spans="1:8" s="260" customFormat="1" x14ac:dyDescent="0.25">
      <c r="A4554" s="245">
        <v>44056</v>
      </c>
      <c r="B4554" s="246" t="s">
        <v>7</v>
      </c>
      <c r="C4554" s="222" t="s">
        <v>7</v>
      </c>
      <c r="G4554" s="568"/>
      <c r="H4554" s="239"/>
    </row>
    <row r="4555" spans="1:8" s="260" customFormat="1" x14ac:dyDescent="0.25">
      <c r="A4555" s="245">
        <v>44057</v>
      </c>
      <c r="B4555" s="246" t="s">
        <v>7</v>
      </c>
      <c r="C4555" s="222" t="s">
        <v>7</v>
      </c>
      <c r="G4555" s="568"/>
      <c r="H4555" s="239"/>
    </row>
    <row r="4556" spans="1:8" s="260" customFormat="1" x14ac:dyDescent="0.25">
      <c r="A4556" s="245">
        <v>44058</v>
      </c>
      <c r="B4556" s="246" t="s">
        <v>7</v>
      </c>
      <c r="C4556" s="222" t="s">
        <v>7</v>
      </c>
      <c r="G4556" s="568"/>
      <c r="H4556" s="239"/>
    </row>
    <row r="4557" spans="1:8" s="260" customFormat="1" x14ac:dyDescent="0.25">
      <c r="A4557" s="245">
        <v>44059</v>
      </c>
      <c r="B4557" s="246" t="s">
        <v>7</v>
      </c>
      <c r="C4557" s="222" t="s">
        <v>7</v>
      </c>
      <c r="G4557" s="568"/>
      <c r="H4557" s="239"/>
    </row>
    <row r="4558" spans="1:8" s="260" customFormat="1" x14ac:dyDescent="0.25">
      <c r="A4558" s="245">
        <v>44061</v>
      </c>
      <c r="B4558" s="246" t="s">
        <v>7</v>
      </c>
      <c r="C4558" s="222" t="s">
        <v>7</v>
      </c>
      <c r="G4558" s="568"/>
      <c r="H4558" s="239"/>
    </row>
    <row r="4559" spans="1:8" s="260" customFormat="1" x14ac:dyDescent="0.25">
      <c r="A4559" s="245">
        <v>44062</v>
      </c>
      <c r="B4559" s="246" t="s">
        <v>7</v>
      </c>
      <c r="C4559" s="222" t="s">
        <v>7</v>
      </c>
      <c r="G4559" s="568"/>
      <c r="H4559" s="239"/>
    </row>
    <row r="4560" spans="1:8" s="260" customFormat="1" x14ac:dyDescent="0.25">
      <c r="A4560" s="245">
        <v>44063</v>
      </c>
      <c r="B4560" s="246" t="s">
        <v>7</v>
      </c>
      <c r="C4560" s="222" t="s">
        <v>7</v>
      </c>
      <c r="G4560" s="568"/>
      <c r="H4560" s="239"/>
    </row>
    <row r="4561" spans="1:8" s="260" customFormat="1" x14ac:dyDescent="0.25">
      <c r="A4561" s="245">
        <v>44064</v>
      </c>
      <c r="B4561" s="246" t="s">
        <v>7</v>
      </c>
      <c r="C4561" s="222" t="s">
        <v>7</v>
      </c>
      <c r="G4561" s="568"/>
      <c r="H4561" s="239"/>
    </row>
    <row r="4562" spans="1:8" s="260" customFormat="1" x14ac:dyDescent="0.25">
      <c r="A4562" s="245">
        <v>44066</v>
      </c>
      <c r="B4562" s="246" t="s">
        <v>7</v>
      </c>
      <c r="C4562" s="222" t="s">
        <v>7</v>
      </c>
      <c r="G4562" s="568"/>
      <c r="H4562" s="239"/>
    </row>
    <row r="4563" spans="1:8" s="260" customFormat="1" x14ac:dyDescent="0.25">
      <c r="A4563" s="245">
        <v>44069</v>
      </c>
      <c r="B4563" s="246" t="s">
        <v>7</v>
      </c>
      <c r="C4563" s="222" t="s">
        <v>7</v>
      </c>
      <c r="G4563" s="568"/>
      <c r="H4563" s="239"/>
    </row>
    <row r="4564" spans="1:8" s="260" customFormat="1" x14ac:dyDescent="0.25">
      <c r="A4564" s="245">
        <v>44072</v>
      </c>
      <c r="B4564" s="246" t="s">
        <v>7</v>
      </c>
      <c r="C4564" s="222" t="s">
        <v>7</v>
      </c>
      <c r="G4564" s="568"/>
      <c r="H4564" s="239"/>
    </row>
    <row r="4565" spans="1:8" s="260" customFormat="1" x14ac:dyDescent="0.25">
      <c r="A4565" s="245">
        <v>44073</v>
      </c>
      <c r="B4565" s="246" t="s">
        <v>7</v>
      </c>
      <c r="C4565" s="222" t="s">
        <v>7</v>
      </c>
      <c r="G4565" s="568"/>
      <c r="H4565" s="239"/>
    </row>
    <row r="4566" spans="1:8" s="260" customFormat="1" x14ac:dyDescent="0.25">
      <c r="A4566" s="245">
        <v>44077</v>
      </c>
      <c r="B4566" s="246" t="s">
        <v>7</v>
      </c>
      <c r="C4566" s="222" t="s">
        <v>7</v>
      </c>
      <c r="G4566" s="568"/>
      <c r="H4566" s="239"/>
    </row>
    <row r="4567" spans="1:8" s="260" customFormat="1" x14ac:dyDescent="0.25">
      <c r="A4567" s="245">
        <v>44079</v>
      </c>
      <c r="B4567" s="246" t="s">
        <v>7</v>
      </c>
      <c r="C4567" s="222" t="s">
        <v>7</v>
      </c>
      <c r="G4567" s="568"/>
      <c r="H4567" s="239"/>
    </row>
    <row r="4568" spans="1:8" s="260" customFormat="1" x14ac:dyDescent="0.25">
      <c r="A4568" s="245">
        <v>44082</v>
      </c>
      <c r="B4568" s="246" t="s">
        <v>7</v>
      </c>
      <c r="C4568" s="222" t="s">
        <v>7</v>
      </c>
      <c r="G4568" s="568"/>
      <c r="H4568" s="239"/>
    </row>
    <row r="4569" spans="1:8" s="260" customFormat="1" x14ac:dyDescent="0.25">
      <c r="A4569" s="245">
        <v>44084</v>
      </c>
      <c r="B4569" s="246" t="s">
        <v>7</v>
      </c>
      <c r="C4569" s="222" t="s">
        <v>7</v>
      </c>
      <c r="G4569" s="568"/>
      <c r="H4569" s="239"/>
    </row>
    <row r="4570" spans="1:8" s="260" customFormat="1" x14ac:dyDescent="0.25">
      <c r="A4570" s="245">
        <v>44085</v>
      </c>
      <c r="B4570" s="246" t="s">
        <v>7</v>
      </c>
      <c r="C4570" s="222" t="s">
        <v>7</v>
      </c>
      <c r="G4570" s="568"/>
      <c r="H4570" s="239"/>
    </row>
    <row r="4571" spans="1:8" s="260" customFormat="1" x14ac:dyDescent="0.25">
      <c r="A4571" s="245">
        <v>44087</v>
      </c>
      <c r="B4571" s="246" t="s">
        <v>7</v>
      </c>
      <c r="C4571" s="222" t="s">
        <v>7</v>
      </c>
      <c r="G4571" s="568"/>
      <c r="H4571" s="239"/>
    </row>
    <row r="4572" spans="1:8" s="260" customFormat="1" x14ac:dyDescent="0.25">
      <c r="A4572" s="245">
        <v>44088</v>
      </c>
      <c r="B4572" s="246" t="s">
        <v>7</v>
      </c>
      <c r="C4572" s="222" t="s">
        <v>7</v>
      </c>
      <c r="G4572" s="568"/>
      <c r="H4572" s="239"/>
    </row>
    <row r="4573" spans="1:8" s="260" customFormat="1" x14ac:dyDescent="0.25">
      <c r="A4573" s="245">
        <v>44090</v>
      </c>
      <c r="B4573" s="246" t="s">
        <v>7</v>
      </c>
      <c r="C4573" s="222" t="s">
        <v>7</v>
      </c>
      <c r="G4573" s="568"/>
      <c r="H4573" s="239"/>
    </row>
    <row r="4574" spans="1:8" s="260" customFormat="1" x14ac:dyDescent="0.25">
      <c r="A4574" s="245">
        <v>44094</v>
      </c>
      <c r="B4574" s="246" t="s">
        <v>7</v>
      </c>
      <c r="C4574" s="222" t="s">
        <v>7</v>
      </c>
      <c r="G4574" s="568"/>
      <c r="H4574" s="239"/>
    </row>
    <row r="4575" spans="1:8" s="260" customFormat="1" x14ac:dyDescent="0.25">
      <c r="A4575" s="245">
        <v>44109</v>
      </c>
      <c r="B4575" s="246" t="s">
        <v>7</v>
      </c>
      <c r="C4575" s="222" t="s">
        <v>7</v>
      </c>
      <c r="G4575" s="568"/>
      <c r="H4575" s="239"/>
    </row>
    <row r="4576" spans="1:8" s="260" customFormat="1" x14ac:dyDescent="0.25">
      <c r="A4576" s="245">
        <v>44116</v>
      </c>
      <c r="B4576" s="246" t="s">
        <v>7</v>
      </c>
      <c r="C4576" s="222" t="s">
        <v>7</v>
      </c>
      <c r="G4576" s="568"/>
      <c r="H4576" s="239"/>
    </row>
    <row r="4577" spans="1:8" s="260" customFormat="1" x14ac:dyDescent="0.25">
      <c r="A4577" s="245">
        <v>44117</v>
      </c>
      <c r="B4577" s="246" t="s">
        <v>7</v>
      </c>
      <c r="C4577" s="222" t="s">
        <v>7</v>
      </c>
      <c r="G4577" s="568"/>
      <c r="H4577" s="239"/>
    </row>
    <row r="4578" spans="1:8" s="260" customFormat="1" x14ac:dyDescent="0.25">
      <c r="A4578" s="245">
        <v>44137</v>
      </c>
      <c r="B4578" s="246" t="s">
        <v>7</v>
      </c>
      <c r="C4578" s="222" t="s">
        <v>7</v>
      </c>
      <c r="G4578" s="568"/>
      <c r="H4578" s="239"/>
    </row>
    <row r="4579" spans="1:8" s="260" customFormat="1" x14ac:dyDescent="0.25">
      <c r="A4579" s="245">
        <v>44144</v>
      </c>
      <c r="B4579" s="246" t="s">
        <v>7</v>
      </c>
      <c r="C4579" s="222" t="s">
        <v>7</v>
      </c>
      <c r="G4579" s="568"/>
      <c r="H4579" s="239"/>
    </row>
    <row r="4580" spans="1:8" s="260" customFormat="1" x14ac:dyDescent="0.25">
      <c r="A4580" s="245">
        <v>44151</v>
      </c>
      <c r="B4580" s="246" t="s">
        <v>7</v>
      </c>
      <c r="C4580" s="222" t="s">
        <v>7</v>
      </c>
      <c r="G4580" s="568"/>
      <c r="H4580" s="239"/>
    </row>
    <row r="4581" spans="1:8" s="260" customFormat="1" x14ac:dyDescent="0.25">
      <c r="A4581" s="245">
        <v>44158</v>
      </c>
      <c r="B4581" s="246" t="s">
        <v>7</v>
      </c>
      <c r="C4581" s="222" t="s">
        <v>7</v>
      </c>
      <c r="G4581" s="568"/>
      <c r="H4581" s="239"/>
    </row>
    <row r="4582" spans="1:8" s="260" customFormat="1" x14ac:dyDescent="0.25">
      <c r="A4582" s="245">
        <v>44159</v>
      </c>
      <c r="B4582" s="246" t="s">
        <v>7</v>
      </c>
      <c r="C4582" s="222" t="s">
        <v>7</v>
      </c>
      <c r="G4582" s="568"/>
      <c r="H4582" s="239"/>
    </row>
    <row r="4583" spans="1:8" s="260" customFormat="1" x14ac:dyDescent="0.25">
      <c r="A4583" s="245">
        <v>44164</v>
      </c>
      <c r="B4583" s="246" t="s">
        <v>7</v>
      </c>
      <c r="C4583" s="222" t="s">
        <v>7</v>
      </c>
      <c r="G4583" s="568"/>
      <c r="H4583" s="239"/>
    </row>
    <row r="4584" spans="1:8" s="260" customFormat="1" x14ac:dyDescent="0.25">
      <c r="A4584" s="245">
        <v>44171</v>
      </c>
      <c r="B4584" s="246" t="s">
        <v>7</v>
      </c>
      <c r="C4584" s="222" t="s">
        <v>7</v>
      </c>
      <c r="G4584" s="568"/>
      <c r="H4584" s="239"/>
    </row>
    <row r="4585" spans="1:8" s="260" customFormat="1" x14ac:dyDescent="0.25">
      <c r="A4585" s="245">
        <v>44173</v>
      </c>
      <c r="B4585" s="246" t="s">
        <v>7</v>
      </c>
      <c r="C4585" s="222" t="s">
        <v>7</v>
      </c>
      <c r="G4585" s="568"/>
      <c r="H4585" s="239"/>
    </row>
    <row r="4586" spans="1:8" s="260" customFormat="1" x14ac:dyDescent="0.25">
      <c r="A4586" s="245">
        <v>44174</v>
      </c>
      <c r="B4586" s="246" t="s">
        <v>7</v>
      </c>
      <c r="C4586" s="222" t="s">
        <v>7</v>
      </c>
      <c r="G4586" s="568"/>
      <c r="H4586" s="239"/>
    </row>
    <row r="4587" spans="1:8" s="260" customFormat="1" x14ac:dyDescent="0.25">
      <c r="A4587" s="245">
        <v>44178</v>
      </c>
      <c r="B4587" s="246" t="s">
        <v>7</v>
      </c>
      <c r="C4587" s="222" t="s">
        <v>7</v>
      </c>
      <c r="G4587" s="568"/>
      <c r="H4587" s="239"/>
    </row>
    <row r="4588" spans="1:8" s="260" customFormat="1" x14ac:dyDescent="0.25">
      <c r="A4588" s="245">
        <v>44179</v>
      </c>
      <c r="B4588" s="246" t="s">
        <v>7</v>
      </c>
      <c r="C4588" s="222" t="s">
        <v>7</v>
      </c>
      <c r="G4588" s="568"/>
      <c r="H4588" s="239"/>
    </row>
    <row r="4589" spans="1:8" s="260" customFormat="1" x14ac:dyDescent="0.25">
      <c r="A4589" s="245">
        <v>44181</v>
      </c>
      <c r="B4589" s="246" t="s">
        <v>7</v>
      </c>
      <c r="C4589" s="222" t="s">
        <v>7</v>
      </c>
      <c r="G4589" s="568"/>
      <c r="H4589" s="239"/>
    </row>
    <row r="4590" spans="1:8" s="260" customFormat="1" x14ac:dyDescent="0.25">
      <c r="A4590" s="245">
        <v>43903</v>
      </c>
      <c r="B4590" s="246" t="s">
        <v>9</v>
      </c>
      <c r="C4590" s="222" t="s">
        <v>9</v>
      </c>
      <c r="G4590" s="568"/>
      <c r="H4590" s="239"/>
    </row>
    <row r="4591" spans="1:8" s="260" customFormat="1" x14ac:dyDescent="0.25">
      <c r="A4591" s="245">
        <v>43907</v>
      </c>
      <c r="B4591" s="246" t="s">
        <v>9</v>
      </c>
      <c r="C4591" s="222" t="s">
        <v>9</v>
      </c>
      <c r="G4591" s="568"/>
      <c r="H4591" s="239"/>
    </row>
    <row r="4592" spans="1:8" s="260" customFormat="1" x14ac:dyDescent="0.25">
      <c r="A4592" s="245">
        <v>43915</v>
      </c>
      <c r="B4592" s="246" t="s">
        <v>9</v>
      </c>
      <c r="C4592" s="222" t="s">
        <v>9</v>
      </c>
      <c r="G4592" s="568"/>
      <c r="H4592" s="239"/>
    </row>
    <row r="4593" spans="1:8" s="260" customFormat="1" x14ac:dyDescent="0.25">
      <c r="A4593" s="245">
        <v>43916</v>
      </c>
      <c r="B4593" s="246" t="s">
        <v>9</v>
      </c>
      <c r="C4593" s="222" t="s">
        <v>9</v>
      </c>
      <c r="G4593" s="568"/>
      <c r="H4593" s="239"/>
    </row>
    <row r="4594" spans="1:8" s="260" customFormat="1" x14ac:dyDescent="0.25">
      <c r="A4594" s="245">
        <v>43926</v>
      </c>
      <c r="B4594" s="246" t="s">
        <v>9</v>
      </c>
      <c r="C4594" s="222" t="s">
        <v>9</v>
      </c>
      <c r="G4594" s="568"/>
      <c r="H4594" s="239"/>
    </row>
    <row r="4595" spans="1:8" s="260" customFormat="1" x14ac:dyDescent="0.25">
      <c r="A4595" s="245">
        <v>43929</v>
      </c>
      <c r="B4595" s="246" t="s">
        <v>9</v>
      </c>
      <c r="C4595" s="222" t="s">
        <v>9</v>
      </c>
      <c r="G4595" s="568"/>
      <c r="H4595" s="239"/>
    </row>
    <row r="4596" spans="1:8" s="260" customFormat="1" x14ac:dyDescent="0.25">
      <c r="A4596" s="245">
        <v>43930</v>
      </c>
      <c r="B4596" s="246" t="s">
        <v>9</v>
      </c>
      <c r="C4596" s="222" t="s">
        <v>9</v>
      </c>
      <c r="G4596" s="568"/>
      <c r="H4596" s="239"/>
    </row>
    <row r="4597" spans="1:8" s="260" customFormat="1" x14ac:dyDescent="0.25">
      <c r="A4597" s="245">
        <v>43936</v>
      </c>
      <c r="B4597" s="246" t="s">
        <v>9</v>
      </c>
      <c r="C4597" s="222" t="s">
        <v>9</v>
      </c>
      <c r="G4597" s="568"/>
      <c r="H4597" s="239"/>
    </row>
    <row r="4598" spans="1:8" s="260" customFormat="1" x14ac:dyDescent="0.25">
      <c r="A4598" s="245">
        <v>43948</v>
      </c>
      <c r="B4598" s="246" t="s">
        <v>9</v>
      </c>
      <c r="C4598" s="222" t="s">
        <v>9</v>
      </c>
      <c r="G4598" s="568"/>
      <c r="H4598" s="239"/>
    </row>
    <row r="4599" spans="1:8" s="260" customFormat="1" x14ac:dyDescent="0.25">
      <c r="A4599" s="245">
        <v>43963</v>
      </c>
      <c r="B4599" s="246" t="s">
        <v>9</v>
      </c>
      <c r="C4599" s="222" t="s">
        <v>9</v>
      </c>
      <c r="G4599" s="568"/>
      <c r="H4599" s="239"/>
    </row>
    <row r="4600" spans="1:8" s="260" customFormat="1" x14ac:dyDescent="0.25">
      <c r="A4600" s="245">
        <v>43979</v>
      </c>
      <c r="B4600" s="246" t="s">
        <v>9</v>
      </c>
      <c r="C4600" s="222" t="s">
        <v>9</v>
      </c>
      <c r="G4600" s="568"/>
      <c r="H4600" s="239"/>
    </row>
    <row r="4601" spans="1:8" s="260" customFormat="1" x14ac:dyDescent="0.25">
      <c r="A4601" s="245">
        <v>43981</v>
      </c>
      <c r="B4601" s="246" t="s">
        <v>9</v>
      </c>
      <c r="C4601" s="222" t="s">
        <v>9</v>
      </c>
      <c r="G4601" s="568"/>
      <c r="H4601" s="239"/>
    </row>
    <row r="4602" spans="1:8" s="260" customFormat="1" x14ac:dyDescent="0.25">
      <c r="A4602" s="245">
        <v>43983</v>
      </c>
      <c r="B4602" s="246" t="s">
        <v>9</v>
      </c>
      <c r="C4602" s="222" t="s">
        <v>9</v>
      </c>
      <c r="G4602" s="568"/>
      <c r="H4602" s="239"/>
    </row>
    <row r="4603" spans="1:8" s="260" customFormat="1" x14ac:dyDescent="0.25">
      <c r="A4603" s="245">
        <v>43985</v>
      </c>
      <c r="B4603" s="246" t="s">
        <v>9</v>
      </c>
      <c r="C4603" s="222" t="s">
        <v>9</v>
      </c>
      <c r="G4603" s="568"/>
      <c r="H4603" s="239"/>
    </row>
    <row r="4604" spans="1:8" s="260" customFormat="1" x14ac:dyDescent="0.25">
      <c r="A4604" s="245">
        <v>43986</v>
      </c>
      <c r="B4604" s="246" t="s">
        <v>9</v>
      </c>
      <c r="C4604" s="222" t="s">
        <v>9</v>
      </c>
      <c r="G4604" s="568"/>
      <c r="H4604" s="239"/>
    </row>
    <row r="4605" spans="1:8" s="260" customFormat="1" x14ac:dyDescent="0.25">
      <c r="A4605" s="245">
        <v>43987</v>
      </c>
      <c r="B4605" s="246" t="s">
        <v>9</v>
      </c>
      <c r="C4605" s="222" t="s">
        <v>9</v>
      </c>
      <c r="G4605" s="568"/>
      <c r="H4605" s="239"/>
    </row>
    <row r="4606" spans="1:8" s="260" customFormat="1" x14ac:dyDescent="0.25">
      <c r="A4606" s="245">
        <v>43990</v>
      </c>
      <c r="B4606" s="246" t="s">
        <v>9</v>
      </c>
      <c r="C4606" s="222" t="s">
        <v>9</v>
      </c>
      <c r="G4606" s="568"/>
      <c r="H4606" s="239"/>
    </row>
    <row r="4607" spans="1:8" s="260" customFormat="1" x14ac:dyDescent="0.25">
      <c r="A4607" s="245">
        <v>43994</v>
      </c>
      <c r="B4607" s="246" t="s">
        <v>9</v>
      </c>
      <c r="C4607" s="222" t="s">
        <v>9</v>
      </c>
      <c r="G4607" s="568"/>
      <c r="H4607" s="239"/>
    </row>
    <row r="4608" spans="1:8" s="260" customFormat="1" x14ac:dyDescent="0.25">
      <c r="A4608" s="245">
        <v>43995</v>
      </c>
      <c r="B4608" s="246" t="s">
        <v>9</v>
      </c>
      <c r="C4608" s="222" t="s">
        <v>9</v>
      </c>
      <c r="G4608" s="568"/>
      <c r="H4608" s="239"/>
    </row>
    <row r="4609" spans="1:8" s="260" customFormat="1" x14ac:dyDescent="0.25">
      <c r="A4609" s="245">
        <v>43996</v>
      </c>
      <c r="B4609" s="246" t="s">
        <v>9</v>
      </c>
      <c r="C4609" s="222" t="s">
        <v>9</v>
      </c>
      <c r="G4609" s="568"/>
      <c r="H4609" s="239"/>
    </row>
    <row r="4610" spans="1:8" s="260" customFormat="1" x14ac:dyDescent="0.25">
      <c r="A4610" s="245">
        <v>43998</v>
      </c>
      <c r="B4610" s="246" t="s">
        <v>9</v>
      </c>
      <c r="C4610" s="222" t="s">
        <v>9</v>
      </c>
      <c r="G4610" s="568"/>
      <c r="H4610" s="239"/>
    </row>
    <row r="4611" spans="1:8" s="260" customFormat="1" x14ac:dyDescent="0.25">
      <c r="A4611" s="245">
        <v>43999</v>
      </c>
      <c r="B4611" s="246" t="s">
        <v>9</v>
      </c>
      <c r="C4611" s="222" t="s">
        <v>9</v>
      </c>
      <c r="G4611" s="568"/>
      <c r="H4611" s="239"/>
    </row>
    <row r="4612" spans="1:8" s="260" customFormat="1" x14ac:dyDescent="0.25">
      <c r="A4612" s="245">
        <v>44000</v>
      </c>
      <c r="B4612" s="246" t="s">
        <v>9</v>
      </c>
      <c r="C4612" s="222" t="s">
        <v>9</v>
      </c>
      <c r="G4612" s="568"/>
      <c r="H4612" s="239"/>
    </row>
    <row r="4613" spans="1:8" s="260" customFormat="1" x14ac:dyDescent="0.25">
      <c r="A4613" s="245">
        <v>44001</v>
      </c>
      <c r="B4613" s="246" t="s">
        <v>9</v>
      </c>
      <c r="C4613" s="222" t="s">
        <v>9</v>
      </c>
      <c r="G4613" s="568"/>
      <c r="H4613" s="239"/>
    </row>
    <row r="4614" spans="1:8" s="260" customFormat="1" x14ac:dyDescent="0.25">
      <c r="A4614" s="245">
        <v>44003</v>
      </c>
      <c r="B4614" s="246" t="s">
        <v>9</v>
      </c>
      <c r="C4614" s="222" t="s">
        <v>9</v>
      </c>
      <c r="G4614" s="568"/>
      <c r="H4614" s="239"/>
    </row>
    <row r="4615" spans="1:8" s="260" customFormat="1" x14ac:dyDescent="0.25">
      <c r="A4615" s="245">
        <v>44005</v>
      </c>
      <c r="B4615" s="246" t="s">
        <v>9</v>
      </c>
      <c r="C4615" s="222" t="s">
        <v>9</v>
      </c>
      <c r="G4615" s="568"/>
      <c r="H4615" s="239"/>
    </row>
    <row r="4616" spans="1:8" s="260" customFormat="1" x14ac:dyDescent="0.25">
      <c r="A4616" s="245">
        <v>44006</v>
      </c>
      <c r="B4616" s="246" t="s">
        <v>9</v>
      </c>
      <c r="C4616" s="222" t="s">
        <v>9</v>
      </c>
      <c r="G4616" s="568"/>
      <c r="H4616" s="239"/>
    </row>
    <row r="4617" spans="1:8" s="260" customFormat="1" x14ac:dyDescent="0.25">
      <c r="A4617" s="245">
        <v>44007</v>
      </c>
      <c r="B4617" s="246" t="s">
        <v>9</v>
      </c>
      <c r="C4617" s="222" t="s">
        <v>9</v>
      </c>
      <c r="G4617" s="568"/>
      <c r="H4617" s="239"/>
    </row>
    <row r="4618" spans="1:8" s="260" customFormat="1" x14ac:dyDescent="0.25">
      <c r="A4618" s="245">
        <v>44008</v>
      </c>
      <c r="B4618" s="246" t="s">
        <v>9</v>
      </c>
      <c r="C4618" s="222" t="s">
        <v>9</v>
      </c>
      <c r="G4618" s="568"/>
      <c r="H4618" s="239"/>
    </row>
    <row r="4619" spans="1:8" s="260" customFormat="1" x14ac:dyDescent="0.25">
      <c r="A4619" s="245">
        <v>44011</v>
      </c>
      <c r="B4619" s="246" t="s">
        <v>9</v>
      </c>
      <c r="C4619" s="222" t="s">
        <v>9</v>
      </c>
      <c r="G4619" s="568"/>
      <c r="H4619" s="239"/>
    </row>
    <row r="4620" spans="1:8" s="260" customFormat="1" x14ac:dyDescent="0.25">
      <c r="A4620" s="245">
        <v>44012</v>
      </c>
      <c r="B4620" s="246" t="s">
        <v>9</v>
      </c>
      <c r="C4620" s="222" t="s">
        <v>9</v>
      </c>
      <c r="G4620" s="568"/>
      <c r="H4620" s="239"/>
    </row>
    <row r="4621" spans="1:8" s="260" customFormat="1" x14ac:dyDescent="0.25">
      <c r="A4621" s="245">
        <v>44013</v>
      </c>
      <c r="B4621" s="246" t="s">
        <v>9</v>
      </c>
      <c r="C4621" s="222" t="s">
        <v>9</v>
      </c>
      <c r="G4621" s="568"/>
      <c r="H4621" s="239"/>
    </row>
    <row r="4622" spans="1:8" s="260" customFormat="1" x14ac:dyDescent="0.25">
      <c r="A4622" s="245">
        <v>44014</v>
      </c>
      <c r="B4622" s="246" t="s">
        <v>9</v>
      </c>
      <c r="C4622" s="222" t="s">
        <v>9</v>
      </c>
      <c r="G4622" s="568"/>
      <c r="H4622" s="239"/>
    </row>
    <row r="4623" spans="1:8" s="260" customFormat="1" x14ac:dyDescent="0.25">
      <c r="A4623" s="245">
        <v>44015</v>
      </c>
      <c r="B4623" s="246" t="s">
        <v>9</v>
      </c>
      <c r="C4623" s="222" t="s">
        <v>9</v>
      </c>
      <c r="G4623" s="568"/>
      <c r="H4623" s="239"/>
    </row>
    <row r="4624" spans="1:8" s="260" customFormat="1" x14ac:dyDescent="0.25">
      <c r="A4624" s="245">
        <v>44016</v>
      </c>
      <c r="B4624" s="246" t="s">
        <v>9</v>
      </c>
      <c r="C4624" s="222" t="s">
        <v>9</v>
      </c>
      <c r="G4624" s="568"/>
      <c r="H4624" s="239"/>
    </row>
    <row r="4625" spans="1:8" s="260" customFormat="1" x14ac:dyDescent="0.25">
      <c r="A4625" s="245">
        <v>44017</v>
      </c>
      <c r="B4625" s="246" t="s">
        <v>9</v>
      </c>
      <c r="C4625" s="222" t="s">
        <v>9</v>
      </c>
      <c r="G4625" s="568"/>
      <c r="H4625" s="239"/>
    </row>
    <row r="4626" spans="1:8" s="260" customFormat="1" x14ac:dyDescent="0.25">
      <c r="A4626" s="245">
        <v>44018</v>
      </c>
      <c r="B4626" s="246" t="s">
        <v>9</v>
      </c>
      <c r="C4626" s="222" t="s">
        <v>9</v>
      </c>
      <c r="G4626" s="568"/>
      <c r="H4626" s="239"/>
    </row>
    <row r="4627" spans="1:8" s="260" customFormat="1" x14ac:dyDescent="0.25">
      <c r="A4627" s="245">
        <v>44040</v>
      </c>
      <c r="B4627" s="246" t="s">
        <v>9</v>
      </c>
      <c r="C4627" s="222" t="s">
        <v>9</v>
      </c>
      <c r="G4627" s="568"/>
      <c r="H4627" s="239"/>
    </row>
    <row r="4628" spans="1:8" s="260" customFormat="1" x14ac:dyDescent="0.25">
      <c r="A4628" s="245">
        <v>44054</v>
      </c>
      <c r="B4628" s="246" t="s">
        <v>9</v>
      </c>
      <c r="C4628" s="222" t="s">
        <v>9</v>
      </c>
      <c r="G4628" s="568"/>
      <c r="H4628" s="239"/>
    </row>
    <row r="4629" spans="1:8" s="260" customFormat="1" x14ac:dyDescent="0.25">
      <c r="A4629" s="245">
        <v>44067</v>
      </c>
      <c r="B4629" s="246" t="s">
        <v>9</v>
      </c>
      <c r="C4629" s="222" t="s">
        <v>9</v>
      </c>
      <c r="G4629" s="568"/>
      <c r="H4629" s="239"/>
    </row>
    <row r="4630" spans="1:8" s="260" customFormat="1" x14ac:dyDescent="0.25">
      <c r="A4630" s="245">
        <v>44164</v>
      </c>
      <c r="B4630" s="246" t="s">
        <v>9</v>
      </c>
      <c r="C4630" s="222" t="s">
        <v>9</v>
      </c>
      <c r="G4630" s="568"/>
      <c r="H4630" s="239"/>
    </row>
    <row r="4631" spans="1:8" s="260" customFormat="1" x14ac:dyDescent="0.25">
      <c r="A4631" s="245">
        <v>44171</v>
      </c>
      <c r="B4631" s="246" t="s">
        <v>9</v>
      </c>
      <c r="C4631" s="222" t="s">
        <v>9</v>
      </c>
      <c r="G4631" s="568"/>
      <c r="H4631" s="239"/>
    </row>
    <row r="4632" spans="1:8" s="260" customFormat="1" x14ac:dyDescent="0.25">
      <c r="A4632" s="245">
        <v>44178</v>
      </c>
      <c r="B4632" s="246" t="s">
        <v>9</v>
      </c>
      <c r="C4632" s="222" t="s">
        <v>9</v>
      </c>
      <c r="G4632" s="568"/>
      <c r="H4632" s="239"/>
    </row>
    <row r="4633" spans="1:8" s="260" customFormat="1" x14ac:dyDescent="0.25">
      <c r="A4633" s="245">
        <v>43903</v>
      </c>
      <c r="B4633" s="246" t="s">
        <v>15</v>
      </c>
      <c r="C4633" s="222" t="s">
        <v>15</v>
      </c>
      <c r="G4633" s="568"/>
      <c r="H4633" s="239"/>
    </row>
    <row r="4634" spans="1:8" s="260" customFormat="1" x14ac:dyDescent="0.25">
      <c r="A4634" s="245">
        <v>43907</v>
      </c>
      <c r="B4634" s="246" t="s">
        <v>15</v>
      </c>
      <c r="C4634" s="222" t="s">
        <v>15</v>
      </c>
      <c r="G4634" s="568"/>
      <c r="H4634" s="239"/>
    </row>
    <row r="4635" spans="1:8" s="260" customFormat="1" x14ac:dyDescent="0.25">
      <c r="A4635" s="245">
        <v>43910</v>
      </c>
      <c r="B4635" s="246" t="s">
        <v>15</v>
      </c>
      <c r="C4635" s="222" t="s">
        <v>15</v>
      </c>
      <c r="G4635" s="568"/>
      <c r="H4635" s="239"/>
    </row>
    <row r="4636" spans="1:8" s="260" customFormat="1" x14ac:dyDescent="0.25">
      <c r="A4636" s="245">
        <v>43915</v>
      </c>
      <c r="B4636" s="246" t="s">
        <v>15</v>
      </c>
      <c r="C4636" s="222" t="s">
        <v>15</v>
      </c>
      <c r="G4636" s="568"/>
      <c r="H4636" s="239"/>
    </row>
    <row r="4637" spans="1:8" s="260" customFormat="1" x14ac:dyDescent="0.25">
      <c r="A4637" s="245">
        <v>43916</v>
      </c>
      <c r="B4637" s="246" t="s">
        <v>15</v>
      </c>
      <c r="C4637" s="222" t="s">
        <v>15</v>
      </c>
      <c r="G4637" s="568"/>
      <c r="H4637" s="239"/>
    </row>
    <row r="4638" spans="1:8" s="260" customFormat="1" x14ac:dyDescent="0.25">
      <c r="A4638" s="245">
        <v>43920</v>
      </c>
      <c r="B4638" s="246" t="s">
        <v>15</v>
      </c>
      <c r="C4638" s="222" t="s">
        <v>15</v>
      </c>
      <c r="G4638" s="568"/>
      <c r="H4638" s="239"/>
    </row>
    <row r="4639" spans="1:8" s="260" customFormat="1" x14ac:dyDescent="0.25">
      <c r="A4639" s="245">
        <v>43923</v>
      </c>
      <c r="B4639" s="246" t="s">
        <v>15</v>
      </c>
      <c r="C4639" s="222" t="s">
        <v>15</v>
      </c>
      <c r="G4639" s="568"/>
      <c r="H4639" s="239"/>
    </row>
    <row r="4640" spans="1:8" s="260" customFormat="1" x14ac:dyDescent="0.25">
      <c r="A4640" s="245">
        <v>43924</v>
      </c>
      <c r="B4640" s="246" t="s">
        <v>15</v>
      </c>
      <c r="C4640" s="222" t="s">
        <v>15</v>
      </c>
      <c r="G4640" s="568"/>
      <c r="H4640" s="239"/>
    </row>
    <row r="4641" spans="1:8" s="260" customFormat="1" x14ac:dyDescent="0.25">
      <c r="A4641" s="245">
        <v>43926</v>
      </c>
      <c r="B4641" s="246" t="s">
        <v>15</v>
      </c>
      <c r="C4641" s="222" t="s">
        <v>15</v>
      </c>
      <c r="G4641" s="568"/>
      <c r="H4641" s="239"/>
    </row>
    <row r="4642" spans="1:8" s="260" customFormat="1" x14ac:dyDescent="0.25">
      <c r="A4642" s="245">
        <v>43929</v>
      </c>
      <c r="B4642" s="246" t="s">
        <v>15</v>
      </c>
      <c r="C4642" s="222" t="s">
        <v>15</v>
      </c>
      <c r="G4642" s="568"/>
      <c r="H4642" s="239"/>
    </row>
    <row r="4643" spans="1:8" s="260" customFormat="1" x14ac:dyDescent="0.25">
      <c r="A4643" s="245">
        <v>43936</v>
      </c>
      <c r="B4643" s="246" t="s">
        <v>15</v>
      </c>
      <c r="C4643" s="222" t="s">
        <v>15</v>
      </c>
      <c r="G4643" s="568"/>
      <c r="H4643" s="239"/>
    </row>
    <row r="4644" spans="1:8" s="260" customFormat="1" x14ac:dyDescent="0.25">
      <c r="A4644" s="245">
        <v>43948</v>
      </c>
      <c r="B4644" s="246" t="s">
        <v>15</v>
      </c>
      <c r="C4644" s="222" t="s">
        <v>15</v>
      </c>
      <c r="G4644" s="568"/>
      <c r="H4644" s="239"/>
    </row>
    <row r="4645" spans="1:8" s="260" customFormat="1" x14ac:dyDescent="0.25">
      <c r="A4645" s="245">
        <v>43951</v>
      </c>
      <c r="B4645" s="246" t="s">
        <v>15</v>
      </c>
      <c r="C4645" s="222" t="s">
        <v>15</v>
      </c>
      <c r="G4645" s="568"/>
      <c r="H4645" s="239"/>
    </row>
    <row r="4646" spans="1:8" s="260" customFormat="1" x14ac:dyDescent="0.25">
      <c r="A4646" s="245">
        <v>43953</v>
      </c>
      <c r="B4646" s="246" t="s">
        <v>15</v>
      </c>
      <c r="C4646" s="222" t="s">
        <v>15</v>
      </c>
      <c r="G4646" s="568"/>
      <c r="H4646" s="239"/>
    </row>
    <row r="4647" spans="1:8" s="260" customFormat="1" x14ac:dyDescent="0.25">
      <c r="A4647" s="245">
        <v>43956</v>
      </c>
      <c r="B4647" s="246" t="s">
        <v>15</v>
      </c>
      <c r="C4647" s="222" t="s">
        <v>15</v>
      </c>
      <c r="G4647" s="568"/>
      <c r="H4647" s="239"/>
    </row>
    <row r="4648" spans="1:8" s="260" customFormat="1" x14ac:dyDescent="0.25">
      <c r="A4648" s="245">
        <v>43963</v>
      </c>
      <c r="B4648" s="246" t="s">
        <v>15</v>
      </c>
      <c r="C4648" s="222" t="s">
        <v>15</v>
      </c>
      <c r="G4648" s="568"/>
      <c r="H4648" s="239"/>
    </row>
    <row r="4649" spans="1:8" s="260" customFormat="1" x14ac:dyDescent="0.25">
      <c r="A4649" s="245">
        <v>43979</v>
      </c>
      <c r="B4649" s="246" t="s">
        <v>15</v>
      </c>
      <c r="C4649" s="222" t="s">
        <v>15</v>
      </c>
      <c r="G4649" s="568"/>
      <c r="H4649" s="239"/>
    </row>
    <row r="4650" spans="1:8" s="260" customFormat="1" x14ac:dyDescent="0.25">
      <c r="A4650" s="245">
        <v>43981</v>
      </c>
      <c r="B4650" s="246" t="s">
        <v>15</v>
      </c>
      <c r="C4650" s="222" t="s">
        <v>15</v>
      </c>
      <c r="G4650" s="568"/>
      <c r="H4650" s="239"/>
    </row>
    <row r="4651" spans="1:8" s="260" customFormat="1" x14ac:dyDescent="0.25">
      <c r="A4651" s="245">
        <v>43983</v>
      </c>
      <c r="B4651" s="246" t="s">
        <v>15</v>
      </c>
      <c r="C4651" s="222" t="s">
        <v>15</v>
      </c>
      <c r="G4651" s="568"/>
      <c r="H4651" s="239"/>
    </row>
    <row r="4652" spans="1:8" s="260" customFormat="1" x14ac:dyDescent="0.25">
      <c r="A4652" s="245">
        <v>43985</v>
      </c>
      <c r="B4652" s="246" t="s">
        <v>15</v>
      </c>
      <c r="C4652" s="222" t="s">
        <v>15</v>
      </c>
      <c r="G4652" s="568"/>
      <c r="H4652" s="239"/>
    </row>
    <row r="4653" spans="1:8" s="260" customFormat="1" x14ac:dyDescent="0.25">
      <c r="A4653" s="245">
        <v>43986</v>
      </c>
      <c r="B4653" s="246" t="s">
        <v>15</v>
      </c>
      <c r="C4653" s="222" t="s">
        <v>15</v>
      </c>
      <c r="G4653" s="568"/>
      <c r="H4653" s="239"/>
    </row>
    <row r="4654" spans="1:8" s="260" customFormat="1" x14ac:dyDescent="0.25">
      <c r="A4654" s="245">
        <v>43987</v>
      </c>
      <c r="B4654" s="246" t="s">
        <v>15</v>
      </c>
      <c r="C4654" s="222" t="s">
        <v>15</v>
      </c>
      <c r="G4654" s="568"/>
      <c r="H4654" s="239"/>
    </row>
    <row r="4655" spans="1:8" s="260" customFormat="1" x14ac:dyDescent="0.25">
      <c r="A4655" s="245">
        <v>43988</v>
      </c>
      <c r="B4655" s="246" t="s">
        <v>15</v>
      </c>
      <c r="C4655" s="222" t="s">
        <v>15</v>
      </c>
      <c r="G4655" s="568"/>
      <c r="H4655" s="239"/>
    </row>
    <row r="4656" spans="1:8" s="260" customFormat="1" x14ac:dyDescent="0.25">
      <c r="A4656" s="245">
        <v>43989</v>
      </c>
      <c r="B4656" s="246" t="s">
        <v>15</v>
      </c>
      <c r="C4656" s="222" t="s">
        <v>15</v>
      </c>
      <c r="G4656" s="568"/>
      <c r="H4656" s="239"/>
    </row>
    <row r="4657" spans="1:8" s="260" customFormat="1" x14ac:dyDescent="0.25">
      <c r="A4657" s="245">
        <v>43990</v>
      </c>
      <c r="B4657" s="246" t="s">
        <v>15</v>
      </c>
      <c r="C4657" s="222" t="s">
        <v>15</v>
      </c>
      <c r="G4657" s="568"/>
      <c r="H4657" s="239"/>
    </row>
    <row r="4658" spans="1:8" s="260" customFormat="1" x14ac:dyDescent="0.25">
      <c r="A4658" s="245">
        <v>43991</v>
      </c>
      <c r="B4658" s="246" t="s">
        <v>15</v>
      </c>
      <c r="C4658" s="222" t="s">
        <v>15</v>
      </c>
      <c r="G4658" s="568"/>
      <c r="H4658" s="239"/>
    </row>
    <row r="4659" spans="1:8" s="260" customFormat="1" x14ac:dyDescent="0.25">
      <c r="A4659" s="245">
        <v>43992</v>
      </c>
      <c r="B4659" s="246" t="s">
        <v>15</v>
      </c>
      <c r="C4659" s="222" t="s">
        <v>15</v>
      </c>
      <c r="G4659" s="568"/>
      <c r="H4659" s="239"/>
    </row>
    <row r="4660" spans="1:8" s="260" customFormat="1" x14ac:dyDescent="0.25">
      <c r="A4660" s="245">
        <v>43994</v>
      </c>
      <c r="B4660" s="246" t="s">
        <v>15</v>
      </c>
      <c r="C4660" s="222" t="s">
        <v>15</v>
      </c>
      <c r="G4660" s="568"/>
      <c r="H4660" s="239"/>
    </row>
    <row r="4661" spans="1:8" s="260" customFormat="1" x14ac:dyDescent="0.25">
      <c r="A4661" s="245">
        <v>44001</v>
      </c>
      <c r="B4661" s="246" t="s">
        <v>15</v>
      </c>
      <c r="C4661" s="222" t="s">
        <v>15</v>
      </c>
      <c r="G4661" s="568"/>
      <c r="H4661" s="239"/>
    </row>
    <row r="4662" spans="1:8" s="260" customFormat="1" x14ac:dyDescent="0.25">
      <c r="A4662" s="245">
        <v>44003</v>
      </c>
      <c r="B4662" s="246" t="s">
        <v>15</v>
      </c>
      <c r="C4662" s="222" t="s">
        <v>15</v>
      </c>
      <c r="G4662" s="568"/>
      <c r="H4662" s="239"/>
    </row>
    <row r="4663" spans="1:8" s="260" customFormat="1" x14ac:dyDescent="0.25">
      <c r="A4663" s="245">
        <v>44004</v>
      </c>
      <c r="B4663" s="246" t="s">
        <v>15</v>
      </c>
      <c r="C4663" s="222" t="s">
        <v>15</v>
      </c>
      <c r="G4663" s="568"/>
      <c r="H4663" s="239"/>
    </row>
    <row r="4664" spans="1:8" s="260" customFormat="1" x14ac:dyDescent="0.25">
      <c r="A4664" s="245">
        <v>44005</v>
      </c>
      <c r="B4664" s="246" t="s">
        <v>15</v>
      </c>
      <c r="C4664" s="222" t="s">
        <v>15</v>
      </c>
      <c r="G4664" s="568"/>
      <c r="H4664" s="239"/>
    </row>
    <row r="4665" spans="1:8" s="260" customFormat="1" x14ac:dyDescent="0.25">
      <c r="A4665" s="245">
        <v>44008</v>
      </c>
      <c r="B4665" s="246" t="s">
        <v>15</v>
      </c>
      <c r="C4665" s="222" t="s">
        <v>15</v>
      </c>
      <c r="G4665" s="568"/>
      <c r="H4665" s="239"/>
    </row>
    <row r="4666" spans="1:8" s="260" customFormat="1" x14ac:dyDescent="0.25">
      <c r="A4666" s="245">
        <v>44009</v>
      </c>
      <c r="B4666" s="246" t="s">
        <v>15</v>
      </c>
      <c r="C4666" s="222" t="s">
        <v>15</v>
      </c>
      <c r="G4666" s="568"/>
      <c r="H4666" s="239"/>
    </row>
    <row r="4667" spans="1:8" s="260" customFormat="1" x14ac:dyDescent="0.25">
      <c r="A4667" s="245">
        <v>44010</v>
      </c>
      <c r="B4667" s="246" t="s">
        <v>15</v>
      </c>
      <c r="C4667" s="222" t="s">
        <v>15</v>
      </c>
      <c r="G4667" s="568"/>
      <c r="H4667" s="239"/>
    </row>
    <row r="4668" spans="1:8" s="260" customFormat="1" x14ac:dyDescent="0.25">
      <c r="A4668" s="245">
        <v>44011</v>
      </c>
      <c r="B4668" s="246" t="s">
        <v>15</v>
      </c>
      <c r="C4668" s="222" t="s">
        <v>15</v>
      </c>
      <c r="G4668" s="568"/>
      <c r="H4668" s="239"/>
    </row>
    <row r="4669" spans="1:8" s="260" customFormat="1" x14ac:dyDescent="0.25">
      <c r="A4669" s="245">
        <v>44012</v>
      </c>
      <c r="B4669" s="246" t="s">
        <v>15</v>
      </c>
      <c r="C4669" s="222" t="s">
        <v>15</v>
      </c>
      <c r="G4669" s="568"/>
      <c r="H4669" s="239"/>
    </row>
    <row r="4670" spans="1:8" s="260" customFormat="1" x14ac:dyDescent="0.25">
      <c r="A4670" s="245">
        <v>44013</v>
      </c>
      <c r="B4670" s="246" t="s">
        <v>15</v>
      </c>
      <c r="C4670" s="222" t="s">
        <v>15</v>
      </c>
      <c r="G4670" s="568"/>
      <c r="H4670" s="239"/>
    </row>
    <row r="4671" spans="1:8" s="260" customFormat="1" x14ac:dyDescent="0.25">
      <c r="A4671" s="245">
        <v>44014</v>
      </c>
      <c r="B4671" s="246" t="s">
        <v>15</v>
      </c>
      <c r="C4671" s="222" t="s">
        <v>15</v>
      </c>
      <c r="G4671" s="568"/>
      <c r="H4671" s="239"/>
    </row>
    <row r="4672" spans="1:8" s="260" customFormat="1" x14ac:dyDescent="0.25">
      <c r="A4672" s="245">
        <v>44015</v>
      </c>
      <c r="B4672" s="246" t="s">
        <v>15</v>
      </c>
      <c r="C4672" s="222" t="s">
        <v>15</v>
      </c>
      <c r="G4672" s="568"/>
      <c r="H4672" s="239"/>
    </row>
    <row r="4673" spans="1:8" s="260" customFormat="1" x14ac:dyDescent="0.25">
      <c r="A4673" s="245">
        <v>44016</v>
      </c>
      <c r="B4673" s="246" t="s">
        <v>15</v>
      </c>
      <c r="C4673" s="222" t="s">
        <v>15</v>
      </c>
      <c r="G4673" s="568"/>
      <c r="H4673" s="239"/>
    </row>
    <row r="4674" spans="1:8" s="260" customFormat="1" x14ac:dyDescent="0.25">
      <c r="A4674" s="245">
        <v>44017</v>
      </c>
      <c r="B4674" s="246" t="s">
        <v>15</v>
      </c>
      <c r="C4674" s="222" t="s">
        <v>15</v>
      </c>
      <c r="G4674" s="568"/>
      <c r="H4674" s="239"/>
    </row>
    <row r="4675" spans="1:8" s="260" customFormat="1" x14ac:dyDescent="0.25">
      <c r="A4675" s="245">
        <v>44018</v>
      </c>
      <c r="B4675" s="246" t="s">
        <v>15</v>
      </c>
      <c r="C4675" s="222" t="s">
        <v>15</v>
      </c>
      <c r="G4675" s="568"/>
      <c r="H4675" s="239"/>
    </row>
    <row r="4676" spans="1:8" s="260" customFormat="1" x14ac:dyDescent="0.25">
      <c r="A4676" s="245">
        <v>44019</v>
      </c>
      <c r="B4676" s="246" t="s">
        <v>15</v>
      </c>
      <c r="C4676" s="222" t="s">
        <v>15</v>
      </c>
      <c r="G4676" s="568"/>
      <c r="H4676" s="239"/>
    </row>
    <row r="4677" spans="1:8" s="260" customFormat="1" x14ac:dyDescent="0.25">
      <c r="A4677" s="245">
        <v>44021</v>
      </c>
      <c r="B4677" s="246" t="s">
        <v>15</v>
      </c>
      <c r="C4677" s="222" t="s">
        <v>15</v>
      </c>
      <c r="G4677" s="568"/>
      <c r="H4677" s="239"/>
    </row>
    <row r="4678" spans="1:8" s="260" customFormat="1" x14ac:dyDescent="0.25">
      <c r="A4678" s="245">
        <v>44023</v>
      </c>
      <c r="B4678" s="246" t="s">
        <v>15</v>
      </c>
      <c r="C4678" s="222" t="s">
        <v>15</v>
      </c>
      <c r="G4678" s="568"/>
      <c r="H4678" s="239"/>
    </row>
    <row r="4679" spans="1:8" s="260" customFormat="1" x14ac:dyDescent="0.25">
      <c r="A4679" s="245">
        <v>44024</v>
      </c>
      <c r="B4679" s="246" t="s">
        <v>15</v>
      </c>
      <c r="C4679" s="222" t="s">
        <v>15</v>
      </c>
      <c r="G4679" s="568"/>
      <c r="H4679" s="239"/>
    </row>
    <row r="4680" spans="1:8" s="260" customFormat="1" x14ac:dyDescent="0.25">
      <c r="A4680" s="245">
        <v>44025</v>
      </c>
      <c r="B4680" s="246" t="s">
        <v>15</v>
      </c>
      <c r="C4680" s="222" t="s">
        <v>15</v>
      </c>
      <c r="G4680" s="568"/>
      <c r="H4680" s="239"/>
    </row>
    <row r="4681" spans="1:8" s="260" customFormat="1" x14ac:dyDescent="0.25">
      <c r="A4681" s="245">
        <v>44026</v>
      </c>
      <c r="B4681" s="246" t="s">
        <v>15</v>
      </c>
      <c r="C4681" s="222" t="s">
        <v>15</v>
      </c>
      <c r="G4681" s="568"/>
      <c r="H4681" s="239"/>
    </row>
    <row r="4682" spans="1:8" s="260" customFormat="1" x14ac:dyDescent="0.25">
      <c r="A4682" s="245">
        <v>44027</v>
      </c>
      <c r="B4682" s="246" t="s">
        <v>15</v>
      </c>
      <c r="C4682" s="222" t="s">
        <v>15</v>
      </c>
      <c r="G4682" s="568"/>
      <c r="H4682" s="239"/>
    </row>
    <row r="4683" spans="1:8" s="260" customFormat="1" x14ac:dyDescent="0.25">
      <c r="A4683" s="245">
        <v>44028</v>
      </c>
      <c r="B4683" s="246" t="s">
        <v>15</v>
      </c>
      <c r="C4683" s="222" t="s">
        <v>15</v>
      </c>
      <c r="G4683" s="568"/>
      <c r="H4683" s="239"/>
    </row>
    <row r="4684" spans="1:8" s="260" customFormat="1" x14ac:dyDescent="0.25">
      <c r="A4684" s="245">
        <v>44029</v>
      </c>
      <c r="B4684" s="246" t="s">
        <v>15</v>
      </c>
      <c r="C4684" s="222" t="s">
        <v>15</v>
      </c>
      <c r="G4684" s="568"/>
      <c r="H4684" s="239"/>
    </row>
    <row r="4685" spans="1:8" s="260" customFormat="1" x14ac:dyDescent="0.25">
      <c r="A4685" s="245">
        <v>44030</v>
      </c>
      <c r="B4685" s="246" t="s">
        <v>15</v>
      </c>
      <c r="C4685" s="222" t="s">
        <v>15</v>
      </c>
      <c r="G4685" s="568"/>
      <c r="H4685" s="239"/>
    </row>
    <row r="4686" spans="1:8" s="260" customFormat="1" x14ac:dyDescent="0.25">
      <c r="A4686" s="245">
        <v>44031</v>
      </c>
      <c r="B4686" s="246" t="s">
        <v>15</v>
      </c>
      <c r="C4686" s="222" t="s">
        <v>15</v>
      </c>
      <c r="G4686" s="568"/>
      <c r="H4686" s="239"/>
    </row>
    <row r="4687" spans="1:8" s="260" customFormat="1" x14ac:dyDescent="0.25">
      <c r="A4687" s="245">
        <v>44032</v>
      </c>
      <c r="B4687" s="246" t="s">
        <v>15</v>
      </c>
      <c r="C4687" s="222" t="s">
        <v>15</v>
      </c>
      <c r="G4687" s="568"/>
      <c r="H4687" s="239"/>
    </row>
    <row r="4688" spans="1:8" s="260" customFormat="1" x14ac:dyDescent="0.25">
      <c r="A4688" s="245">
        <v>44033</v>
      </c>
      <c r="B4688" s="246" t="s">
        <v>15</v>
      </c>
      <c r="C4688" s="222" t="s">
        <v>15</v>
      </c>
      <c r="G4688" s="568"/>
      <c r="H4688" s="239"/>
    </row>
    <row r="4689" spans="1:8" s="260" customFormat="1" x14ac:dyDescent="0.25">
      <c r="A4689" s="245">
        <v>44034</v>
      </c>
      <c r="B4689" s="246" t="s">
        <v>15</v>
      </c>
      <c r="C4689" s="222" t="s">
        <v>15</v>
      </c>
      <c r="G4689" s="568"/>
      <c r="H4689" s="239"/>
    </row>
    <row r="4690" spans="1:8" s="260" customFormat="1" x14ac:dyDescent="0.25">
      <c r="A4690" s="245">
        <v>44035</v>
      </c>
      <c r="B4690" s="246" t="s">
        <v>15</v>
      </c>
      <c r="C4690" s="222" t="s">
        <v>15</v>
      </c>
      <c r="G4690" s="568"/>
      <c r="H4690" s="239"/>
    </row>
    <row r="4691" spans="1:8" s="260" customFormat="1" x14ac:dyDescent="0.25">
      <c r="A4691" s="245">
        <v>44036</v>
      </c>
      <c r="B4691" s="246" t="s">
        <v>15</v>
      </c>
      <c r="C4691" s="222" t="s">
        <v>15</v>
      </c>
      <c r="G4691" s="568"/>
      <c r="H4691" s="239"/>
    </row>
    <row r="4692" spans="1:8" s="260" customFormat="1" x14ac:dyDescent="0.25">
      <c r="A4692" s="245">
        <v>44037</v>
      </c>
      <c r="B4692" s="246" t="s">
        <v>15</v>
      </c>
      <c r="C4692" s="222" t="s">
        <v>15</v>
      </c>
      <c r="G4692" s="568"/>
      <c r="H4692" s="239"/>
    </row>
    <row r="4693" spans="1:8" s="260" customFormat="1" x14ac:dyDescent="0.25">
      <c r="A4693" s="245">
        <v>44038</v>
      </c>
      <c r="B4693" s="246" t="s">
        <v>15</v>
      </c>
      <c r="C4693" s="222" t="s">
        <v>15</v>
      </c>
      <c r="G4693" s="568"/>
      <c r="H4693" s="239"/>
    </row>
    <row r="4694" spans="1:8" s="260" customFormat="1" x14ac:dyDescent="0.25">
      <c r="A4694" s="245">
        <v>44039</v>
      </c>
      <c r="B4694" s="246" t="s">
        <v>15</v>
      </c>
      <c r="C4694" s="222" t="s">
        <v>15</v>
      </c>
      <c r="G4694" s="568"/>
      <c r="H4694" s="239"/>
    </row>
    <row r="4695" spans="1:8" s="260" customFormat="1" x14ac:dyDescent="0.25">
      <c r="A4695" s="245">
        <v>44040</v>
      </c>
      <c r="B4695" s="246" t="s">
        <v>15</v>
      </c>
      <c r="C4695" s="222" t="s">
        <v>15</v>
      </c>
      <c r="G4695" s="568"/>
      <c r="H4695" s="239"/>
    </row>
    <row r="4696" spans="1:8" s="260" customFormat="1" x14ac:dyDescent="0.25">
      <c r="A4696" s="245">
        <v>44041</v>
      </c>
      <c r="B4696" s="246" t="s">
        <v>15</v>
      </c>
      <c r="C4696" s="222" t="s">
        <v>15</v>
      </c>
      <c r="G4696" s="568"/>
      <c r="H4696" s="239"/>
    </row>
    <row r="4697" spans="1:8" s="260" customFormat="1" x14ac:dyDescent="0.25">
      <c r="A4697" s="245">
        <v>44042</v>
      </c>
      <c r="B4697" s="246" t="s">
        <v>15</v>
      </c>
      <c r="C4697" s="222" t="s">
        <v>15</v>
      </c>
      <c r="G4697" s="568"/>
      <c r="H4697" s="239"/>
    </row>
    <row r="4698" spans="1:8" s="260" customFormat="1" x14ac:dyDescent="0.25">
      <c r="A4698" s="245">
        <v>44043</v>
      </c>
      <c r="B4698" s="246" t="s">
        <v>15</v>
      </c>
      <c r="C4698" s="222" t="s">
        <v>15</v>
      </c>
      <c r="G4698" s="568"/>
      <c r="H4698" s="239"/>
    </row>
    <row r="4699" spans="1:8" s="260" customFormat="1" x14ac:dyDescent="0.25">
      <c r="A4699" s="245">
        <v>44044</v>
      </c>
      <c r="B4699" s="246" t="s">
        <v>15</v>
      </c>
      <c r="C4699" s="222" t="s">
        <v>15</v>
      </c>
      <c r="G4699" s="568"/>
      <c r="H4699" s="239"/>
    </row>
    <row r="4700" spans="1:8" s="260" customFormat="1" x14ac:dyDescent="0.25">
      <c r="A4700" s="245">
        <v>44046</v>
      </c>
      <c r="B4700" s="246" t="s">
        <v>15</v>
      </c>
      <c r="C4700" s="222" t="s">
        <v>15</v>
      </c>
      <c r="G4700" s="568"/>
      <c r="H4700" s="239"/>
    </row>
    <row r="4701" spans="1:8" s="260" customFormat="1" x14ac:dyDescent="0.25">
      <c r="A4701" s="245">
        <v>44047</v>
      </c>
      <c r="B4701" s="246" t="s">
        <v>15</v>
      </c>
      <c r="C4701" s="222" t="s">
        <v>15</v>
      </c>
      <c r="G4701" s="568"/>
      <c r="H4701" s="239"/>
    </row>
    <row r="4702" spans="1:8" s="260" customFormat="1" x14ac:dyDescent="0.25">
      <c r="A4702" s="245">
        <v>44048</v>
      </c>
      <c r="B4702" s="246" t="s">
        <v>15</v>
      </c>
      <c r="C4702" s="222" t="s">
        <v>15</v>
      </c>
      <c r="G4702" s="568"/>
      <c r="H4702" s="239"/>
    </row>
    <row r="4703" spans="1:8" s="260" customFormat="1" x14ac:dyDescent="0.25">
      <c r="A4703" s="245">
        <v>44049</v>
      </c>
      <c r="B4703" s="246" t="s">
        <v>15</v>
      </c>
      <c r="C4703" s="222" t="s">
        <v>15</v>
      </c>
      <c r="G4703" s="568"/>
      <c r="H4703" s="239"/>
    </row>
    <row r="4704" spans="1:8" s="260" customFormat="1" x14ac:dyDescent="0.25">
      <c r="A4704" s="245">
        <v>44050</v>
      </c>
      <c r="B4704" s="246" t="s">
        <v>15</v>
      </c>
      <c r="C4704" s="222" t="s">
        <v>15</v>
      </c>
      <c r="G4704" s="568"/>
      <c r="H4704" s="239"/>
    </row>
    <row r="4705" spans="1:8" s="260" customFormat="1" x14ac:dyDescent="0.25">
      <c r="A4705" s="245">
        <v>44051</v>
      </c>
      <c r="B4705" s="246" t="s">
        <v>15</v>
      </c>
      <c r="C4705" s="222" t="s">
        <v>15</v>
      </c>
      <c r="G4705" s="568"/>
      <c r="H4705" s="239"/>
    </row>
    <row r="4706" spans="1:8" s="260" customFormat="1" x14ac:dyDescent="0.25">
      <c r="A4706" s="245">
        <v>44052</v>
      </c>
      <c r="B4706" s="246" t="s">
        <v>15</v>
      </c>
      <c r="C4706" s="222" t="s">
        <v>15</v>
      </c>
      <c r="G4706" s="568"/>
      <c r="H4706" s="239"/>
    </row>
    <row r="4707" spans="1:8" s="260" customFormat="1" x14ac:dyDescent="0.25">
      <c r="A4707" s="245">
        <v>44053</v>
      </c>
      <c r="B4707" s="246" t="s">
        <v>15</v>
      </c>
      <c r="C4707" s="222" t="s">
        <v>15</v>
      </c>
      <c r="G4707" s="568"/>
      <c r="H4707" s="239"/>
    </row>
    <row r="4708" spans="1:8" s="260" customFormat="1" x14ac:dyDescent="0.25">
      <c r="A4708" s="245">
        <v>44054</v>
      </c>
      <c r="B4708" s="246" t="s">
        <v>15</v>
      </c>
      <c r="C4708" s="222" t="s">
        <v>15</v>
      </c>
      <c r="G4708" s="568"/>
      <c r="H4708" s="239"/>
    </row>
    <row r="4709" spans="1:8" s="260" customFormat="1" x14ac:dyDescent="0.25">
      <c r="A4709" s="245">
        <v>44055</v>
      </c>
      <c r="B4709" s="246" t="s">
        <v>15</v>
      </c>
      <c r="C4709" s="222" t="s">
        <v>15</v>
      </c>
      <c r="G4709" s="568"/>
      <c r="H4709" s="239"/>
    </row>
    <row r="4710" spans="1:8" s="260" customFormat="1" x14ac:dyDescent="0.25">
      <c r="A4710" s="245">
        <v>44056</v>
      </c>
      <c r="B4710" s="246" t="s">
        <v>15</v>
      </c>
      <c r="C4710" s="222" t="s">
        <v>15</v>
      </c>
      <c r="G4710" s="568"/>
      <c r="H4710" s="239"/>
    </row>
    <row r="4711" spans="1:8" s="260" customFormat="1" x14ac:dyDescent="0.25">
      <c r="A4711" s="245">
        <v>44057</v>
      </c>
      <c r="B4711" s="246" t="s">
        <v>15</v>
      </c>
      <c r="C4711" s="222" t="s">
        <v>15</v>
      </c>
      <c r="G4711" s="568"/>
      <c r="H4711" s="239"/>
    </row>
    <row r="4712" spans="1:8" s="260" customFormat="1" x14ac:dyDescent="0.25">
      <c r="A4712" s="245">
        <v>44058</v>
      </c>
      <c r="B4712" s="246" t="s">
        <v>15</v>
      </c>
      <c r="C4712" s="222" t="s">
        <v>15</v>
      </c>
      <c r="G4712" s="568"/>
      <c r="H4712" s="239"/>
    </row>
    <row r="4713" spans="1:8" s="260" customFormat="1" x14ac:dyDescent="0.25">
      <c r="A4713" s="245">
        <v>44059</v>
      </c>
      <c r="B4713" s="246" t="s">
        <v>15</v>
      </c>
      <c r="C4713" s="222" t="s">
        <v>15</v>
      </c>
      <c r="G4713" s="568"/>
      <c r="H4713" s="239"/>
    </row>
    <row r="4714" spans="1:8" s="260" customFormat="1" x14ac:dyDescent="0.25">
      <c r="A4714" s="245">
        <v>44060</v>
      </c>
      <c r="B4714" s="246" t="s">
        <v>15</v>
      </c>
      <c r="C4714" s="222" t="s">
        <v>15</v>
      </c>
      <c r="G4714" s="568"/>
      <c r="H4714" s="239"/>
    </row>
    <row r="4715" spans="1:8" s="260" customFormat="1" x14ac:dyDescent="0.25">
      <c r="A4715" s="245">
        <v>44061</v>
      </c>
      <c r="B4715" s="246" t="s">
        <v>15</v>
      </c>
      <c r="C4715" s="222" t="s">
        <v>15</v>
      </c>
      <c r="G4715" s="568"/>
      <c r="H4715" s="239"/>
    </row>
    <row r="4716" spans="1:8" s="260" customFormat="1" x14ac:dyDescent="0.25">
      <c r="A4716" s="245">
        <v>44062</v>
      </c>
      <c r="B4716" s="246" t="s">
        <v>15</v>
      </c>
      <c r="C4716" s="222" t="s">
        <v>15</v>
      </c>
      <c r="G4716" s="568"/>
      <c r="H4716" s="239"/>
    </row>
    <row r="4717" spans="1:8" s="260" customFormat="1" x14ac:dyDescent="0.25">
      <c r="A4717" s="245">
        <v>44063</v>
      </c>
      <c r="B4717" s="246" t="s">
        <v>15</v>
      </c>
      <c r="C4717" s="222" t="s">
        <v>15</v>
      </c>
      <c r="G4717" s="568"/>
      <c r="H4717" s="239"/>
    </row>
    <row r="4718" spans="1:8" s="260" customFormat="1" x14ac:dyDescent="0.25">
      <c r="A4718" s="245">
        <v>44065</v>
      </c>
      <c r="B4718" s="246" t="s">
        <v>15</v>
      </c>
      <c r="C4718" s="222" t="s">
        <v>15</v>
      </c>
      <c r="G4718" s="568"/>
      <c r="H4718" s="239"/>
    </row>
    <row r="4719" spans="1:8" s="260" customFormat="1" x14ac:dyDescent="0.25">
      <c r="A4719" s="245">
        <v>44067</v>
      </c>
      <c r="B4719" s="246" t="s">
        <v>15</v>
      </c>
      <c r="C4719" s="222" t="s">
        <v>15</v>
      </c>
      <c r="G4719" s="568"/>
      <c r="H4719" s="239"/>
    </row>
    <row r="4720" spans="1:8" s="260" customFormat="1" x14ac:dyDescent="0.25">
      <c r="A4720" s="245">
        <v>44069</v>
      </c>
      <c r="B4720" s="246" t="s">
        <v>15</v>
      </c>
      <c r="C4720" s="222" t="s">
        <v>15</v>
      </c>
      <c r="G4720" s="568"/>
      <c r="H4720" s="239"/>
    </row>
    <row r="4721" spans="1:8" s="260" customFormat="1" x14ac:dyDescent="0.25">
      <c r="A4721" s="245">
        <v>44072</v>
      </c>
      <c r="B4721" s="246" t="s">
        <v>15</v>
      </c>
      <c r="C4721" s="222" t="s">
        <v>15</v>
      </c>
      <c r="G4721" s="568"/>
      <c r="H4721" s="239"/>
    </row>
    <row r="4722" spans="1:8" s="260" customFormat="1" x14ac:dyDescent="0.25">
      <c r="A4722" s="245">
        <v>44073</v>
      </c>
      <c r="B4722" s="246" t="s">
        <v>15</v>
      </c>
      <c r="C4722" s="222" t="s">
        <v>15</v>
      </c>
      <c r="G4722" s="568"/>
      <c r="H4722" s="239"/>
    </row>
    <row r="4723" spans="1:8" s="260" customFormat="1" x14ac:dyDescent="0.25">
      <c r="A4723" s="245">
        <v>44074</v>
      </c>
      <c r="B4723" s="246" t="s">
        <v>15</v>
      </c>
      <c r="C4723" s="222" t="s">
        <v>15</v>
      </c>
      <c r="G4723" s="568"/>
      <c r="H4723" s="239"/>
    </row>
    <row r="4724" spans="1:8" s="260" customFormat="1" x14ac:dyDescent="0.25">
      <c r="A4724" s="245">
        <v>44077</v>
      </c>
      <c r="B4724" s="246" t="s">
        <v>15</v>
      </c>
      <c r="C4724" s="222" t="s">
        <v>15</v>
      </c>
      <c r="G4724" s="568"/>
      <c r="H4724" s="239"/>
    </row>
    <row r="4725" spans="1:8" s="260" customFormat="1" x14ac:dyDescent="0.25">
      <c r="A4725" s="245">
        <v>44078</v>
      </c>
      <c r="B4725" s="246" t="s">
        <v>15</v>
      </c>
      <c r="C4725" s="222" t="s">
        <v>15</v>
      </c>
      <c r="G4725" s="568"/>
      <c r="H4725" s="239"/>
    </row>
    <row r="4726" spans="1:8" s="260" customFormat="1" x14ac:dyDescent="0.25">
      <c r="A4726" s="245">
        <v>44080</v>
      </c>
      <c r="B4726" s="246" t="s">
        <v>15</v>
      </c>
      <c r="C4726" s="222" t="s">
        <v>15</v>
      </c>
      <c r="G4726" s="568"/>
      <c r="H4726" s="239"/>
    </row>
    <row r="4727" spans="1:8" s="260" customFormat="1" x14ac:dyDescent="0.25">
      <c r="A4727" s="245">
        <v>44081</v>
      </c>
      <c r="B4727" s="246" t="s">
        <v>15</v>
      </c>
      <c r="C4727" s="222" t="s">
        <v>15</v>
      </c>
      <c r="G4727" s="568"/>
      <c r="H4727" s="239"/>
    </row>
    <row r="4728" spans="1:8" s="260" customFormat="1" x14ac:dyDescent="0.25">
      <c r="A4728" s="245">
        <v>44082</v>
      </c>
      <c r="B4728" s="246" t="s">
        <v>15</v>
      </c>
      <c r="C4728" s="222" t="s">
        <v>15</v>
      </c>
      <c r="G4728" s="568"/>
      <c r="H4728" s="239"/>
    </row>
    <row r="4729" spans="1:8" s="260" customFormat="1" x14ac:dyDescent="0.25">
      <c r="A4729" s="245">
        <v>44084</v>
      </c>
      <c r="B4729" s="246" t="s">
        <v>15</v>
      </c>
      <c r="C4729" s="222" t="s">
        <v>15</v>
      </c>
      <c r="G4729" s="568"/>
      <c r="H4729" s="239"/>
    </row>
    <row r="4730" spans="1:8" s="260" customFormat="1" x14ac:dyDescent="0.25">
      <c r="A4730" s="245">
        <v>44088</v>
      </c>
      <c r="B4730" s="246" t="s">
        <v>15</v>
      </c>
      <c r="C4730" s="222" t="s">
        <v>15</v>
      </c>
      <c r="G4730" s="568"/>
      <c r="H4730" s="239"/>
    </row>
    <row r="4731" spans="1:8" s="260" customFormat="1" x14ac:dyDescent="0.25">
      <c r="A4731" s="245">
        <v>44092</v>
      </c>
      <c r="B4731" s="246" t="s">
        <v>15</v>
      </c>
      <c r="C4731" s="222" t="s">
        <v>15</v>
      </c>
      <c r="G4731" s="568"/>
      <c r="H4731" s="239"/>
    </row>
    <row r="4732" spans="1:8" s="260" customFormat="1" x14ac:dyDescent="0.25">
      <c r="A4732" s="245">
        <v>44094</v>
      </c>
      <c r="B4732" s="246" t="s">
        <v>15</v>
      </c>
      <c r="C4732" s="222" t="s">
        <v>15</v>
      </c>
      <c r="G4732" s="568"/>
      <c r="H4732" s="239"/>
    </row>
    <row r="4733" spans="1:8" s="260" customFormat="1" x14ac:dyDescent="0.25">
      <c r="A4733" s="245">
        <v>44095</v>
      </c>
      <c r="B4733" s="246" t="s">
        <v>15</v>
      </c>
      <c r="C4733" s="222" t="s">
        <v>15</v>
      </c>
      <c r="G4733" s="568"/>
      <c r="H4733" s="239"/>
    </row>
    <row r="4734" spans="1:8" s="260" customFormat="1" x14ac:dyDescent="0.25">
      <c r="A4734" s="245">
        <v>44097</v>
      </c>
      <c r="B4734" s="246" t="s">
        <v>15</v>
      </c>
      <c r="C4734" s="222" t="s">
        <v>15</v>
      </c>
      <c r="G4734" s="568"/>
      <c r="H4734" s="239"/>
    </row>
    <row r="4735" spans="1:8" s="260" customFormat="1" x14ac:dyDescent="0.25">
      <c r="A4735" s="245">
        <v>44098</v>
      </c>
      <c r="B4735" s="246" t="s">
        <v>15</v>
      </c>
      <c r="C4735" s="222" t="s">
        <v>15</v>
      </c>
      <c r="G4735" s="568"/>
      <c r="H4735" s="239"/>
    </row>
    <row r="4736" spans="1:8" s="260" customFormat="1" x14ac:dyDescent="0.25">
      <c r="A4736" s="245">
        <v>44099</v>
      </c>
      <c r="B4736" s="246" t="s">
        <v>15</v>
      </c>
      <c r="C4736" s="222" t="s">
        <v>15</v>
      </c>
      <c r="G4736" s="568"/>
      <c r="H4736" s="239"/>
    </row>
    <row r="4737" spans="1:8" s="260" customFormat="1" x14ac:dyDescent="0.25">
      <c r="A4737" s="245">
        <v>44100</v>
      </c>
      <c r="B4737" s="246" t="s">
        <v>15</v>
      </c>
      <c r="C4737" s="222" t="s">
        <v>15</v>
      </c>
      <c r="G4737" s="568"/>
      <c r="H4737" s="239"/>
    </row>
    <row r="4738" spans="1:8" s="260" customFormat="1" x14ac:dyDescent="0.25">
      <c r="A4738" s="245">
        <v>44102</v>
      </c>
      <c r="B4738" s="246" t="s">
        <v>15</v>
      </c>
      <c r="C4738" s="222" t="s">
        <v>15</v>
      </c>
      <c r="G4738" s="568"/>
      <c r="H4738" s="239"/>
    </row>
    <row r="4739" spans="1:8" s="260" customFormat="1" x14ac:dyDescent="0.25">
      <c r="A4739" s="245">
        <v>44104</v>
      </c>
      <c r="B4739" s="246" t="s">
        <v>15</v>
      </c>
      <c r="C4739" s="222" t="s">
        <v>15</v>
      </c>
      <c r="G4739" s="568"/>
      <c r="H4739" s="239"/>
    </row>
    <row r="4740" spans="1:8" s="260" customFormat="1" x14ac:dyDescent="0.25">
      <c r="A4740" s="245">
        <v>44106</v>
      </c>
      <c r="B4740" s="246" t="s">
        <v>15</v>
      </c>
      <c r="C4740" s="222" t="s">
        <v>15</v>
      </c>
      <c r="G4740" s="568"/>
      <c r="H4740" s="239"/>
    </row>
    <row r="4741" spans="1:8" s="260" customFormat="1" x14ac:dyDescent="0.25">
      <c r="A4741" s="245">
        <v>44109</v>
      </c>
      <c r="B4741" s="246" t="s">
        <v>15</v>
      </c>
      <c r="C4741" s="222" t="s">
        <v>15</v>
      </c>
      <c r="G4741" s="568"/>
      <c r="H4741" s="239"/>
    </row>
    <row r="4742" spans="1:8" s="260" customFormat="1" x14ac:dyDescent="0.25">
      <c r="A4742" s="245">
        <v>44111</v>
      </c>
      <c r="B4742" s="246" t="s">
        <v>15</v>
      </c>
      <c r="C4742" s="222" t="s">
        <v>15</v>
      </c>
      <c r="G4742" s="568"/>
      <c r="H4742" s="239"/>
    </row>
    <row r="4743" spans="1:8" s="260" customFormat="1" x14ac:dyDescent="0.25">
      <c r="A4743" s="245">
        <v>44114</v>
      </c>
      <c r="B4743" s="246" t="s">
        <v>15</v>
      </c>
      <c r="C4743" s="222" t="s">
        <v>15</v>
      </c>
      <c r="G4743" s="568"/>
      <c r="H4743" s="239"/>
    </row>
    <row r="4744" spans="1:8" s="260" customFormat="1" x14ac:dyDescent="0.25">
      <c r="A4744" s="245">
        <v>44116</v>
      </c>
      <c r="B4744" s="246" t="s">
        <v>15</v>
      </c>
      <c r="C4744" s="222" t="s">
        <v>15</v>
      </c>
      <c r="G4744" s="568"/>
      <c r="H4744" s="239"/>
    </row>
    <row r="4745" spans="1:8" s="260" customFormat="1" x14ac:dyDescent="0.25">
      <c r="A4745" s="245">
        <v>44117</v>
      </c>
      <c r="B4745" s="246" t="s">
        <v>15</v>
      </c>
      <c r="C4745" s="222" t="s">
        <v>15</v>
      </c>
      <c r="G4745" s="568"/>
      <c r="H4745" s="239"/>
    </row>
    <row r="4746" spans="1:8" s="260" customFormat="1" x14ac:dyDescent="0.25">
      <c r="A4746" s="245">
        <v>44118</v>
      </c>
      <c r="B4746" s="246" t="s">
        <v>15</v>
      </c>
      <c r="C4746" s="222" t="s">
        <v>15</v>
      </c>
      <c r="G4746" s="568"/>
      <c r="H4746" s="239"/>
    </row>
    <row r="4747" spans="1:8" s="260" customFormat="1" x14ac:dyDescent="0.25">
      <c r="A4747" s="245">
        <v>44120</v>
      </c>
      <c r="B4747" s="246" t="s">
        <v>15</v>
      </c>
      <c r="C4747" s="222" t="s">
        <v>15</v>
      </c>
      <c r="G4747" s="568"/>
      <c r="H4747" s="239"/>
    </row>
    <row r="4748" spans="1:8" s="260" customFormat="1" x14ac:dyDescent="0.25">
      <c r="A4748" s="245">
        <v>44121</v>
      </c>
      <c r="B4748" s="246" t="s">
        <v>15</v>
      </c>
      <c r="C4748" s="222" t="s">
        <v>15</v>
      </c>
      <c r="G4748" s="568"/>
      <c r="H4748" s="239"/>
    </row>
    <row r="4749" spans="1:8" s="260" customFormat="1" x14ac:dyDescent="0.25">
      <c r="A4749" s="245">
        <v>44127</v>
      </c>
      <c r="B4749" s="246" t="s">
        <v>15</v>
      </c>
      <c r="C4749" s="222" t="s">
        <v>15</v>
      </c>
      <c r="G4749" s="568"/>
      <c r="H4749" s="239"/>
    </row>
    <row r="4750" spans="1:8" s="260" customFormat="1" x14ac:dyDescent="0.25">
      <c r="A4750" s="245">
        <v>44130</v>
      </c>
      <c r="B4750" s="246" t="s">
        <v>15</v>
      </c>
      <c r="C4750" s="222" t="s">
        <v>15</v>
      </c>
      <c r="G4750" s="568"/>
      <c r="H4750" s="239"/>
    </row>
    <row r="4751" spans="1:8" s="260" customFormat="1" x14ac:dyDescent="0.25">
      <c r="A4751" s="245">
        <v>44131</v>
      </c>
      <c r="B4751" s="246" t="s">
        <v>15</v>
      </c>
      <c r="C4751" s="222" t="s">
        <v>15</v>
      </c>
      <c r="G4751" s="568"/>
      <c r="H4751" s="239"/>
    </row>
    <row r="4752" spans="1:8" s="260" customFormat="1" x14ac:dyDescent="0.25">
      <c r="A4752" s="245">
        <v>44137</v>
      </c>
      <c r="B4752" s="246" t="s">
        <v>15</v>
      </c>
      <c r="C4752" s="222" t="s">
        <v>15</v>
      </c>
      <c r="G4752" s="568"/>
      <c r="H4752" s="239"/>
    </row>
    <row r="4753" spans="1:8" s="260" customFormat="1" x14ac:dyDescent="0.25">
      <c r="A4753" s="245">
        <v>44140</v>
      </c>
      <c r="B4753" s="246" t="s">
        <v>15</v>
      </c>
      <c r="C4753" s="222" t="s">
        <v>15</v>
      </c>
      <c r="G4753" s="568"/>
      <c r="H4753" s="239"/>
    </row>
    <row r="4754" spans="1:8" s="260" customFormat="1" x14ac:dyDescent="0.25">
      <c r="A4754" s="245">
        <v>44143</v>
      </c>
      <c r="B4754" s="246" t="s">
        <v>15</v>
      </c>
      <c r="C4754" s="222" t="s">
        <v>15</v>
      </c>
      <c r="G4754" s="568"/>
      <c r="H4754" s="239"/>
    </row>
    <row r="4755" spans="1:8" s="260" customFormat="1" x14ac:dyDescent="0.25">
      <c r="A4755" s="245">
        <v>44144</v>
      </c>
      <c r="B4755" s="246" t="s">
        <v>15</v>
      </c>
      <c r="C4755" s="222" t="s">
        <v>15</v>
      </c>
      <c r="G4755" s="568"/>
      <c r="H4755" s="239"/>
    </row>
    <row r="4756" spans="1:8" s="260" customFormat="1" x14ac:dyDescent="0.25">
      <c r="A4756" s="245">
        <v>44154</v>
      </c>
      <c r="B4756" s="246" t="s">
        <v>15</v>
      </c>
      <c r="C4756" s="222" t="s">
        <v>15</v>
      </c>
      <c r="G4756" s="568"/>
      <c r="H4756" s="239"/>
    </row>
    <row r="4757" spans="1:8" s="260" customFormat="1" x14ac:dyDescent="0.25">
      <c r="A4757" s="245">
        <v>44157</v>
      </c>
      <c r="B4757" s="246" t="s">
        <v>15</v>
      </c>
      <c r="C4757" s="222" t="s">
        <v>15</v>
      </c>
      <c r="G4757" s="568"/>
      <c r="H4757" s="239"/>
    </row>
    <row r="4758" spans="1:8" s="260" customFormat="1" x14ac:dyDescent="0.25">
      <c r="A4758" s="245">
        <v>44158</v>
      </c>
      <c r="B4758" s="246" t="s">
        <v>15</v>
      </c>
      <c r="C4758" s="222" t="s">
        <v>15</v>
      </c>
      <c r="G4758" s="568"/>
      <c r="H4758" s="239"/>
    </row>
    <row r="4759" spans="1:8" s="260" customFormat="1" x14ac:dyDescent="0.25">
      <c r="A4759" s="245">
        <v>44161</v>
      </c>
      <c r="B4759" s="246" t="s">
        <v>15</v>
      </c>
      <c r="C4759" s="222" t="s">
        <v>15</v>
      </c>
      <c r="G4759" s="568"/>
      <c r="H4759" s="239"/>
    </row>
    <row r="4760" spans="1:8" s="260" customFormat="1" x14ac:dyDescent="0.25">
      <c r="A4760" s="245">
        <v>44163</v>
      </c>
      <c r="B4760" s="246" t="s">
        <v>15</v>
      </c>
      <c r="C4760" s="222" t="s">
        <v>15</v>
      </c>
      <c r="G4760" s="568"/>
      <c r="H4760" s="239"/>
    </row>
    <row r="4761" spans="1:8" s="260" customFormat="1" x14ac:dyDescent="0.25">
      <c r="A4761" s="245">
        <v>44164</v>
      </c>
      <c r="B4761" s="246" t="s">
        <v>15</v>
      </c>
      <c r="C4761" s="222" t="s">
        <v>15</v>
      </c>
      <c r="G4761" s="568"/>
      <c r="H4761" s="239"/>
    </row>
    <row r="4762" spans="1:8" s="260" customFormat="1" x14ac:dyDescent="0.25">
      <c r="A4762" s="245">
        <v>44166</v>
      </c>
      <c r="B4762" s="246" t="s">
        <v>15</v>
      </c>
      <c r="C4762" s="222" t="s">
        <v>15</v>
      </c>
      <c r="G4762" s="568"/>
      <c r="H4762" s="239"/>
    </row>
    <row r="4763" spans="1:8" s="260" customFormat="1" x14ac:dyDescent="0.25">
      <c r="A4763" s="245">
        <v>44168</v>
      </c>
      <c r="B4763" s="246" t="s">
        <v>15</v>
      </c>
      <c r="C4763" s="222" t="s">
        <v>15</v>
      </c>
      <c r="G4763" s="568"/>
      <c r="H4763" s="239"/>
    </row>
    <row r="4764" spans="1:8" s="260" customFormat="1" x14ac:dyDescent="0.25">
      <c r="A4764" s="245">
        <v>44169</v>
      </c>
      <c r="B4764" s="246" t="s">
        <v>15</v>
      </c>
      <c r="C4764" s="222" t="s">
        <v>15</v>
      </c>
      <c r="G4764" s="568"/>
      <c r="H4764" s="239"/>
    </row>
    <row r="4765" spans="1:8" s="260" customFormat="1" x14ac:dyDescent="0.25">
      <c r="A4765" s="245">
        <v>44170</v>
      </c>
      <c r="B4765" s="246" t="s">
        <v>15</v>
      </c>
      <c r="C4765" s="222" t="s">
        <v>15</v>
      </c>
      <c r="G4765" s="568"/>
      <c r="H4765" s="239"/>
    </row>
    <row r="4766" spans="1:8" s="260" customFormat="1" x14ac:dyDescent="0.25">
      <c r="A4766" s="245">
        <v>44171</v>
      </c>
      <c r="B4766" s="246" t="s">
        <v>15</v>
      </c>
      <c r="C4766" s="222" t="s">
        <v>15</v>
      </c>
      <c r="G4766" s="568"/>
      <c r="H4766" s="239"/>
    </row>
    <row r="4767" spans="1:8" s="260" customFormat="1" x14ac:dyDescent="0.25">
      <c r="A4767" s="245">
        <v>44172</v>
      </c>
      <c r="B4767" s="246" t="s">
        <v>15</v>
      </c>
      <c r="C4767" s="222" t="s">
        <v>15</v>
      </c>
      <c r="G4767" s="568"/>
      <c r="H4767" s="239"/>
    </row>
    <row r="4768" spans="1:8" s="260" customFormat="1" x14ac:dyDescent="0.25">
      <c r="A4768" s="245">
        <v>44173</v>
      </c>
      <c r="B4768" s="246" t="s">
        <v>15</v>
      </c>
      <c r="C4768" s="222" t="s">
        <v>15</v>
      </c>
      <c r="G4768" s="568"/>
      <c r="H4768" s="239"/>
    </row>
    <row r="4769" spans="1:8" s="260" customFormat="1" x14ac:dyDescent="0.25">
      <c r="A4769" s="245">
        <v>44178</v>
      </c>
      <c r="B4769" s="246" t="s">
        <v>15</v>
      </c>
      <c r="C4769" s="222" t="s">
        <v>15</v>
      </c>
      <c r="G4769" s="568"/>
      <c r="H4769" s="239"/>
    </row>
    <row r="4770" spans="1:8" s="260" customFormat="1" x14ac:dyDescent="0.25">
      <c r="A4770" s="245">
        <v>43903</v>
      </c>
      <c r="B4770" s="246" t="s">
        <v>11</v>
      </c>
      <c r="C4770" s="222" t="s">
        <v>11</v>
      </c>
      <c r="G4770" s="568"/>
      <c r="H4770" s="239"/>
    </row>
    <row r="4771" spans="1:8" s="260" customFormat="1" x14ac:dyDescent="0.25">
      <c r="A4771" s="245">
        <v>43907</v>
      </c>
      <c r="B4771" s="246" t="s">
        <v>11</v>
      </c>
      <c r="C4771" s="222" t="s">
        <v>11</v>
      </c>
      <c r="G4771" s="568"/>
      <c r="H4771" s="239"/>
    </row>
    <row r="4772" spans="1:8" s="260" customFormat="1" x14ac:dyDescent="0.25">
      <c r="A4772" s="245">
        <v>43910</v>
      </c>
      <c r="B4772" s="246" t="s">
        <v>11</v>
      </c>
      <c r="C4772" s="222" t="s">
        <v>11</v>
      </c>
      <c r="G4772" s="568"/>
      <c r="H4772" s="239"/>
    </row>
    <row r="4773" spans="1:8" s="260" customFormat="1" x14ac:dyDescent="0.25">
      <c r="A4773" s="245">
        <v>43915</v>
      </c>
      <c r="B4773" s="246" t="s">
        <v>11</v>
      </c>
      <c r="C4773" s="222" t="s">
        <v>11</v>
      </c>
      <c r="G4773" s="568"/>
      <c r="H4773" s="239"/>
    </row>
    <row r="4774" spans="1:8" s="260" customFormat="1" x14ac:dyDescent="0.25">
      <c r="A4774" s="245">
        <v>43920</v>
      </c>
      <c r="B4774" s="246" t="s">
        <v>11</v>
      </c>
      <c r="C4774" s="222" t="s">
        <v>11</v>
      </c>
      <c r="G4774" s="568"/>
      <c r="H4774" s="239"/>
    </row>
    <row r="4775" spans="1:8" s="260" customFormat="1" x14ac:dyDescent="0.25">
      <c r="A4775" s="245">
        <v>43923</v>
      </c>
      <c r="B4775" s="246" t="s">
        <v>11</v>
      </c>
      <c r="C4775" s="222" t="s">
        <v>11</v>
      </c>
      <c r="G4775" s="568"/>
      <c r="H4775" s="239"/>
    </row>
    <row r="4776" spans="1:8" s="260" customFormat="1" x14ac:dyDescent="0.25">
      <c r="A4776" s="245">
        <v>43924</v>
      </c>
      <c r="B4776" s="246" t="s">
        <v>11</v>
      </c>
      <c r="C4776" s="222" t="s">
        <v>11</v>
      </c>
      <c r="G4776" s="568"/>
      <c r="H4776" s="239"/>
    </row>
    <row r="4777" spans="1:8" s="260" customFormat="1" x14ac:dyDescent="0.25">
      <c r="A4777" s="245">
        <v>43926</v>
      </c>
      <c r="B4777" s="246" t="s">
        <v>11</v>
      </c>
      <c r="C4777" s="222" t="s">
        <v>11</v>
      </c>
      <c r="G4777" s="568"/>
      <c r="H4777" s="239"/>
    </row>
    <row r="4778" spans="1:8" s="260" customFormat="1" x14ac:dyDescent="0.25">
      <c r="A4778" s="245">
        <v>43929</v>
      </c>
      <c r="B4778" s="246" t="s">
        <v>11</v>
      </c>
      <c r="C4778" s="222" t="s">
        <v>11</v>
      </c>
      <c r="G4778" s="568"/>
      <c r="H4778" s="239"/>
    </row>
    <row r="4779" spans="1:8" s="260" customFormat="1" x14ac:dyDescent="0.25">
      <c r="A4779" s="245">
        <v>43930</v>
      </c>
      <c r="B4779" s="246" t="s">
        <v>11</v>
      </c>
      <c r="C4779" s="222" t="s">
        <v>11</v>
      </c>
      <c r="G4779" s="568"/>
      <c r="H4779" s="239"/>
    </row>
    <row r="4780" spans="1:8" s="260" customFormat="1" x14ac:dyDescent="0.25">
      <c r="A4780" s="245">
        <v>43936</v>
      </c>
      <c r="B4780" s="246" t="s">
        <v>11</v>
      </c>
      <c r="C4780" s="222" t="s">
        <v>11</v>
      </c>
      <c r="G4780" s="568"/>
      <c r="H4780" s="239"/>
    </row>
    <row r="4781" spans="1:8" s="260" customFormat="1" x14ac:dyDescent="0.25">
      <c r="A4781" s="245">
        <v>43948</v>
      </c>
      <c r="B4781" s="246" t="s">
        <v>11</v>
      </c>
      <c r="C4781" s="222" t="s">
        <v>11</v>
      </c>
      <c r="G4781" s="568"/>
      <c r="H4781" s="239"/>
    </row>
    <row r="4782" spans="1:8" s="260" customFormat="1" x14ac:dyDescent="0.25">
      <c r="A4782" s="245">
        <v>43951</v>
      </c>
      <c r="B4782" s="246" t="s">
        <v>11</v>
      </c>
      <c r="C4782" s="222" t="s">
        <v>11</v>
      </c>
      <c r="G4782" s="568"/>
      <c r="H4782" s="239"/>
    </row>
    <row r="4783" spans="1:8" s="260" customFormat="1" x14ac:dyDescent="0.25">
      <c r="A4783" s="245">
        <v>43953</v>
      </c>
      <c r="B4783" s="246" t="s">
        <v>11</v>
      </c>
      <c r="C4783" s="222" t="s">
        <v>11</v>
      </c>
      <c r="G4783" s="568"/>
      <c r="H4783" s="239"/>
    </row>
    <row r="4784" spans="1:8" s="260" customFormat="1" x14ac:dyDescent="0.25">
      <c r="A4784" s="245">
        <v>43956</v>
      </c>
      <c r="B4784" s="246" t="s">
        <v>11</v>
      </c>
      <c r="C4784" s="222" t="s">
        <v>11</v>
      </c>
      <c r="G4784" s="568"/>
      <c r="H4784" s="239"/>
    </row>
    <row r="4785" spans="1:8" s="260" customFormat="1" x14ac:dyDescent="0.25">
      <c r="A4785" s="245">
        <v>43963</v>
      </c>
      <c r="B4785" s="246" t="s">
        <v>11</v>
      </c>
      <c r="C4785" s="222" t="s">
        <v>11</v>
      </c>
      <c r="G4785" s="568"/>
      <c r="H4785" s="239"/>
    </row>
    <row r="4786" spans="1:8" s="260" customFormat="1" x14ac:dyDescent="0.25">
      <c r="A4786" s="245">
        <v>43979</v>
      </c>
      <c r="B4786" s="246" t="s">
        <v>11</v>
      </c>
      <c r="C4786" s="222" t="s">
        <v>11</v>
      </c>
      <c r="G4786" s="568"/>
      <c r="H4786" s="239"/>
    </row>
    <row r="4787" spans="1:8" s="260" customFormat="1" x14ac:dyDescent="0.25">
      <c r="A4787" s="245">
        <v>43981</v>
      </c>
      <c r="B4787" s="246" t="s">
        <v>11</v>
      </c>
      <c r="C4787" s="222" t="s">
        <v>11</v>
      </c>
      <c r="G4787" s="568"/>
      <c r="H4787" s="239"/>
    </row>
    <row r="4788" spans="1:8" s="260" customFormat="1" x14ac:dyDescent="0.25">
      <c r="A4788" s="245">
        <v>43983</v>
      </c>
      <c r="B4788" s="246" t="s">
        <v>11</v>
      </c>
      <c r="C4788" s="222" t="s">
        <v>11</v>
      </c>
      <c r="G4788" s="568"/>
      <c r="H4788" s="239"/>
    </row>
    <row r="4789" spans="1:8" s="260" customFormat="1" x14ac:dyDescent="0.25">
      <c r="A4789" s="245">
        <v>43985</v>
      </c>
      <c r="B4789" s="246" t="s">
        <v>11</v>
      </c>
      <c r="C4789" s="222" t="s">
        <v>11</v>
      </c>
      <c r="G4789" s="568"/>
      <c r="H4789" s="239"/>
    </row>
    <row r="4790" spans="1:8" s="260" customFormat="1" x14ac:dyDescent="0.25">
      <c r="A4790" s="245">
        <v>43986</v>
      </c>
      <c r="B4790" s="246" t="s">
        <v>11</v>
      </c>
      <c r="C4790" s="222" t="s">
        <v>11</v>
      </c>
      <c r="G4790" s="568"/>
      <c r="H4790" s="239"/>
    </row>
    <row r="4791" spans="1:8" s="260" customFormat="1" x14ac:dyDescent="0.25">
      <c r="A4791" s="245">
        <v>43987</v>
      </c>
      <c r="B4791" s="246" t="s">
        <v>11</v>
      </c>
      <c r="C4791" s="222" t="s">
        <v>11</v>
      </c>
      <c r="G4791" s="568"/>
      <c r="H4791" s="239"/>
    </row>
    <row r="4792" spans="1:8" s="260" customFormat="1" x14ac:dyDescent="0.25">
      <c r="A4792" s="245">
        <v>43988</v>
      </c>
      <c r="B4792" s="246" t="s">
        <v>11</v>
      </c>
      <c r="C4792" s="222" t="s">
        <v>11</v>
      </c>
      <c r="G4792" s="568"/>
      <c r="H4792" s="239"/>
    </row>
    <row r="4793" spans="1:8" s="260" customFormat="1" x14ac:dyDescent="0.25">
      <c r="A4793" s="245">
        <v>43989</v>
      </c>
      <c r="B4793" s="246" t="s">
        <v>11</v>
      </c>
      <c r="C4793" s="222" t="s">
        <v>11</v>
      </c>
      <c r="G4793" s="568"/>
      <c r="H4793" s="239"/>
    </row>
    <row r="4794" spans="1:8" s="260" customFormat="1" x14ac:dyDescent="0.25">
      <c r="A4794" s="245">
        <v>43990</v>
      </c>
      <c r="B4794" s="246" t="s">
        <v>11</v>
      </c>
      <c r="C4794" s="222" t="s">
        <v>11</v>
      </c>
      <c r="G4794" s="568"/>
      <c r="H4794" s="239"/>
    </row>
    <row r="4795" spans="1:8" s="260" customFormat="1" x14ac:dyDescent="0.25">
      <c r="A4795" s="245">
        <v>43991</v>
      </c>
      <c r="B4795" s="246" t="s">
        <v>11</v>
      </c>
      <c r="C4795" s="222" t="s">
        <v>11</v>
      </c>
      <c r="G4795" s="568"/>
      <c r="H4795" s="239"/>
    </row>
    <row r="4796" spans="1:8" s="260" customFormat="1" x14ac:dyDescent="0.25">
      <c r="A4796" s="245">
        <v>43992</v>
      </c>
      <c r="B4796" s="246" t="s">
        <v>11</v>
      </c>
      <c r="C4796" s="222" t="s">
        <v>11</v>
      </c>
      <c r="G4796" s="568"/>
      <c r="H4796" s="239"/>
    </row>
    <row r="4797" spans="1:8" s="260" customFormat="1" x14ac:dyDescent="0.25">
      <c r="A4797" s="245">
        <v>43993</v>
      </c>
      <c r="B4797" s="246" t="s">
        <v>11</v>
      </c>
      <c r="C4797" s="222" t="s">
        <v>11</v>
      </c>
      <c r="G4797" s="568"/>
      <c r="H4797" s="239"/>
    </row>
    <row r="4798" spans="1:8" s="260" customFormat="1" x14ac:dyDescent="0.25">
      <c r="A4798" s="245">
        <v>43994</v>
      </c>
      <c r="B4798" s="246" t="s">
        <v>11</v>
      </c>
      <c r="C4798" s="222" t="s">
        <v>11</v>
      </c>
      <c r="G4798" s="568"/>
      <c r="H4798" s="239"/>
    </row>
    <row r="4799" spans="1:8" s="260" customFormat="1" x14ac:dyDescent="0.25">
      <c r="A4799" s="245">
        <v>43995</v>
      </c>
      <c r="B4799" s="246" t="s">
        <v>11</v>
      </c>
      <c r="C4799" s="222" t="s">
        <v>11</v>
      </c>
      <c r="G4799" s="568"/>
      <c r="H4799" s="239"/>
    </row>
    <row r="4800" spans="1:8" s="260" customFormat="1" x14ac:dyDescent="0.25">
      <c r="A4800" s="245">
        <v>43996</v>
      </c>
      <c r="B4800" s="246" t="s">
        <v>11</v>
      </c>
      <c r="C4800" s="222" t="s">
        <v>11</v>
      </c>
      <c r="G4800" s="568"/>
      <c r="H4800" s="239"/>
    </row>
    <row r="4801" spans="1:8" s="260" customFormat="1" x14ac:dyDescent="0.25">
      <c r="A4801" s="245">
        <v>43998</v>
      </c>
      <c r="B4801" s="246" t="s">
        <v>11</v>
      </c>
      <c r="C4801" s="222" t="s">
        <v>11</v>
      </c>
      <c r="G4801" s="568"/>
      <c r="H4801" s="239"/>
    </row>
    <row r="4802" spans="1:8" s="260" customFormat="1" x14ac:dyDescent="0.25">
      <c r="A4802" s="245">
        <v>43999</v>
      </c>
      <c r="B4802" s="246" t="s">
        <v>11</v>
      </c>
      <c r="C4802" s="222" t="s">
        <v>11</v>
      </c>
      <c r="G4802" s="568"/>
      <c r="H4802" s="239"/>
    </row>
    <row r="4803" spans="1:8" s="260" customFormat="1" x14ac:dyDescent="0.25">
      <c r="A4803" s="245">
        <v>44000</v>
      </c>
      <c r="B4803" s="246" t="s">
        <v>11</v>
      </c>
      <c r="C4803" s="222" t="s">
        <v>11</v>
      </c>
      <c r="G4803" s="568"/>
      <c r="H4803" s="239"/>
    </row>
    <row r="4804" spans="1:8" s="260" customFormat="1" x14ac:dyDescent="0.25">
      <c r="A4804" s="245">
        <v>44001</v>
      </c>
      <c r="B4804" s="246" t="s">
        <v>11</v>
      </c>
      <c r="C4804" s="222" t="s">
        <v>11</v>
      </c>
      <c r="G4804" s="568"/>
      <c r="H4804" s="239"/>
    </row>
    <row r="4805" spans="1:8" s="260" customFormat="1" x14ac:dyDescent="0.25">
      <c r="A4805" s="245">
        <v>44002</v>
      </c>
      <c r="B4805" s="246" t="s">
        <v>11</v>
      </c>
      <c r="C4805" s="222" t="s">
        <v>11</v>
      </c>
      <c r="G4805" s="568"/>
      <c r="H4805" s="239"/>
    </row>
    <row r="4806" spans="1:8" s="260" customFormat="1" x14ac:dyDescent="0.25">
      <c r="A4806" s="245">
        <v>44003</v>
      </c>
      <c r="B4806" s="246" t="s">
        <v>11</v>
      </c>
      <c r="C4806" s="222" t="s">
        <v>11</v>
      </c>
      <c r="G4806" s="568"/>
      <c r="H4806" s="239"/>
    </row>
    <row r="4807" spans="1:8" s="260" customFormat="1" x14ac:dyDescent="0.25">
      <c r="A4807" s="245">
        <v>44004</v>
      </c>
      <c r="B4807" s="246" t="s">
        <v>11</v>
      </c>
      <c r="C4807" s="222" t="s">
        <v>11</v>
      </c>
      <c r="G4807" s="568"/>
      <c r="H4807" s="239"/>
    </row>
    <row r="4808" spans="1:8" s="260" customFormat="1" x14ac:dyDescent="0.25">
      <c r="A4808" s="245">
        <v>44005</v>
      </c>
      <c r="B4808" s="246" t="s">
        <v>11</v>
      </c>
      <c r="C4808" s="222" t="s">
        <v>11</v>
      </c>
      <c r="G4808" s="568"/>
      <c r="H4808" s="239"/>
    </row>
    <row r="4809" spans="1:8" s="260" customFormat="1" x14ac:dyDescent="0.25">
      <c r="A4809" s="245">
        <v>44006</v>
      </c>
      <c r="B4809" s="246" t="s">
        <v>11</v>
      </c>
      <c r="C4809" s="222" t="s">
        <v>11</v>
      </c>
      <c r="G4809" s="568"/>
      <c r="H4809" s="239"/>
    </row>
    <row r="4810" spans="1:8" s="260" customFormat="1" x14ac:dyDescent="0.25">
      <c r="A4810" s="245">
        <v>44007</v>
      </c>
      <c r="B4810" s="246" t="s">
        <v>11</v>
      </c>
      <c r="C4810" s="222" t="s">
        <v>11</v>
      </c>
      <c r="G4810" s="568"/>
      <c r="H4810" s="239"/>
    </row>
    <row r="4811" spans="1:8" s="260" customFormat="1" x14ac:dyDescent="0.25">
      <c r="A4811" s="245">
        <v>44008</v>
      </c>
      <c r="B4811" s="246" t="s">
        <v>11</v>
      </c>
      <c r="C4811" s="222" t="s">
        <v>11</v>
      </c>
      <c r="G4811" s="568"/>
      <c r="H4811" s="239"/>
    </row>
    <row r="4812" spans="1:8" s="260" customFormat="1" x14ac:dyDescent="0.25">
      <c r="A4812" s="245">
        <v>44009</v>
      </c>
      <c r="B4812" s="246" t="s">
        <v>11</v>
      </c>
      <c r="C4812" s="222" t="s">
        <v>11</v>
      </c>
      <c r="G4812" s="568"/>
      <c r="H4812" s="239"/>
    </row>
    <row r="4813" spans="1:8" s="260" customFormat="1" x14ac:dyDescent="0.25">
      <c r="A4813" s="245">
        <v>44010</v>
      </c>
      <c r="B4813" s="246" t="s">
        <v>11</v>
      </c>
      <c r="C4813" s="222" t="s">
        <v>11</v>
      </c>
      <c r="G4813" s="568"/>
      <c r="H4813" s="239"/>
    </row>
    <row r="4814" spans="1:8" s="260" customFormat="1" x14ac:dyDescent="0.25">
      <c r="A4814" s="245">
        <v>44011</v>
      </c>
      <c r="B4814" s="246" t="s">
        <v>11</v>
      </c>
      <c r="C4814" s="222" t="s">
        <v>11</v>
      </c>
      <c r="G4814" s="568"/>
      <c r="H4814" s="239"/>
    </row>
    <row r="4815" spans="1:8" s="260" customFormat="1" x14ac:dyDescent="0.25">
      <c r="A4815" s="245">
        <v>44012</v>
      </c>
      <c r="B4815" s="246" t="s">
        <v>11</v>
      </c>
      <c r="C4815" s="222" t="s">
        <v>11</v>
      </c>
      <c r="G4815" s="568"/>
      <c r="H4815" s="239"/>
    </row>
    <row r="4816" spans="1:8" s="260" customFormat="1" x14ac:dyDescent="0.25">
      <c r="A4816" s="245">
        <v>44013</v>
      </c>
      <c r="B4816" s="246" t="s">
        <v>11</v>
      </c>
      <c r="C4816" s="222" t="s">
        <v>11</v>
      </c>
      <c r="G4816" s="568"/>
      <c r="H4816" s="239"/>
    </row>
    <row r="4817" spans="1:8" s="260" customFormat="1" x14ac:dyDescent="0.25">
      <c r="A4817" s="245">
        <v>44014</v>
      </c>
      <c r="B4817" s="246" t="s">
        <v>11</v>
      </c>
      <c r="C4817" s="222" t="s">
        <v>11</v>
      </c>
      <c r="G4817" s="568"/>
      <c r="H4817" s="239"/>
    </row>
    <row r="4818" spans="1:8" s="260" customFormat="1" x14ac:dyDescent="0.25">
      <c r="A4818" s="245">
        <v>44015</v>
      </c>
      <c r="B4818" s="246" t="s">
        <v>11</v>
      </c>
      <c r="C4818" s="222" t="s">
        <v>11</v>
      </c>
      <c r="G4818" s="568"/>
      <c r="H4818" s="239"/>
    </row>
    <row r="4819" spans="1:8" s="260" customFormat="1" x14ac:dyDescent="0.25">
      <c r="A4819" s="245">
        <v>44016</v>
      </c>
      <c r="B4819" s="246" t="s">
        <v>11</v>
      </c>
      <c r="C4819" s="222" t="s">
        <v>11</v>
      </c>
      <c r="G4819" s="568"/>
      <c r="H4819" s="239"/>
    </row>
    <row r="4820" spans="1:8" s="260" customFormat="1" x14ac:dyDescent="0.25">
      <c r="A4820" s="245">
        <v>44017</v>
      </c>
      <c r="B4820" s="246" t="s">
        <v>11</v>
      </c>
      <c r="C4820" s="222" t="s">
        <v>11</v>
      </c>
      <c r="G4820" s="568"/>
      <c r="H4820" s="239"/>
    </row>
    <row r="4821" spans="1:8" s="260" customFormat="1" x14ac:dyDescent="0.25">
      <c r="A4821" s="245">
        <v>44018</v>
      </c>
      <c r="B4821" s="246" t="s">
        <v>11</v>
      </c>
      <c r="C4821" s="222" t="s">
        <v>11</v>
      </c>
      <c r="G4821" s="568"/>
      <c r="H4821" s="239"/>
    </row>
    <row r="4822" spans="1:8" s="260" customFormat="1" x14ac:dyDescent="0.25">
      <c r="A4822" s="245">
        <v>44019</v>
      </c>
      <c r="B4822" s="246" t="s">
        <v>11</v>
      </c>
      <c r="C4822" s="222" t="s">
        <v>11</v>
      </c>
      <c r="G4822" s="568"/>
      <c r="H4822" s="239"/>
    </row>
    <row r="4823" spans="1:8" s="260" customFormat="1" x14ac:dyDescent="0.25">
      <c r="A4823" s="245">
        <v>44020</v>
      </c>
      <c r="B4823" s="246" t="s">
        <v>11</v>
      </c>
      <c r="C4823" s="222" t="s">
        <v>11</v>
      </c>
      <c r="G4823" s="568"/>
      <c r="H4823" s="239"/>
    </row>
    <row r="4824" spans="1:8" s="260" customFormat="1" x14ac:dyDescent="0.25">
      <c r="A4824" s="245">
        <v>44021</v>
      </c>
      <c r="B4824" s="246" t="s">
        <v>11</v>
      </c>
      <c r="C4824" s="222" t="s">
        <v>11</v>
      </c>
      <c r="G4824" s="568"/>
      <c r="H4824" s="239"/>
    </row>
    <row r="4825" spans="1:8" s="260" customFormat="1" x14ac:dyDescent="0.25">
      <c r="A4825" s="245">
        <v>44022</v>
      </c>
      <c r="B4825" s="246" t="s">
        <v>11</v>
      </c>
      <c r="C4825" s="222" t="s">
        <v>11</v>
      </c>
      <c r="G4825" s="568"/>
      <c r="H4825" s="239"/>
    </row>
    <row r="4826" spans="1:8" s="260" customFormat="1" x14ac:dyDescent="0.25">
      <c r="A4826" s="245">
        <v>44023</v>
      </c>
      <c r="B4826" s="246" t="s">
        <v>11</v>
      </c>
      <c r="C4826" s="222" t="s">
        <v>11</v>
      </c>
      <c r="G4826" s="568"/>
      <c r="H4826" s="239"/>
    </row>
    <row r="4827" spans="1:8" s="260" customFormat="1" x14ac:dyDescent="0.25">
      <c r="A4827" s="245">
        <v>44025</v>
      </c>
      <c r="B4827" s="246" t="s">
        <v>11</v>
      </c>
      <c r="C4827" s="222" t="s">
        <v>11</v>
      </c>
      <c r="G4827" s="568"/>
      <c r="H4827" s="239"/>
    </row>
    <row r="4828" spans="1:8" s="260" customFormat="1" x14ac:dyDescent="0.25">
      <c r="A4828" s="245">
        <v>44026</v>
      </c>
      <c r="B4828" s="246" t="s">
        <v>11</v>
      </c>
      <c r="C4828" s="222" t="s">
        <v>11</v>
      </c>
      <c r="G4828" s="568"/>
      <c r="H4828" s="239"/>
    </row>
    <row r="4829" spans="1:8" s="260" customFormat="1" x14ac:dyDescent="0.25">
      <c r="A4829" s="245">
        <v>44027</v>
      </c>
      <c r="B4829" s="246" t="s">
        <v>11</v>
      </c>
      <c r="C4829" s="222" t="s">
        <v>11</v>
      </c>
      <c r="G4829" s="568"/>
      <c r="H4829" s="239"/>
    </row>
    <row r="4830" spans="1:8" s="260" customFormat="1" x14ac:dyDescent="0.25">
      <c r="A4830" s="245">
        <v>44028</v>
      </c>
      <c r="B4830" s="246" t="s">
        <v>11</v>
      </c>
      <c r="C4830" s="222" t="s">
        <v>11</v>
      </c>
      <c r="G4830" s="568"/>
      <c r="H4830" s="239"/>
    </row>
    <row r="4831" spans="1:8" s="260" customFormat="1" x14ac:dyDescent="0.25">
      <c r="A4831" s="245">
        <v>44029</v>
      </c>
      <c r="B4831" s="246" t="s">
        <v>11</v>
      </c>
      <c r="C4831" s="222" t="s">
        <v>11</v>
      </c>
      <c r="G4831" s="568"/>
      <c r="H4831" s="239"/>
    </row>
    <row r="4832" spans="1:8" s="260" customFormat="1" x14ac:dyDescent="0.25">
      <c r="A4832" s="245">
        <v>44030</v>
      </c>
      <c r="B4832" s="246" t="s">
        <v>11</v>
      </c>
      <c r="C4832" s="222" t="s">
        <v>11</v>
      </c>
      <c r="G4832" s="568"/>
      <c r="H4832" s="239"/>
    </row>
    <row r="4833" spans="1:8" s="260" customFormat="1" x14ac:dyDescent="0.25">
      <c r="A4833" s="245">
        <v>44031</v>
      </c>
      <c r="B4833" s="246" t="s">
        <v>11</v>
      </c>
      <c r="C4833" s="222" t="s">
        <v>11</v>
      </c>
      <c r="G4833" s="568"/>
      <c r="H4833" s="239"/>
    </row>
    <row r="4834" spans="1:8" s="260" customFormat="1" x14ac:dyDescent="0.25">
      <c r="A4834" s="245">
        <v>44032</v>
      </c>
      <c r="B4834" s="246" t="s">
        <v>11</v>
      </c>
      <c r="C4834" s="222" t="s">
        <v>11</v>
      </c>
      <c r="G4834" s="568"/>
      <c r="H4834" s="239"/>
    </row>
    <row r="4835" spans="1:8" s="260" customFormat="1" x14ac:dyDescent="0.25">
      <c r="A4835" s="245">
        <v>44033</v>
      </c>
      <c r="B4835" s="246" t="s">
        <v>11</v>
      </c>
      <c r="C4835" s="222" t="s">
        <v>11</v>
      </c>
      <c r="G4835" s="568"/>
      <c r="H4835" s="239"/>
    </row>
    <row r="4836" spans="1:8" s="260" customFormat="1" x14ac:dyDescent="0.25">
      <c r="A4836" s="245">
        <v>44034</v>
      </c>
      <c r="B4836" s="246" t="s">
        <v>11</v>
      </c>
      <c r="C4836" s="222" t="s">
        <v>11</v>
      </c>
      <c r="G4836" s="568"/>
      <c r="H4836" s="239"/>
    </row>
    <row r="4837" spans="1:8" s="260" customFormat="1" x14ac:dyDescent="0.25">
      <c r="A4837" s="245">
        <v>44035</v>
      </c>
      <c r="B4837" s="246" t="s">
        <v>11</v>
      </c>
      <c r="C4837" s="222" t="s">
        <v>11</v>
      </c>
      <c r="G4837" s="568"/>
      <c r="H4837" s="239"/>
    </row>
    <row r="4838" spans="1:8" s="260" customFormat="1" x14ac:dyDescent="0.25">
      <c r="A4838" s="245">
        <v>44036</v>
      </c>
      <c r="B4838" s="246" t="s">
        <v>11</v>
      </c>
      <c r="C4838" s="222" t="s">
        <v>11</v>
      </c>
      <c r="G4838" s="568"/>
      <c r="H4838" s="239"/>
    </row>
    <row r="4839" spans="1:8" s="260" customFormat="1" x14ac:dyDescent="0.25">
      <c r="A4839" s="245">
        <v>44037</v>
      </c>
      <c r="B4839" s="246" t="s">
        <v>11</v>
      </c>
      <c r="C4839" s="222" t="s">
        <v>11</v>
      </c>
      <c r="G4839" s="568"/>
      <c r="H4839" s="239"/>
    </row>
    <row r="4840" spans="1:8" s="260" customFormat="1" x14ac:dyDescent="0.25">
      <c r="A4840" s="245">
        <v>44038</v>
      </c>
      <c r="B4840" s="246" t="s">
        <v>11</v>
      </c>
      <c r="C4840" s="222" t="s">
        <v>11</v>
      </c>
      <c r="G4840" s="568"/>
      <c r="H4840" s="239"/>
    </row>
    <row r="4841" spans="1:8" s="260" customFormat="1" x14ac:dyDescent="0.25">
      <c r="A4841" s="245">
        <v>44039</v>
      </c>
      <c r="B4841" s="246" t="s">
        <v>11</v>
      </c>
      <c r="C4841" s="222" t="s">
        <v>11</v>
      </c>
      <c r="G4841" s="568"/>
      <c r="H4841" s="239"/>
    </row>
    <row r="4842" spans="1:8" s="260" customFormat="1" x14ac:dyDescent="0.25">
      <c r="A4842" s="245">
        <v>44040</v>
      </c>
      <c r="B4842" s="246" t="s">
        <v>11</v>
      </c>
      <c r="C4842" s="222" t="s">
        <v>11</v>
      </c>
      <c r="G4842" s="568"/>
      <c r="H4842" s="239"/>
    </row>
    <row r="4843" spans="1:8" s="260" customFormat="1" x14ac:dyDescent="0.25">
      <c r="A4843" s="245">
        <v>44042</v>
      </c>
      <c r="B4843" s="246" t="s">
        <v>11</v>
      </c>
      <c r="C4843" s="222" t="s">
        <v>11</v>
      </c>
      <c r="G4843" s="568"/>
      <c r="H4843" s="239"/>
    </row>
    <row r="4844" spans="1:8" s="260" customFormat="1" x14ac:dyDescent="0.25">
      <c r="A4844" s="245">
        <v>44043</v>
      </c>
      <c r="B4844" s="246" t="s">
        <v>11</v>
      </c>
      <c r="C4844" s="222" t="s">
        <v>11</v>
      </c>
      <c r="G4844" s="568"/>
      <c r="H4844" s="239"/>
    </row>
    <row r="4845" spans="1:8" s="260" customFormat="1" x14ac:dyDescent="0.25">
      <c r="A4845" s="245">
        <v>44044</v>
      </c>
      <c r="B4845" s="246" t="s">
        <v>11</v>
      </c>
      <c r="C4845" s="222" t="s">
        <v>11</v>
      </c>
      <c r="G4845" s="568"/>
      <c r="H4845" s="239"/>
    </row>
    <row r="4846" spans="1:8" s="260" customFormat="1" x14ac:dyDescent="0.25">
      <c r="A4846" s="245">
        <v>44045</v>
      </c>
      <c r="B4846" s="246" t="s">
        <v>11</v>
      </c>
      <c r="C4846" s="222" t="s">
        <v>11</v>
      </c>
      <c r="G4846" s="568"/>
      <c r="H4846" s="239"/>
    </row>
    <row r="4847" spans="1:8" s="260" customFormat="1" x14ac:dyDescent="0.25">
      <c r="A4847" s="245">
        <v>44046</v>
      </c>
      <c r="B4847" s="246" t="s">
        <v>11</v>
      </c>
      <c r="C4847" s="222" t="s">
        <v>11</v>
      </c>
      <c r="G4847" s="568"/>
      <c r="H4847" s="239"/>
    </row>
    <row r="4848" spans="1:8" s="260" customFormat="1" x14ac:dyDescent="0.25">
      <c r="A4848" s="245">
        <v>44047</v>
      </c>
      <c r="B4848" s="246" t="s">
        <v>11</v>
      </c>
      <c r="C4848" s="222" t="s">
        <v>11</v>
      </c>
      <c r="G4848" s="568"/>
      <c r="H4848" s="239"/>
    </row>
    <row r="4849" spans="1:8" s="260" customFormat="1" x14ac:dyDescent="0.25">
      <c r="A4849" s="245">
        <v>44048</v>
      </c>
      <c r="B4849" s="246" t="s">
        <v>11</v>
      </c>
      <c r="C4849" s="222" t="s">
        <v>11</v>
      </c>
      <c r="G4849" s="568"/>
      <c r="H4849" s="239"/>
    </row>
    <row r="4850" spans="1:8" s="260" customFormat="1" x14ac:dyDescent="0.25">
      <c r="A4850" s="245">
        <v>44049</v>
      </c>
      <c r="B4850" s="246" t="s">
        <v>11</v>
      </c>
      <c r="C4850" s="222" t="s">
        <v>11</v>
      </c>
      <c r="G4850" s="568"/>
      <c r="H4850" s="239"/>
    </row>
    <row r="4851" spans="1:8" s="260" customFormat="1" x14ac:dyDescent="0.25">
      <c r="A4851" s="245">
        <v>44050</v>
      </c>
      <c r="B4851" s="246" t="s">
        <v>11</v>
      </c>
      <c r="C4851" s="222" t="s">
        <v>11</v>
      </c>
      <c r="G4851" s="568"/>
      <c r="H4851" s="239"/>
    </row>
    <row r="4852" spans="1:8" s="260" customFormat="1" x14ac:dyDescent="0.25">
      <c r="A4852" s="245">
        <v>44051</v>
      </c>
      <c r="B4852" s="246" t="s">
        <v>11</v>
      </c>
      <c r="C4852" s="222" t="s">
        <v>11</v>
      </c>
      <c r="G4852" s="568"/>
      <c r="H4852" s="239"/>
    </row>
    <row r="4853" spans="1:8" s="260" customFormat="1" x14ac:dyDescent="0.25">
      <c r="A4853" s="245">
        <v>44052</v>
      </c>
      <c r="B4853" s="246" t="s">
        <v>11</v>
      </c>
      <c r="C4853" s="222" t="s">
        <v>11</v>
      </c>
      <c r="G4853" s="568"/>
      <c r="H4853" s="239"/>
    </row>
    <row r="4854" spans="1:8" s="260" customFormat="1" x14ac:dyDescent="0.25">
      <c r="A4854" s="245">
        <v>44053</v>
      </c>
      <c r="B4854" s="246" t="s">
        <v>11</v>
      </c>
      <c r="C4854" s="222" t="s">
        <v>11</v>
      </c>
      <c r="G4854" s="568"/>
      <c r="H4854" s="239"/>
    </row>
    <row r="4855" spans="1:8" s="260" customFormat="1" x14ac:dyDescent="0.25">
      <c r="A4855" s="245">
        <v>44054</v>
      </c>
      <c r="B4855" s="246" t="s">
        <v>11</v>
      </c>
      <c r="C4855" s="222" t="s">
        <v>11</v>
      </c>
      <c r="G4855" s="568"/>
      <c r="H4855" s="239"/>
    </row>
    <row r="4856" spans="1:8" s="260" customFormat="1" x14ac:dyDescent="0.25">
      <c r="A4856" s="245">
        <v>44055</v>
      </c>
      <c r="B4856" s="246" t="s">
        <v>11</v>
      </c>
      <c r="C4856" s="222" t="s">
        <v>11</v>
      </c>
      <c r="G4856" s="568"/>
      <c r="H4856" s="239"/>
    </row>
    <row r="4857" spans="1:8" s="260" customFormat="1" x14ac:dyDescent="0.25">
      <c r="A4857" s="245">
        <v>44056</v>
      </c>
      <c r="B4857" s="246" t="s">
        <v>11</v>
      </c>
      <c r="C4857" s="222" t="s">
        <v>11</v>
      </c>
      <c r="G4857" s="568"/>
      <c r="H4857" s="239"/>
    </row>
    <row r="4858" spans="1:8" s="260" customFormat="1" x14ac:dyDescent="0.25">
      <c r="A4858" s="245">
        <v>44057</v>
      </c>
      <c r="B4858" s="246" t="s">
        <v>11</v>
      </c>
      <c r="C4858" s="222" t="s">
        <v>11</v>
      </c>
      <c r="G4858" s="568"/>
      <c r="H4858" s="239"/>
    </row>
    <row r="4859" spans="1:8" s="260" customFormat="1" x14ac:dyDescent="0.25">
      <c r="A4859" s="245">
        <v>44059</v>
      </c>
      <c r="B4859" s="246" t="s">
        <v>11</v>
      </c>
      <c r="C4859" s="222" t="s">
        <v>11</v>
      </c>
      <c r="G4859" s="568"/>
      <c r="H4859" s="239"/>
    </row>
    <row r="4860" spans="1:8" s="260" customFormat="1" x14ac:dyDescent="0.25">
      <c r="A4860" s="245">
        <v>44060</v>
      </c>
      <c r="B4860" s="246" t="s">
        <v>11</v>
      </c>
      <c r="C4860" s="222" t="s">
        <v>11</v>
      </c>
      <c r="G4860" s="568"/>
      <c r="H4860" s="239"/>
    </row>
    <row r="4861" spans="1:8" s="260" customFormat="1" x14ac:dyDescent="0.25">
      <c r="A4861" s="245">
        <v>44061</v>
      </c>
      <c r="B4861" s="246" t="s">
        <v>11</v>
      </c>
      <c r="C4861" s="222" t="s">
        <v>11</v>
      </c>
      <c r="G4861" s="568"/>
      <c r="H4861" s="239"/>
    </row>
    <row r="4862" spans="1:8" s="260" customFormat="1" x14ac:dyDescent="0.25">
      <c r="A4862" s="245">
        <v>44062</v>
      </c>
      <c r="B4862" s="246" t="s">
        <v>11</v>
      </c>
      <c r="C4862" s="222" t="s">
        <v>11</v>
      </c>
      <c r="G4862" s="568"/>
      <c r="H4862" s="239"/>
    </row>
    <row r="4863" spans="1:8" s="260" customFormat="1" x14ac:dyDescent="0.25">
      <c r="A4863" s="245">
        <v>44063</v>
      </c>
      <c r="B4863" s="246" t="s">
        <v>11</v>
      </c>
      <c r="C4863" s="222" t="s">
        <v>11</v>
      </c>
      <c r="G4863" s="568"/>
      <c r="H4863" s="239"/>
    </row>
    <row r="4864" spans="1:8" s="260" customFormat="1" x14ac:dyDescent="0.25">
      <c r="A4864" s="245">
        <v>44065</v>
      </c>
      <c r="B4864" s="246" t="s">
        <v>11</v>
      </c>
      <c r="C4864" s="222" t="s">
        <v>11</v>
      </c>
      <c r="G4864" s="568"/>
      <c r="H4864" s="239"/>
    </row>
    <row r="4865" spans="1:8" s="260" customFormat="1" x14ac:dyDescent="0.25">
      <c r="A4865" s="245">
        <v>44066</v>
      </c>
      <c r="B4865" s="246" t="s">
        <v>11</v>
      </c>
      <c r="C4865" s="222" t="s">
        <v>11</v>
      </c>
      <c r="G4865" s="568"/>
      <c r="H4865" s="239"/>
    </row>
    <row r="4866" spans="1:8" s="260" customFormat="1" x14ac:dyDescent="0.25">
      <c r="A4866" s="245">
        <v>44069</v>
      </c>
      <c r="B4866" s="246" t="s">
        <v>11</v>
      </c>
      <c r="C4866" s="222" t="s">
        <v>11</v>
      </c>
      <c r="G4866" s="568"/>
      <c r="H4866" s="239"/>
    </row>
    <row r="4867" spans="1:8" s="260" customFormat="1" x14ac:dyDescent="0.25">
      <c r="A4867" s="245">
        <v>44071</v>
      </c>
      <c r="B4867" s="246" t="s">
        <v>11</v>
      </c>
      <c r="C4867" s="222" t="s">
        <v>11</v>
      </c>
      <c r="G4867" s="568"/>
      <c r="H4867" s="239"/>
    </row>
    <row r="4868" spans="1:8" s="260" customFormat="1" x14ac:dyDescent="0.25">
      <c r="A4868" s="245">
        <v>44072</v>
      </c>
      <c r="B4868" s="246" t="s">
        <v>11</v>
      </c>
      <c r="C4868" s="222" t="s">
        <v>11</v>
      </c>
      <c r="G4868" s="568"/>
      <c r="H4868" s="239"/>
    </row>
    <row r="4869" spans="1:8" s="260" customFormat="1" x14ac:dyDescent="0.25">
      <c r="A4869" s="245">
        <v>44078</v>
      </c>
      <c r="B4869" s="246" t="s">
        <v>11</v>
      </c>
      <c r="C4869" s="222" t="s">
        <v>11</v>
      </c>
      <c r="G4869" s="568"/>
      <c r="H4869" s="239"/>
    </row>
    <row r="4870" spans="1:8" s="260" customFormat="1" x14ac:dyDescent="0.25">
      <c r="A4870" s="245">
        <v>44080</v>
      </c>
      <c r="B4870" s="246" t="s">
        <v>11</v>
      </c>
      <c r="C4870" s="222" t="s">
        <v>11</v>
      </c>
      <c r="G4870" s="568"/>
      <c r="H4870" s="239"/>
    </row>
    <row r="4871" spans="1:8" s="260" customFormat="1" x14ac:dyDescent="0.25">
      <c r="A4871" s="245">
        <v>44082</v>
      </c>
      <c r="B4871" s="246" t="s">
        <v>11</v>
      </c>
      <c r="C4871" s="222" t="s">
        <v>11</v>
      </c>
      <c r="G4871" s="568"/>
      <c r="H4871" s="239"/>
    </row>
    <row r="4872" spans="1:8" s="260" customFormat="1" x14ac:dyDescent="0.25">
      <c r="A4872" s="245">
        <v>44084</v>
      </c>
      <c r="B4872" s="246" t="s">
        <v>11</v>
      </c>
      <c r="C4872" s="222" t="s">
        <v>11</v>
      </c>
      <c r="G4872" s="568"/>
      <c r="H4872" s="239"/>
    </row>
    <row r="4873" spans="1:8" s="260" customFormat="1" x14ac:dyDescent="0.25">
      <c r="A4873" s="245">
        <v>44088</v>
      </c>
      <c r="B4873" s="246" t="s">
        <v>11</v>
      </c>
      <c r="C4873" s="222" t="s">
        <v>11</v>
      </c>
      <c r="G4873" s="568"/>
      <c r="H4873" s="239"/>
    </row>
    <row r="4874" spans="1:8" s="260" customFormat="1" x14ac:dyDescent="0.25">
      <c r="A4874" s="245">
        <v>44091</v>
      </c>
      <c r="B4874" s="246" t="s">
        <v>11</v>
      </c>
      <c r="C4874" s="222" t="s">
        <v>11</v>
      </c>
      <c r="G4874" s="568"/>
      <c r="H4874" s="239"/>
    </row>
    <row r="4875" spans="1:8" s="260" customFormat="1" x14ac:dyDescent="0.25">
      <c r="A4875" s="245">
        <v>44094</v>
      </c>
      <c r="B4875" s="246" t="s">
        <v>11</v>
      </c>
      <c r="C4875" s="222" t="s">
        <v>11</v>
      </c>
      <c r="G4875" s="568"/>
      <c r="H4875" s="239"/>
    </row>
    <row r="4876" spans="1:8" s="260" customFormat="1" x14ac:dyDescent="0.25">
      <c r="A4876" s="245">
        <v>44096</v>
      </c>
      <c r="B4876" s="246" t="s">
        <v>11</v>
      </c>
      <c r="C4876" s="222" t="s">
        <v>11</v>
      </c>
      <c r="G4876" s="568"/>
      <c r="H4876" s="239"/>
    </row>
    <row r="4877" spans="1:8" s="260" customFormat="1" x14ac:dyDescent="0.25">
      <c r="A4877" s="245">
        <v>44109</v>
      </c>
      <c r="B4877" s="246" t="s">
        <v>11</v>
      </c>
      <c r="C4877" s="222" t="s">
        <v>11</v>
      </c>
      <c r="G4877" s="568"/>
      <c r="H4877" s="239"/>
    </row>
    <row r="4878" spans="1:8" s="260" customFormat="1" x14ac:dyDescent="0.25">
      <c r="A4878" s="245">
        <v>44112</v>
      </c>
      <c r="B4878" s="246" t="s">
        <v>11</v>
      </c>
      <c r="C4878" s="222" t="s">
        <v>11</v>
      </c>
      <c r="G4878" s="568"/>
      <c r="H4878" s="239"/>
    </row>
    <row r="4879" spans="1:8" s="260" customFormat="1" x14ac:dyDescent="0.25">
      <c r="A4879" s="245">
        <v>44116</v>
      </c>
      <c r="B4879" s="246" t="s">
        <v>11</v>
      </c>
      <c r="C4879" s="222" t="s">
        <v>11</v>
      </c>
      <c r="G4879" s="568"/>
      <c r="H4879" s="239"/>
    </row>
    <row r="4880" spans="1:8" s="260" customFormat="1" x14ac:dyDescent="0.25">
      <c r="A4880" s="245">
        <v>44151</v>
      </c>
      <c r="B4880" s="246" t="s">
        <v>11</v>
      </c>
      <c r="C4880" s="222" t="s">
        <v>11</v>
      </c>
      <c r="G4880" s="568"/>
      <c r="H4880" s="239"/>
    </row>
    <row r="4881" spans="1:8" s="260" customFormat="1" x14ac:dyDescent="0.25">
      <c r="A4881" s="245">
        <v>44164</v>
      </c>
      <c r="B4881" s="246" t="s">
        <v>11</v>
      </c>
      <c r="C4881" s="222" t="s">
        <v>11</v>
      </c>
      <c r="G4881" s="568"/>
      <c r="H4881" s="239"/>
    </row>
    <row r="4882" spans="1:8" s="260" customFormat="1" x14ac:dyDescent="0.25">
      <c r="A4882" s="245">
        <v>44171</v>
      </c>
      <c r="B4882" s="246" t="s">
        <v>11</v>
      </c>
      <c r="C4882" s="222" t="s">
        <v>11</v>
      </c>
      <c r="G4882" s="568"/>
      <c r="H4882" s="239"/>
    </row>
    <row r="4883" spans="1:8" s="260" customFormat="1" x14ac:dyDescent="0.25">
      <c r="A4883" s="245">
        <v>44178</v>
      </c>
      <c r="B4883" s="246" t="s">
        <v>11</v>
      </c>
      <c r="C4883" s="222" t="s">
        <v>11</v>
      </c>
      <c r="G4883" s="568"/>
      <c r="H4883" s="239"/>
    </row>
    <row r="4884" spans="1:8" s="260" customFormat="1" x14ac:dyDescent="0.25">
      <c r="A4884" s="245">
        <v>43903</v>
      </c>
      <c r="B4884" s="246" t="s">
        <v>12</v>
      </c>
      <c r="C4884" s="222" t="s">
        <v>12</v>
      </c>
      <c r="G4884" s="568"/>
      <c r="H4884" s="239"/>
    </row>
    <row r="4885" spans="1:8" s="260" customFormat="1" x14ac:dyDescent="0.25">
      <c r="A4885" s="245">
        <v>43907</v>
      </c>
      <c r="B4885" s="246" t="s">
        <v>12</v>
      </c>
      <c r="C4885" s="222" t="s">
        <v>12</v>
      </c>
      <c r="G4885" s="568"/>
      <c r="H4885" s="239"/>
    </row>
    <row r="4886" spans="1:8" s="260" customFormat="1" x14ac:dyDescent="0.25">
      <c r="A4886" s="245">
        <v>43910</v>
      </c>
      <c r="B4886" s="246" t="s">
        <v>12</v>
      </c>
      <c r="C4886" s="222" t="s">
        <v>12</v>
      </c>
      <c r="G4886" s="568"/>
      <c r="H4886" s="239"/>
    </row>
    <row r="4887" spans="1:8" s="260" customFormat="1" x14ac:dyDescent="0.25">
      <c r="A4887" s="245">
        <v>43915</v>
      </c>
      <c r="B4887" s="246" t="s">
        <v>12</v>
      </c>
      <c r="C4887" s="222" t="s">
        <v>12</v>
      </c>
      <c r="G4887" s="568"/>
      <c r="H4887" s="239"/>
    </row>
    <row r="4888" spans="1:8" s="260" customFormat="1" x14ac:dyDescent="0.25">
      <c r="A4888" s="245">
        <v>43920</v>
      </c>
      <c r="B4888" s="246" t="s">
        <v>12</v>
      </c>
      <c r="C4888" s="222" t="s">
        <v>12</v>
      </c>
      <c r="G4888" s="568"/>
      <c r="H4888" s="239"/>
    </row>
    <row r="4889" spans="1:8" s="260" customFormat="1" x14ac:dyDescent="0.25">
      <c r="A4889" s="245">
        <v>43923</v>
      </c>
      <c r="B4889" s="246" t="s">
        <v>12</v>
      </c>
      <c r="C4889" s="222" t="s">
        <v>12</v>
      </c>
      <c r="G4889" s="568"/>
      <c r="H4889" s="239"/>
    </row>
    <row r="4890" spans="1:8" s="260" customFormat="1" x14ac:dyDescent="0.25">
      <c r="A4890" s="245">
        <v>43924</v>
      </c>
      <c r="B4890" s="246" t="s">
        <v>12</v>
      </c>
      <c r="C4890" s="222" t="s">
        <v>12</v>
      </c>
      <c r="G4890" s="568"/>
      <c r="H4890" s="239"/>
    </row>
    <row r="4891" spans="1:8" s="260" customFormat="1" x14ac:dyDescent="0.25">
      <c r="A4891" s="245">
        <v>43926</v>
      </c>
      <c r="B4891" s="246" t="s">
        <v>12</v>
      </c>
      <c r="C4891" s="222" t="s">
        <v>12</v>
      </c>
      <c r="G4891" s="568"/>
      <c r="H4891" s="239"/>
    </row>
    <row r="4892" spans="1:8" s="260" customFormat="1" x14ac:dyDescent="0.25">
      <c r="A4892" s="245">
        <v>43929</v>
      </c>
      <c r="B4892" s="246" t="s">
        <v>12</v>
      </c>
      <c r="C4892" s="222" t="s">
        <v>12</v>
      </c>
      <c r="G4892" s="568"/>
      <c r="H4892" s="239"/>
    </row>
    <row r="4893" spans="1:8" s="260" customFormat="1" x14ac:dyDescent="0.25">
      <c r="A4893" s="245">
        <v>43930</v>
      </c>
      <c r="B4893" s="246" t="s">
        <v>12</v>
      </c>
      <c r="C4893" s="222" t="s">
        <v>12</v>
      </c>
      <c r="G4893" s="568"/>
      <c r="H4893" s="239"/>
    </row>
    <row r="4894" spans="1:8" s="260" customFormat="1" x14ac:dyDescent="0.25">
      <c r="A4894" s="245">
        <v>43936</v>
      </c>
      <c r="B4894" s="246" t="s">
        <v>12</v>
      </c>
      <c r="C4894" s="222" t="s">
        <v>12</v>
      </c>
      <c r="G4894" s="568"/>
      <c r="H4894" s="239"/>
    </row>
    <row r="4895" spans="1:8" s="260" customFormat="1" x14ac:dyDescent="0.25">
      <c r="A4895" s="245">
        <v>43948</v>
      </c>
      <c r="B4895" s="246" t="s">
        <v>12</v>
      </c>
      <c r="C4895" s="222" t="s">
        <v>12</v>
      </c>
      <c r="G4895" s="568"/>
      <c r="H4895" s="239"/>
    </row>
    <row r="4896" spans="1:8" s="260" customFormat="1" x14ac:dyDescent="0.25">
      <c r="A4896" s="245">
        <v>43951</v>
      </c>
      <c r="B4896" s="246" t="s">
        <v>12</v>
      </c>
      <c r="C4896" s="222" t="s">
        <v>12</v>
      </c>
      <c r="G4896" s="568"/>
      <c r="H4896" s="239"/>
    </row>
    <row r="4897" spans="1:8" s="260" customFormat="1" x14ac:dyDescent="0.25">
      <c r="A4897" s="245">
        <v>43953</v>
      </c>
      <c r="B4897" s="246" t="s">
        <v>12</v>
      </c>
      <c r="C4897" s="222" t="s">
        <v>12</v>
      </c>
      <c r="G4897" s="568"/>
      <c r="H4897" s="239"/>
    </row>
    <row r="4898" spans="1:8" s="260" customFormat="1" x14ac:dyDescent="0.25">
      <c r="A4898" s="245">
        <v>43956</v>
      </c>
      <c r="B4898" s="246" t="s">
        <v>12</v>
      </c>
      <c r="C4898" s="222" t="s">
        <v>12</v>
      </c>
      <c r="G4898" s="568"/>
      <c r="H4898" s="239"/>
    </row>
    <row r="4899" spans="1:8" s="260" customFormat="1" x14ac:dyDescent="0.25">
      <c r="A4899" s="245">
        <v>43963</v>
      </c>
      <c r="B4899" s="246" t="s">
        <v>12</v>
      </c>
      <c r="C4899" s="222" t="s">
        <v>12</v>
      </c>
      <c r="G4899" s="568"/>
      <c r="H4899" s="239"/>
    </row>
    <row r="4900" spans="1:8" s="260" customFormat="1" x14ac:dyDescent="0.25">
      <c r="A4900" s="245">
        <v>43979</v>
      </c>
      <c r="B4900" s="246" t="s">
        <v>12</v>
      </c>
      <c r="C4900" s="222" t="s">
        <v>12</v>
      </c>
      <c r="G4900" s="568"/>
      <c r="H4900" s="239"/>
    </row>
    <row r="4901" spans="1:8" s="260" customFormat="1" x14ac:dyDescent="0.25">
      <c r="A4901" s="245">
        <v>43981</v>
      </c>
      <c r="B4901" s="246" t="s">
        <v>12</v>
      </c>
      <c r="C4901" s="222" t="s">
        <v>12</v>
      </c>
      <c r="G4901" s="568"/>
      <c r="H4901" s="239"/>
    </row>
    <row r="4902" spans="1:8" s="260" customFormat="1" x14ac:dyDescent="0.25">
      <c r="A4902" s="245">
        <v>43983</v>
      </c>
      <c r="B4902" s="246" t="s">
        <v>12</v>
      </c>
      <c r="C4902" s="222" t="s">
        <v>12</v>
      </c>
      <c r="G4902" s="568"/>
      <c r="H4902" s="239"/>
    </row>
    <row r="4903" spans="1:8" s="260" customFormat="1" x14ac:dyDescent="0.25">
      <c r="A4903" s="245">
        <v>43985</v>
      </c>
      <c r="B4903" s="246" t="s">
        <v>12</v>
      </c>
      <c r="C4903" s="222" t="s">
        <v>12</v>
      </c>
      <c r="G4903" s="568"/>
      <c r="H4903" s="239"/>
    </row>
    <row r="4904" spans="1:8" s="260" customFormat="1" x14ac:dyDescent="0.25">
      <c r="A4904" s="245">
        <v>43986</v>
      </c>
      <c r="B4904" s="246" t="s">
        <v>12</v>
      </c>
      <c r="C4904" s="222" t="s">
        <v>12</v>
      </c>
      <c r="G4904" s="568"/>
      <c r="H4904" s="239"/>
    </row>
    <row r="4905" spans="1:8" s="260" customFormat="1" x14ac:dyDescent="0.25">
      <c r="A4905" s="245">
        <v>43987</v>
      </c>
      <c r="B4905" s="246" t="s">
        <v>12</v>
      </c>
      <c r="C4905" s="222" t="s">
        <v>12</v>
      </c>
      <c r="G4905" s="568"/>
      <c r="H4905" s="239"/>
    </row>
    <row r="4906" spans="1:8" s="260" customFormat="1" x14ac:dyDescent="0.25">
      <c r="A4906" s="245">
        <v>43988</v>
      </c>
      <c r="B4906" s="246" t="s">
        <v>12</v>
      </c>
      <c r="C4906" s="222" t="s">
        <v>12</v>
      </c>
      <c r="G4906" s="568"/>
      <c r="H4906" s="239"/>
    </row>
    <row r="4907" spans="1:8" s="260" customFormat="1" x14ac:dyDescent="0.25">
      <c r="A4907" s="245">
        <v>43989</v>
      </c>
      <c r="B4907" s="246" t="s">
        <v>12</v>
      </c>
      <c r="C4907" s="222" t="s">
        <v>12</v>
      </c>
      <c r="G4907" s="568"/>
      <c r="H4907" s="239"/>
    </row>
    <row r="4908" spans="1:8" s="260" customFormat="1" x14ac:dyDescent="0.25">
      <c r="A4908" s="245">
        <v>43990</v>
      </c>
      <c r="B4908" s="246" t="s">
        <v>12</v>
      </c>
      <c r="C4908" s="222" t="s">
        <v>12</v>
      </c>
      <c r="G4908" s="568"/>
      <c r="H4908" s="239"/>
    </row>
    <row r="4909" spans="1:8" s="260" customFormat="1" x14ac:dyDescent="0.25">
      <c r="A4909" s="245">
        <v>43991</v>
      </c>
      <c r="B4909" s="246" t="s">
        <v>12</v>
      </c>
      <c r="C4909" s="222" t="s">
        <v>12</v>
      </c>
      <c r="G4909" s="568"/>
      <c r="H4909" s="239"/>
    </row>
    <row r="4910" spans="1:8" s="260" customFormat="1" x14ac:dyDescent="0.25">
      <c r="A4910" s="245">
        <v>43992</v>
      </c>
      <c r="B4910" s="246" t="s">
        <v>12</v>
      </c>
      <c r="C4910" s="222" t="s">
        <v>12</v>
      </c>
      <c r="G4910" s="568"/>
      <c r="H4910" s="239"/>
    </row>
    <row r="4911" spans="1:8" s="260" customFormat="1" x14ac:dyDescent="0.25">
      <c r="A4911" s="245">
        <v>43993</v>
      </c>
      <c r="B4911" s="246" t="s">
        <v>12</v>
      </c>
      <c r="C4911" s="222" t="s">
        <v>12</v>
      </c>
      <c r="G4911" s="568"/>
      <c r="H4911" s="239"/>
    </row>
    <row r="4912" spans="1:8" s="260" customFormat="1" x14ac:dyDescent="0.25">
      <c r="A4912" s="245">
        <v>43994</v>
      </c>
      <c r="B4912" s="246" t="s">
        <v>12</v>
      </c>
      <c r="C4912" s="222" t="s">
        <v>12</v>
      </c>
      <c r="G4912" s="568"/>
      <c r="H4912" s="239"/>
    </row>
    <row r="4913" spans="1:8" s="260" customFormat="1" x14ac:dyDescent="0.25">
      <c r="A4913" s="245">
        <v>43995</v>
      </c>
      <c r="B4913" s="246" t="s">
        <v>12</v>
      </c>
      <c r="C4913" s="222" t="s">
        <v>12</v>
      </c>
      <c r="G4913" s="568"/>
      <c r="H4913" s="239"/>
    </row>
    <row r="4914" spans="1:8" s="260" customFormat="1" x14ac:dyDescent="0.25">
      <c r="A4914" s="245">
        <v>43996</v>
      </c>
      <c r="B4914" s="246" t="s">
        <v>12</v>
      </c>
      <c r="C4914" s="222" t="s">
        <v>12</v>
      </c>
      <c r="G4914" s="568"/>
      <c r="H4914" s="239"/>
    </row>
    <row r="4915" spans="1:8" s="260" customFormat="1" x14ac:dyDescent="0.25">
      <c r="A4915" s="245">
        <v>43998</v>
      </c>
      <c r="B4915" s="246" t="s">
        <v>12</v>
      </c>
      <c r="C4915" s="222" t="s">
        <v>12</v>
      </c>
      <c r="G4915" s="568"/>
      <c r="H4915" s="239"/>
    </row>
    <row r="4916" spans="1:8" s="260" customFormat="1" x14ac:dyDescent="0.25">
      <c r="A4916" s="245">
        <v>43999</v>
      </c>
      <c r="B4916" s="246" t="s">
        <v>12</v>
      </c>
      <c r="C4916" s="222" t="s">
        <v>12</v>
      </c>
      <c r="G4916" s="568"/>
      <c r="H4916" s="239"/>
    </row>
    <row r="4917" spans="1:8" s="260" customFormat="1" x14ac:dyDescent="0.25">
      <c r="A4917" s="245">
        <v>44000</v>
      </c>
      <c r="B4917" s="246" t="s">
        <v>12</v>
      </c>
      <c r="C4917" s="222" t="s">
        <v>12</v>
      </c>
      <c r="G4917" s="568"/>
      <c r="H4917" s="239"/>
    </row>
    <row r="4918" spans="1:8" s="260" customFormat="1" x14ac:dyDescent="0.25">
      <c r="A4918" s="245">
        <v>44001</v>
      </c>
      <c r="B4918" s="246" t="s">
        <v>12</v>
      </c>
      <c r="C4918" s="222" t="s">
        <v>12</v>
      </c>
      <c r="G4918" s="568"/>
      <c r="H4918" s="239"/>
    </row>
    <row r="4919" spans="1:8" s="260" customFormat="1" x14ac:dyDescent="0.25">
      <c r="A4919" s="245">
        <v>44002</v>
      </c>
      <c r="B4919" s="246" t="s">
        <v>12</v>
      </c>
      <c r="C4919" s="222" t="s">
        <v>12</v>
      </c>
      <c r="G4919" s="568"/>
      <c r="H4919" s="239"/>
    </row>
    <row r="4920" spans="1:8" s="260" customFormat="1" x14ac:dyDescent="0.25">
      <c r="A4920" s="245">
        <v>44003</v>
      </c>
      <c r="B4920" s="246" t="s">
        <v>12</v>
      </c>
      <c r="C4920" s="222" t="s">
        <v>12</v>
      </c>
      <c r="G4920" s="568"/>
      <c r="H4920" s="239"/>
    </row>
    <row r="4921" spans="1:8" s="260" customFormat="1" x14ac:dyDescent="0.25">
      <c r="A4921" s="245">
        <v>44004</v>
      </c>
      <c r="B4921" s="246" t="s">
        <v>12</v>
      </c>
      <c r="C4921" s="222" t="s">
        <v>12</v>
      </c>
      <c r="G4921" s="568"/>
      <c r="H4921" s="239"/>
    </row>
    <row r="4922" spans="1:8" s="260" customFormat="1" x14ac:dyDescent="0.25">
      <c r="A4922" s="245">
        <v>44005</v>
      </c>
      <c r="B4922" s="246" t="s">
        <v>12</v>
      </c>
      <c r="C4922" s="222" t="s">
        <v>12</v>
      </c>
      <c r="G4922" s="568"/>
      <c r="H4922" s="239"/>
    </row>
    <row r="4923" spans="1:8" s="260" customFormat="1" x14ac:dyDescent="0.25">
      <c r="A4923" s="245">
        <v>44006</v>
      </c>
      <c r="B4923" s="246" t="s">
        <v>12</v>
      </c>
      <c r="C4923" s="222" t="s">
        <v>12</v>
      </c>
      <c r="G4923" s="568"/>
      <c r="H4923" s="239"/>
    </row>
    <row r="4924" spans="1:8" s="260" customFormat="1" x14ac:dyDescent="0.25">
      <c r="A4924" s="245">
        <v>44007</v>
      </c>
      <c r="B4924" s="246" t="s">
        <v>12</v>
      </c>
      <c r="C4924" s="222" t="s">
        <v>12</v>
      </c>
      <c r="G4924" s="568"/>
      <c r="H4924" s="239"/>
    </row>
    <row r="4925" spans="1:8" s="260" customFormat="1" x14ac:dyDescent="0.25">
      <c r="A4925" s="245">
        <v>44008</v>
      </c>
      <c r="B4925" s="246" t="s">
        <v>12</v>
      </c>
      <c r="C4925" s="222" t="s">
        <v>12</v>
      </c>
      <c r="G4925" s="568"/>
      <c r="H4925" s="239"/>
    </row>
    <row r="4926" spans="1:8" s="260" customFormat="1" x14ac:dyDescent="0.25">
      <c r="A4926" s="245">
        <v>44009</v>
      </c>
      <c r="B4926" s="246" t="s">
        <v>12</v>
      </c>
      <c r="C4926" s="222" t="s">
        <v>12</v>
      </c>
      <c r="G4926" s="568"/>
      <c r="H4926" s="239"/>
    </row>
    <row r="4927" spans="1:8" s="260" customFormat="1" x14ac:dyDescent="0.25">
      <c r="A4927" s="245">
        <v>44010</v>
      </c>
      <c r="B4927" s="246" t="s">
        <v>12</v>
      </c>
      <c r="C4927" s="222" t="s">
        <v>12</v>
      </c>
      <c r="G4927" s="568"/>
      <c r="H4927" s="239"/>
    </row>
    <row r="4928" spans="1:8" s="260" customFormat="1" x14ac:dyDescent="0.25">
      <c r="A4928" s="245">
        <v>44011</v>
      </c>
      <c r="B4928" s="246" t="s">
        <v>12</v>
      </c>
      <c r="C4928" s="222" t="s">
        <v>12</v>
      </c>
      <c r="G4928" s="568"/>
      <c r="H4928" s="239"/>
    </row>
    <row r="4929" spans="1:8" s="260" customFormat="1" x14ac:dyDescent="0.25">
      <c r="A4929" s="245">
        <v>44012</v>
      </c>
      <c r="B4929" s="246" t="s">
        <v>12</v>
      </c>
      <c r="C4929" s="222" t="s">
        <v>12</v>
      </c>
      <c r="G4929" s="568"/>
      <c r="H4929" s="239"/>
    </row>
    <row r="4930" spans="1:8" s="260" customFormat="1" x14ac:dyDescent="0.25">
      <c r="A4930" s="245">
        <v>44013</v>
      </c>
      <c r="B4930" s="246" t="s">
        <v>12</v>
      </c>
      <c r="C4930" s="222" t="s">
        <v>12</v>
      </c>
      <c r="G4930" s="568"/>
      <c r="H4930" s="239"/>
    </row>
    <row r="4931" spans="1:8" s="260" customFormat="1" x14ac:dyDescent="0.25">
      <c r="A4931" s="245">
        <v>44014</v>
      </c>
      <c r="B4931" s="246" t="s">
        <v>12</v>
      </c>
      <c r="C4931" s="222" t="s">
        <v>12</v>
      </c>
      <c r="G4931" s="568"/>
      <c r="H4931" s="239"/>
    </row>
    <row r="4932" spans="1:8" s="260" customFormat="1" x14ac:dyDescent="0.25">
      <c r="A4932" s="245">
        <v>44015</v>
      </c>
      <c r="B4932" s="246" t="s">
        <v>12</v>
      </c>
      <c r="C4932" s="222" t="s">
        <v>12</v>
      </c>
      <c r="G4932" s="568"/>
      <c r="H4932" s="239"/>
    </row>
    <row r="4933" spans="1:8" s="260" customFormat="1" x14ac:dyDescent="0.25">
      <c r="A4933" s="245">
        <v>44016</v>
      </c>
      <c r="B4933" s="246" t="s">
        <v>12</v>
      </c>
      <c r="C4933" s="222" t="s">
        <v>12</v>
      </c>
      <c r="G4933" s="568"/>
      <c r="H4933" s="239"/>
    </row>
    <row r="4934" spans="1:8" s="260" customFormat="1" x14ac:dyDescent="0.25">
      <c r="A4934" s="245">
        <v>44017</v>
      </c>
      <c r="B4934" s="246" t="s">
        <v>12</v>
      </c>
      <c r="C4934" s="222" t="s">
        <v>12</v>
      </c>
      <c r="G4934" s="568"/>
      <c r="H4934" s="239"/>
    </row>
    <row r="4935" spans="1:8" s="260" customFormat="1" x14ac:dyDescent="0.25">
      <c r="A4935" s="245">
        <v>44018</v>
      </c>
      <c r="B4935" s="246" t="s">
        <v>12</v>
      </c>
      <c r="C4935" s="222" t="s">
        <v>12</v>
      </c>
      <c r="G4935" s="568"/>
      <c r="H4935" s="239"/>
    </row>
    <row r="4936" spans="1:8" s="260" customFormat="1" x14ac:dyDescent="0.25">
      <c r="A4936" s="245">
        <v>44019</v>
      </c>
      <c r="B4936" s="246" t="s">
        <v>12</v>
      </c>
      <c r="C4936" s="222" t="s">
        <v>12</v>
      </c>
      <c r="G4936" s="568"/>
      <c r="H4936" s="239"/>
    </row>
    <row r="4937" spans="1:8" s="260" customFormat="1" x14ac:dyDescent="0.25">
      <c r="A4937" s="245">
        <v>44020</v>
      </c>
      <c r="B4937" s="246" t="s">
        <v>12</v>
      </c>
      <c r="C4937" s="222" t="s">
        <v>12</v>
      </c>
      <c r="G4937" s="568"/>
      <c r="H4937" s="239"/>
    </row>
    <row r="4938" spans="1:8" s="260" customFormat="1" x14ac:dyDescent="0.25">
      <c r="A4938" s="245">
        <v>44021</v>
      </c>
      <c r="B4938" s="246" t="s">
        <v>12</v>
      </c>
      <c r="C4938" s="222" t="s">
        <v>12</v>
      </c>
      <c r="G4938" s="568"/>
      <c r="H4938" s="239"/>
    </row>
    <row r="4939" spans="1:8" s="260" customFormat="1" x14ac:dyDescent="0.25">
      <c r="A4939" s="245">
        <v>44022</v>
      </c>
      <c r="B4939" s="246" t="s">
        <v>12</v>
      </c>
      <c r="C4939" s="222" t="s">
        <v>12</v>
      </c>
      <c r="G4939" s="568"/>
      <c r="H4939" s="239"/>
    </row>
    <row r="4940" spans="1:8" s="260" customFormat="1" x14ac:dyDescent="0.25">
      <c r="A4940" s="245">
        <v>44023</v>
      </c>
      <c r="B4940" s="246" t="s">
        <v>12</v>
      </c>
      <c r="C4940" s="222" t="s">
        <v>12</v>
      </c>
      <c r="G4940" s="568"/>
      <c r="H4940" s="239"/>
    </row>
    <row r="4941" spans="1:8" s="260" customFormat="1" x14ac:dyDescent="0.25">
      <c r="A4941" s="245">
        <v>44024</v>
      </c>
      <c r="B4941" s="246" t="s">
        <v>12</v>
      </c>
      <c r="C4941" s="222" t="s">
        <v>12</v>
      </c>
      <c r="G4941" s="568"/>
      <c r="H4941" s="239"/>
    </row>
    <row r="4942" spans="1:8" s="260" customFormat="1" x14ac:dyDescent="0.25">
      <c r="A4942" s="245">
        <v>44026</v>
      </c>
      <c r="B4942" s="246" t="s">
        <v>12</v>
      </c>
      <c r="C4942" s="222" t="s">
        <v>12</v>
      </c>
      <c r="G4942" s="568"/>
      <c r="H4942" s="239"/>
    </row>
    <row r="4943" spans="1:8" s="260" customFormat="1" x14ac:dyDescent="0.25">
      <c r="A4943" s="245">
        <v>44027</v>
      </c>
      <c r="B4943" s="246" t="s">
        <v>12</v>
      </c>
      <c r="C4943" s="222" t="s">
        <v>12</v>
      </c>
      <c r="G4943" s="568"/>
      <c r="H4943" s="239"/>
    </row>
    <row r="4944" spans="1:8" s="260" customFormat="1" x14ac:dyDescent="0.25">
      <c r="A4944" s="245">
        <v>44028</v>
      </c>
      <c r="B4944" s="246" t="s">
        <v>12</v>
      </c>
      <c r="C4944" s="222" t="s">
        <v>12</v>
      </c>
      <c r="G4944" s="568"/>
      <c r="H4944" s="239"/>
    </row>
    <row r="4945" spans="1:8" s="260" customFormat="1" x14ac:dyDescent="0.25">
      <c r="A4945" s="245">
        <v>44029</v>
      </c>
      <c r="B4945" s="246" t="s">
        <v>12</v>
      </c>
      <c r="C4945" s="222" t="s">
        <v>12</v>
      </c>
      <c r="G4945" s="568"/>
      <c r="H4945" s="239"/>
    </row>
    <row r="4946" spans="1:8" s="260" customFormat="1" x14ac:dyDescent="0.25">
      <c r="A4946" s="245">
        <v>44030</v>
      </c>
      <c r="B4946" s="246" t="s">
        <v>12</v>
      </c>
      <c r="C4946" s="222" t="s">
        <v>12</v>
      </c>
      <c r="G4946" s="568"/>
      <c r="H4946" s="239"/>
    </row>
    <row r="4947" spans="1:8" s="260" customFormat="1" x14ac:dyDescent="0.25">
      <c r="A4947" s="245">
        <v>44031</v>
      </c>
      <c r="B4947" s="246" t="s">
        <v>12</v>
      </c>
      <c r="C4947" s="222" t="s">
        <v>12</v>
      </c>
      <c r="G4947" s="568"/>
      <c r="H4947" s="239"/>
    </row>
    <row r="4948" spans="1:8" s="260" customFormat="1" x14ac:dyDescent="0.25">
      <c r="A4948" s="245">
        <v>44032</v>
      </c>
      <c r="B4948" s="246" t="s">
        <v>12</v>
      </c>
      <c r="C4948" s="222" t="s">
        <v>12</v>
      </c>
      <c r="G4948" s="568"/>
      <c r="H4948" s="239"/>
    </row>
    <row r="4949" spans="1:8" s="260" customFormat="1" x14ac:dyDescent="0.25">
      <c r="A4949" s="245">
        <v>44033</v>
      </c>
      <c r="B4949" s="246" t="s">
        <v>12</v>
      </c>
      <c r="C4949" s="222" t="s">
        <v>12</v>
      </c>
      <c r="G4949" s="568"/>
      <c r="H4949" s="239"/>
    </row>
    <row r="4950" spans="1:8" s="260" customFormat="1" x14ac:dyDescent="0.25">
      <c r="A4950" s="245">
        <v>44034</v>
      </c>
      <c r="B4950" s="246" t="s">
        <v>12</v>
      </c>
      <c r="C4950" s="222" t="s">
        <v>12</v>
      </c>
      <c r="G4950" s="568"/>
      <c r="H4950" s="239"/>
    </row>
    <row r="4951" spans="1:8" s="260" customFormat="1" x14ac:dyDescent="0.25">
      <c r="A4951" s="245">
        <v>44035</v>
      </c>
      <c r="B4951" s="246" t="s">
        <v>12</v>
      </c>
      <c r="C4951" s="222" t="s">
        <v>12</v>
      </c>
      <c r="G4951" s="568"/>
      <c r="H4951" s="239"/>
    </row>
    <row r="4952" spans="1:8" s="260" customFormat="1" x14ac:dyDescent="0.25">
      <c r="A4952" s="245">
        <v>44036</v>
      </c>
      <c r="B4952" s="246" t="s">
        <v>12</v>
      </c>
      <c r="C4952" s="222" t="s">
        <v>12</v>
      </c>
      <c r="G4952" s="568"/>
      <c r="H4952" s="239"/>
    </row>
    <row r="4953" spans="1:8" s="260" customFormat="1" x14ac:dyDescent="0.25">
      <c r="A4953" s="245">
        <v>44037</v>
      </c>
      <c r="B4953" s="246" t="s">
        <v>12</v>
      </c>
      <c r="C4953" s="222" t="s">
        <v>12</v>
      </c>
      <c r="G4953" s="568"/>
      <c r="H4953" s="239"/>
    </row>
    <row r="4954" spans="1:8" s="260" customFormat="1" x14ac:dyDescent="0.25">
      <c r="A4954" s="245">
        <v>44038</v>
      </c>
      <c r="B4954" s="246" t="s">
        <v>12</v>
      </c>
      <c r="C4954" s="222" t="s">
        <v>12</v>
      </c>
      <c r="G4954" s="568"/>
      <c r="H4954" s="239"/>
    </row>
    <row r="4955" spans="1:8" s="260" customFormat="1" x14ac:dyDescent="0.25">
      <c r="A4955" s="245">
        <v>44039</v>
      </c>
      <c r="B4955" s="246" t="s">
        <v>12</v>
      </c>
      <c r="C4955" s="222" t="s">
        <v>12</v>
      </c>
      <c r="G4955" s="568"/>
      <c r="H4955" s="239"/>
    </row>
    <row r="4956" spans="1:8" s="260" customFormat="1" x14ac:dyDescent="0.25">
      <c r="A4956" s="245">
        <v>44040</v>
      </c>
      <c r="B4956" s="246" t="s">
        <v>12</v>
      </c>
      <c r="C4956" s="222" t="s">
        <v>12</v>
      </c>
      <c r="G4956" s="568"/>
      <c r="H4956" s="239"/>
    </row>
    <row r="4957" spans="1:8" s="260" customFormat="1" x14ac:dyDescent="0.25">
      <c r="A4957" s="245">
        <v>44041</v>
      </c>
      <c r="B4957" s="246" t="s">
        <v>12</v>
      </c>
      <c r="C4957" s="222" t="s">
        <v>12</v>
      </c>
      <c r="G4957" s="568"/>
      <c r="H4957" s="239"/>
    </row>
    <row r="4958" spans="1:8" s="260" customFormat="1" x14ac:dyDescent="0.25">
      <c r="A4958" s="245">
        <v>44042</v>
      </c>
      <c r="B4958" s="246" t="s">
        <v>12</v>
      </c>
      <c r="C4958" s="222" t="s">
        <v>12</v>
      </c>
      <c r="G4958" s="568"/>
      <c r="H4958" s="239"/>
    </row>
    <row r="4959" spans="1:8" s="260" customFormat="1" x14ac:dyDescent="0.25">
      <c r="A4959" s="245">
        <v>44043</v>
      </c>
      <c r="B4959" s="246" t="s">
        <v>12</v>
      </c>
      <c r="C4959" s="222" t="s">
        <v>12</v>
      </c>
      <c r="G4959" s="568"/>
      <c r="H4959" s="239"/>
    </row>
    <row r="4960" spans="1:8" s="260" customFormat="1" x14ac:dyDescent="0.25">
      <c r="A4960" s="245">
        <v>44044</v>
      </c>
      <c r="B4960" s="246" t="s">
        <v>12</v>
      </c>
      <c r="C4960" s="222" t="s">
        <v>12</v>
      </c>
      <c r="G4960" s="568"/>
      <c r="H4960" s="239"/>
    </row>
    <row r="4961" spans="1:8" s="260" customFormat="1" x14ac:dyDescent="0.25">
      <c r="A4961" s="245">
        <v>44045</v>
      </c>
      <c r="B4961" s="246" t="s">
        <v>12</v>
      </c>
      <c r="C4961" s="222" t="s">
        <v>12</v>
      </c>
      <c r="G4961" s="568"/>
      <c r="H4961" s="239"/>
    </row>
    <row r="4962" spans="1:8" s="260" customFormat="1" x14ac:dyDescent="0.25">
      <c r="A4962" s="245">
        <v>44047</v>
      </c>
      <c r="B4962" s="246" t="s">
        <v>12</v>
      </c>
      <c r="C4962" s="222" t="s">
        <v>12</v>
      </c>
      <c r="G4962" s="568"/>
      <c r="H4962" s="239"/>
    </row>
    <row r="4963" spans="1:8" s="260" customFormat="1" x14ac:dyDescent="0.25">
      <c r="A4963" s="245">
        <v>44048</v>
      </c>
      <c r="B4963" s="246" t="s">
        <v>12</v>
      </c>
      <c r="C4963" s="222" t="s">
        <v>12</v>
      </c>
      <c r="G4963" s="568"/>
      <c r="H4963" s="239"/>
    </row>
    <row r="4964" spans="1:8" s="260" customFormat="1" x14ac:dyDescent="0.25">
      <c r="A4964" s="245">
        <v>44050</v>
      </c>
      <c r="B4964" s="246" t="s">
        <v>12</v>
      </c>
      <c r="C4964" s="222" t="s">
        <v>12</v>
      </c>
      <c r="G4964" s="568"/>
      <c r="H4964" s="239"/>
    </row>
    <row r="4965" spans="1:8" s="260" customFormat="1" x14ac:dyDescent="0.25">
      <c r="A4965" s="245">
        <v>44051</v>
      </c>
      <c r="B4965" s="246" t="s">
        <v>12</v>
      </c>
      <c r="C4965" s="222" t="s">
        <v>12</v>
      </c>
      <c r="G4965" s="568"/>
      <c r="H4965" s="239"/>
    </row>
    <row r="4966" spans="1:8" s="260" customFormat="1" x14ac:dyDescent="0.25">
      <c r="A4966" s="245">
        <v>44053</v>
      </c>
      <c r="B4966" s="246" t="s">
        <v>12</v>
      </c>
      <c r="C4966" s="222" t="s">
        <v>12</v>
      </c>
      <c r="G4966" s="568"/>
      <c r="H4966" s="239"/>
    </row>
    <row r="4967" spans="1:8" s="260" customFormat="1" x14ac:dyDescent="0.25">
      <c r="A4967" s="245">
        <v>44055</v>
      </c>
      <c r="B4967" s="246" t="s">
        <v>12</v>
      </c>
      <c r="C4967" s="222" t="s">
        <v>12</v>
      </c>
      <c r="G4967" s="568"/>
      <c r="H4967" s="239"/>
    </row>
    <row r="4968" spans="1:8" s="260" customFormat="1" x14ac:dyDescent="0.25">
      <c r="A4968" s="245">
        <v>44057</v>
      </c>
      <c r="B4968" s="246" t="s">
        <v>12</v>
      </c>
      <c r="C4968" s="222" t="s">
        <v>12</v>
      </c>
      <c r="G4968" s="568"/>
      <c r="H4968" s="239"/>
    </row>
    <row r="4969" spans="1:8" s="260" customFormat="1" x14ac:dyDescent="0.25">
      <c r="A4969" s="245">
        <v>44060</v>
      </c>
      <c r="B4969" s="246" t="s">
        <v>12</v>
      </c>
      <c r="C4969" s="222" t="s">
        <v>12</v>
      </c>
      <c r="G4969" s="568"/>
      <c r="H4969" s="239"/>
    </row>
    <row r="4970" spans="1:8" s="260" customFormat="1" x14ac:dyDescent="0.25">
      <c r="A4970" s="245">
        <v>44061</v>
      </c>
      <c r="B4970" s="246" t="s">
        <v>12</v>
      </c>
      <c r="C4970" s="222" t="s">
        <v>12</v>
      </c>
      <c r="G4970" s="568"/>
      <c r="H4970" s="239"/>
    </row>
    <row r="4971" spans="1:8" s="260" customFormat="1" x14ac:dyDescent="0.25">
      <c r="A4971" s="245">
        <v>44062</v>
      </c>
      <c r="B4971" s="246" t="s">
        <v>12</v>
      </c>
      <c r="C4971" s="222" t="s">
        <v>12</v>
      </c>
      <c r="G4971" s="568"/>
      <c r="H4971" s="239"/>
    </row>
    <row r="4972" spans="1:8" s="260" customFormat="1" x14ac:dyDescent="0.25">
      <c r="A4972" s="245">
        <v>44063</v>
      </c>
      <c r="B4972" s="246" t="s">
        <v>12</v>
      </c>
      <c r="C4972" s="222" t="s">
        <v>12</v>
      </c>
      <c r="G4972" s="568"/>
      <c r="H4972" s="239"/>
    </row>
    <row r="4973" spans="1:8" s="260" customFormat="1" x14ac:dyDescent="0.25">
      <c r="A4973" s="245">
        <v>44064</v>
      </c>
      <c r="B4973" s="246" t="s">
        <v>12</v>
      </c>
      <c r="C4973" s="222" t="s">
        <v>12</v>
      </c>
      <c r="G4973" s="568"/>
      <c r="H4973" s="239"/>
    </row>
    <row r="4974" spans="1:8" s="260" customFormat="1" x14ac:dyDescent="0.25">
      <c r="A4974" s="245">
        <v>44065</v>
      </c>
      <c r="B4974" s="246" t="s">
        <v>12</v>
      </c>
      <c r="C4974" s="222" t="s">
        <v>12</v>
      </c>
      <c r="G4974" s="568"/>
      <c r="H4974" s="239"/>
    </row>
    <row r="4975" spans="1:8" s="260" customFormat="1" x14ac:dyDescent="0.25">
      <c r="A4975" s="245">
        <v>44067</v>
      </c>
      <c r="B4975" s="246" t="s">
        <v>12</v>
      </c>
      <c r="C4975" s="222" t="s">
        <v>12</v>
      </c>
      <c r="G4975" s="568"/>
      <c r="H4975" s="239"/>
    </row>
    <row r="4976" spans="1:8" s="260" customFormat="1" x14ac:dyDescent="0.25">
      <c r="A4976" s="245">
        <v>44068</v>
      </c>
      <c r="B4976" s="246" t="s">
        <v>12</v>
      </c>
      <c r="C4976" s="222" t="s">
        <v>12</v>
      </c>
      <c r="G4976" s="568"/>
      <c r="H4976" s="239"/>
    </row>
    <row r="4977" spans="1:8" s="260" customFormat="1" x14ac:dyDescent="0.25">
      <c r="A4977" s="245">
        <v>44070</v>
      </c>
      <c r="B4977" s="246" t="s">
        <v>12</v>
      </c>
      <c r="C4977" s="222" t="s">
        <v>12</v>
      </c>
      <c r="G4977" s="568"/>
      <c r="H4977" s="239"/>
    </row>
    <row r="4978" spans="1:8" s="260" customFormat="1" x14ac:dyDescent="0.25">
      <c r="A4978" s="245">
        <v>44073</v>
      </c>
      <c r="B4978" s="246" t="s">
        <v>12</v>
      </c>
      <c r="C4978" s="222" t="s">
        <v>12</v>
      </c>
      <c r="G4978" s="568"/>
      <c r="H4978" s="239"/>
    </row>
    <row r="4979" spans="1:8" s="260" customFormat="1" x14ac:dyDescent="0.25">
      <c r="A4979" s="245">
        <v>44076</v>
      </c>
      <c r="B4979" s="246" t="s">
        <v>12</v>
      </c>
      <c r="C4979" s="222" t="s">
        <v>12</v>
      </c>
      <c r="G4979" s="568"/>
      <c r="H4979" s="239"/>
    </row>
    <row r="4980" spans="1:8" s="260" customFormat="1" x14ac:dyDescent="0.25">
      <c r="A4980" s="245">
        <v>44078</v>
      </c>
      <c r="B4980" s="246" t="s">
        <v>12</v>
      </c>
      <c r="C4980" s="222" t="s">
        <v>12</v>
      </c>
      <c r="G4980" s="568"/>
      <c r="H4980" s="239"/>
    </row>
    <row r="4981" spans="1:8" s="260" customFormat="1" x14ac:dyDescent="0.25">
      <c r="A4981" s="245">
        <v>44079</v>
      </c>
      <c r="B4981" s="246" t="s">
        <v>12</v>
      </c>
      <c r="C4981" s="222" t="s">
        <v>12</v>
      </c>
      <c r="G4981" s="568"/>
      <c r="H4981" s="239"/>
    </row>
    <row r="4982" spans="1:8" s="260" customFormat="1" x14ac:dyDescent="0.25">
      <c r="A4982" s="245">
        <v>44080</v>
      </c>
      <c r="B4982" s="246" t="s">
        <v>12</v>
      </c>
      <c r="C4982" s="222" t="s">
        <v>12</v>
      </c>
      <c r="G4982" s="568"/>
      <c r="H4982" s="239"/>
    </row>
    <row r="4983" spans="1:8" s="260" customFormat="1" x14ac:dyDescent="0.25">
      <c r="A4983" s="245">
        <v>44083</v>
      </c>
      <c r="B4983" s="246" t="s">
        <v>12</v>
      </c>
      <c r="C4983" s="222" t="s">
        <v>12</v>
      </c>
      <c r="G4983" s="568"/>
      <c r="H4983" s="239"/>
    </row>
    <row r="4984" spans="1:8" s="260" customFormat="1" x14ac:dyDescent="0.25">
      <c r="A4984" s="245">
        <v>44086</v>
      </c>
      <c r="B4984" s="246" t="s">
        <v>12</v>
      </c>
      <c r="C4984" s="222" t="s">
        <v>12</v>
      </c>
      <c r="G4984" s="568"/>
      <c r="H4984" s="239"/>
    </row>
    <row r="4985" spans="1:8" s="260" customFormat="1" x14ac:dyDescent="0.25">
      <c r="A4985" s="245">
        <v>44087</v>
      </c>
      <c r="B4985" s="246" t="s">
        <v>12</v>
      </c>
      <c r="C4985" s="222" t="s">
        <v>12</v>
      </c>
      <c r="G4985" s="568"/>
      <c r="H4985" s="239"/>
    </row>
    <row r="4986" spans="1:8" s="260" customFormat="1" x14ac:dyDescent="0.25">
      <c r="A4986" s="245">
        <v>44088</v>
      </c>
      <c r="B4986" s="246" t="s">
        <v>12</v>
      </c>
      <c r="C4986" s="222" t="s">
        <v>12</v>
      </c>
      <c r="G4986" s="568"/>
      <c r="H4986" s="239"/>
    </row>
    <row r="4987" spans="1:8" s="260" customFormat="1" x14ac:dyDescent="0.25">
      <c r="A4987" s="245">
        <v>44089</v>
      </c>
      <c r="B4987" s="246" t="s">
        <v>12</v>
      </c>
      <c r="C4987" s="222" t="s">
        <v>12</v>
      </c>
      <c r="G4987" s="568"/>
      <c r="H4987" s="239"/>
    </row>
    <row r="4988" spans="1:8" s="260" customFormat="1" x14ac:dyDescent="0.25">
      <c r="A4988" s="245">
        <v>44090</v>
      </c>
      <c r="B4988" s="246" t="s">
        <v>12</v>
      </c>
      <c r="C4988" s="222" t="s">
        <v>12</v>
      </c>
      <c r="G4988" s="568"/>
      <c r="H4988" s="239"/>
    </row>
    <row r="4989" spans="1:8" s="260" customFormat="1" x14ac:dyDescent="0.25">
      <c r="A4989" s="245">
        <v>44094</v>
      </c>
      <c r="B4989" s="246" t="s">
        <v>12</v>
      </c>
      <c r="C4989" s="222" t="s">
        <v>12</v>
      </c>
      <c r="G4989" s="568"/>
      <c r="H4989" s="239"/>
    </row>
    <row r="4990" spans="1:8" s="260" customFormat="1" x14ac:dyDescent="0.25">
      <c r="A4990" s="245">
        <v>44095</v>
      </c>
      <c r="B4990" s="246" t="s">
        <v>12</v>
      </c>
      <c r="C4990" s="222" t="s">
        <v>12</v>
      </c>
      <c r="G4990" s="568"/>
      <c r="H4990" s="239"/>
    </row>
    <row r="4991" spans="1:8" s="260" customFormat="1" x14ac:dyDescent="0.25">
      <c r="A4991" s="245">
        <v>44096</v>
      </c>
      <c r="B4991" s="246" t="s">
        <v>12</v>
      </c>
      <c r="C4991" s="222" t="s">
        <v>12</v>
      </c>
      <c r="G4991" s="568"/>
      <c r="H4991" s="239"/>
    </row>
    <row r="4992" spans="1:8" s="260" customFormat="1" x14ac:dyDescent="0.25">
      <c r="A4992" s="245">
        <v>44097</v>
      </c>
      <c r="B4992" s="246" t="s">
        <v>12</v>
      </c>
      <c r="C4992" s="222" t="s">
        <v>12</v>
      </c>
      <c r="G4992" s="568"/>
      <c r="H4992" s="239"/>
    </row>
    <row r="4993" spans="1:8" s="260" customFormat="1" x14ac:dyDescent="0.25">
      <c r="A4993" s="245">
        <v>44098</v>
      </c>
      <c r="B4993" s="246" t="s">
        <v>12</v>
      </c>
      <c r="C4993" s="222" t="s">
        <v>12</v>
      </c>
      <c r="G4993" s="568"/>
      <c r="H4993" s="239"/>
    </row>
    <row r="4994" spans="1:8" s="260" customFormat="1" x14ac:dyDescent="0.25">
      <c r="A4994" s="245">
        <v>44100</v>
      </c>
      <c r="B4994" s="246" t="s">
        <v>12</v>
      </c>
      <c r="C4994" s="222" t="s">
        <v>12</v>
      </c>
      <c r="G4994" s="568"/>
      <c r="H4994" s="239"/>
    </row>
    <row r="4995" spans="1:8" s="260" customFormat="1" x14ac:dyDescent="0.25">
      <c r="A4995" s="245">
        <v>44102</v>
      </c>
      <c r="B4995" s="246" t="s">
        <v>12</v>
      </c>
      <c r="C4995" s="222" t="s">
        <v>12</v>
      </c>
      <c r="G4995" s="568"/>
      <c r="H4995" s="239"/>
    </row>
    <row r="4996" spans="1:8" s="260" customFormat="1" x14ac:dyDescent="0.25">
      <c r="A4996" s="245">
        <v>44105</v>
      </c>
      <c r="B4996" s="246" t="s">
        <v>12</v>
      </c>
      <c r="C4996" s="222" t="s">
        <v>12</v>
      </c>
      <c r="G4996" s="568"/>
      <c r="H4996" s="239"/>
    </row>
    <row r="4997" spans="1:8" s="260" customFormat="1" x14ac:dyDescent="0.25">
      <c r="A4997" s="245">
        <v>44109</v>
      </c>
      <c r="B4997" s="246" t="s">
        <v>12</v>
      </c>
      <c r="C4997" s="222" t="s">
        <v>12</v>
      </c>
      <c r="G4997" s="568"/>
      <c r="H4997" s="239"/>
    </row>
    <row r="4998" spans="1:8" s="260" customFormat="1" x14ac:dyDescent="0.25">
      <c r="A4998" s="245">
        <v>44111</v>
      </c>
      <c r="B4998" s="246" t="s">
        <v>12</v>
      </c>
      <c r="C4998" s="222" t="s">
        <v>12</v>
      </c>
      <c r="G4998" s="568"/>
      <c r="H4998" s="239"/>
    </row>
    <row r="4999" spans="1:8" s="260" customFormat="1" x14ac:dyDescent="0.25">
      <c r="A4999" s="245">
        <v>44116</v>
      </c>
      <c r="B4999" s="246" t="s">
        <v>12</v>
      </c>
      <c r="C4999" s="222" t="s">
        <v>12</v>
      </c>
      <c r="G4999" s="568"/>
      <c r="H4999" s="239"/>
    </row>
    <row r="5000" spans="1:8" s="260" customFormat="1" x14ac:dyDescent="0.25">
      <c r="A5000" s="245">
        <v>44121</v>
      </c>
      <c r="B5000" s="246" t="s">
        <v>12</v>
      </c>
      <c r="C5000" s="222" t="s">
        <v>12</v>
      </c>
      <c r="G5000" s="568"/>
      <c r="H5000" s="239"/>
    </row>
    <row r="5001" spans="1:8" s="260" customFormat="1" x14ac:dyDescent="0.25">
      <c r="A5001" s="245">
        <v>44145</v>
      </c>
      <c r="B5001" s="246" t="s">
        <v>12</v>
      </c>
      <c r="C5001" s="222" t="s">
        <v>12</v>
      </c>
      <c r="G5001" s="568"/>
      <c r="H5001" s="239"/>
    </row>
    <row r="5002" spans="1:8" s="260" customFormat="1" x14ac:dyDescent="0.25">
      <c r="A5002" s="245">
        <v>44152</v>
      </c>
      <c r="B5002" s="246" t="s">
        <v>12</v>
      </c>
      <c r="C5002" s="222" t="s">
        <v>12</v>
      </c>
      <c r="G5002" s="568"/>
      <c r="H5002" s="239"/>
    </row>
    <row r="5003" spans="1:8" s="260" customFormat="1" x14ac:dyDescent="0.25">
      <c r="A5003" s="245">
        <v>44159</v>
      </c>
      <c r="B5003" s="246" t="s">
        <v>12</v>
      </c>
      <c r="C5003" s="222" t="s">
        <v>12</v>
      </c>
      <c r="G5003" s="568"/>
      <c r="H5003" s="239"/>
    </row>
    <row r="5004" spans="1:8" s="260" customFormat="1" x14ac:dyDescent="0.25">
      <c r="A5004" s="245">
        <v>44164</v>
      </c>
      <c r="B5004" s="246" t="s">
        <v>12</v>
      </c>
      <c r="C5004" s="222" t="s">
        <v>12</v>
      </c>
      <c r="G5004" s="568"/>
      <c r="H5004" s="239"/>
    </row>
    <row r="5005" spans="1:8" s="260" customFormat="1" x14ac:dyDescent="0.25">
      <c r="A5005" s="245">
        <v>44171</v>
      </c>
      <c r="B5005" s="246" t="s">
        <v>12</v>
      </c>
      <c r="C5005" s="222" t="s">
        <v>12</v>
      </c>
      <c r="G5005" s="568"/>
      <c r="H5005" s="239"/>
    </row>
    <row r="5006" spans="1:8" s="260" customFormat="1" x14ac:dyDescent="0.25">
      <c r="A5006" s="245">
        <v>44178</v>
      </c>
      <c r="B5006" s="246" t="s">
        <v>12</v>
      </c>
      <c r="C5006" s="222" t="s">
        <v>12</v>
      </c>
      <c r="G5006" s="568"/>
      <c r="H5006" s="239"/>
    </row>
    <row r="5007" spans="1:8" s="260" customFormat="1" x14ac:dyDescent="0.25">
      <c r="A5007" s="245">
        <v>43903</v>
      </c>
      <c r="B5007" s="246" t="s">
        <v>8</v>
      </c>
      <c r="C5007" s="222" t="s">
        <v>8</v>
      </c>
      <c r="G5007" s="568"/>
      <c r="H5007" s="239"/>
    </row>
    <row r="5008" spans="1:8" s="260" customFormat="1" x14ac:dyDescent="0.25">
      <c r="A5008" s="245">
        <v>43910</v>
      </c>
      <c r="B5008" s="246" t="s">
        <v>8</v>
      </c>
      <c r="C5008" s="222" t="s">
        <v>8</v>
      </c>
      <c r="G5008" s="568"/>
      <c r="H5008" s="239"/>
    </row>
    <row r="5009" spans="1:8" s="260" customFormat="1" x14ac:dyDescent="0.25">
      <c r="A5009" s="245">
        <v>43916</v>
      </c>
      <c r="B5009" s="246" t="s">
        <v>8</v>
      </c>
      <c r="C5009" s="222" t="s">
        <v>8</v>
      </c>
      <c r="G5009" s="568"/>
      <c r="H5009" s="239"/>
    </row>
    <row r="5010" spans="1:8" s="260" customFormat="1" x14ac:dyDescent="0.25">
      <c r="A5010" s="245">
        <v>43920</v>
      </c>
      <c r="B5010" s="246" t="s">
        <v>8</v>
      </c>
      <c r="C5010" s="222" t="s">
        <v>8</v>
      </c>
      <c r="G5010" s="568"/>
      <c r="H5010" s="239"/>
    </row>
    <row r="5011" spans="1:8" s="260" customFormat="1" x14ac:dyDescent="0.25">
      <c r="A5011" s="245">
        <v>43929</v>
      </c>
      <c r="B5011" s="246" t="s">
        <v>8</v>
      </c>
      <c r="C5011" s="222" t="s">
        <v>8</v>
      </c>
      <c r="G5011" s="568"/>
      <c r="H5011" s="239"/>
    </row>
    <row r="5012" spans="1:8" s="260" customFormat="1" x14ac:dyDescent="0.25">
      <c r="A5012" s="245">
        <v>43930</v>
      </c>
      <c r="B5012" s="246" t="s">
        <v>8</v>
      </c>
      <c r="C5012" s="222" t="s">
        <v>8</v>
      </c>
      <c r="G5012" s="568"/>
      <c r="H5012" s="239"/>
    </row>
    <row r="5013" spans="1:8" s="260" customFormat="1" x14ac:dyDescent="0.25">
      <c r="A5013" s="245">
        <v>43936</v>
      </c>
      <c r="B5013" s="246" t="s">
        <v>8</v>
      </c>
      <c r="C5013" s="222" t="s">
        <v>8</v>
      </c>
      <c r="G5013" s="568"/>
      <c r="H5013" s="239"/>
    </row>
    <row r="5014" spans="1:8" s="260" customFormat="1" x14ac:dyDescent="0.25">
      <c r="A5014" s="245">
        <v>43951</v>
      </c>
      <c r="B5014" s="246" t="s">
        <v>8</v>
      </c>
      <c r="C5014" s="222" t="s">
        <v>8</v>
      </c>
      <c r="G5014" s="568"/>
      <c r="H5014" s="239"/>
    </row>
    <row r="5015" spans="1:8" s="260" customFormat="1" x14ac:dyDescent="0.25">
      <c r="A5015" s="245">
        <v>43953</v>
      </c>
      <c r="B5015" s="246" t="s">
        <v>8</v>
      </c>
      <c r="C5015" s="222" t="s">
        <v>8</v>
      </c>
      <c r="G5015" s="568"/>
      <c r="H5015" s="239"/>
    </row>
    <row r="5016" spans="1:8" s="260" customFormat="1" x14ac:dyDescent="0.25">
      <c r="A5016" s="245">
        <v>43956</v>
      </c>
      <c r="B5016" s="246" t="s">
        <v>8</v>
      </c>
      <c r="C5016" s="222" t="s">
        <v>8</v>
      </c>
      <c r="G5016" s="568"/>
      <c r="H5016" s="239"/>
    </row>
    <row r="5017" spans="1:8" s="260" customFormat="1" x14ac:dyDescent="0.25">
      <c r="A5017" s="245">
        <v>43963</v>
      </c>
      <c r="B5017" s="246" t="s">
        <v>8</v>
      </c>
      <c r="C5017" s="222" t="s">
        <v>8</v>
      </c>
      <c r="G5017" s="568"/>
      <c r="H5017" s="239"/>
    </row>
    <row r="5018" spans="1:8" s="260" customFormat="1" x14ac:dyDescent="0.25">
      <c r="A5018" s="245">
        <v>43981</v>
      </c>
      <c r="B5018" s="246" t="s">
        <v>8</v>
      </c>
      <c r="C5018" s="222" t="s">
        <v>8</v>
      </c>
      <c r="G5018" s="568"/>
      <c r="H5018" s="239"/>
    </row>
    <row r="5019" spans="1:8" s="260" customFormat="1" x14ac:dyDescent="0.25">
      <c r="A5019" s="245">
        <v>43983</v>
      </c>
      <c r="B5019" s="246" t="s">
        <v>8</v>
      </c>
      <c r="C5019" s="222" t="s">
        <v>8</v>
      </c>
      <c r="G5019" s="568"/>
      <c r="H5019" s="239"/>
    </row>
    <row r="5020" spans="1:8" s="260" customFormat="1" x14ac:dyDescent="0.25">
      <c r="A5020" s="245">
        <v>43985</v>
      </c>
      <c r="B5020" s="246" t="s">
        <v>8</v>
      </c>
      <c r="C5020" s="222" t="s">
        <v>8</v>
      </c>
      <c r="G5020" s="568"/>
      <c r="H5020" s="239"/>
    </row>
    <row r="5021" spans="1:8" s="260" customFormat="1" x14ac:dyDescent="0.25">
      <c r="A5021" s="245">
        <v>43986</v>
      </c>
      <c r="B5021" s="246" t="s">
        <v>8</v>
      </c>
      <c r="C5021" s="222" t="s">
        <v>8</v>
      </c>
      <c r="G5021" s="568"/>
      <c r="H5021" s="239"/>
    </row>
    <row r="5022" spans="1:8" s="260" customFormat="1" x14ac:dyDescent="0.25">
      <c r="A5022" s="245">
        <v>43987</v>
      </c>
      <c r="B5022" s="246" t="s">
        <v>8</v>
      </c>
      <c r="C5022" s="222" t="s">
        <v>8</v>
      </c>
      <c r="G5022" s="568"/>
      <c r="H5022" s="239"/>
    </row>
    <row r="5023" spans="1:8" s="260" customFormat="1" x14ac:dyDescent="0.25">
      <c r="A5023" s="245">
        <v>43988</v>
      </c>
      <c r="B5023" s="246" t="s">
        <v>8</v>
      </c>
      <c r="C5023" s="222" t="s">
        <v>8</v>
      </c>
      <c r="G5023" s="568"/>
      <c r="H5023" s="239"/>
    </row>
    <row r="5024" spans="1:8" s="260" customFormat="1" x14ac:dyDescent="0.25">
      <c r="A5024" s="245">
        <v>43989</v>
      </c>
      <c r="B5024" s="246" t="s">
        <v>8</v>
      </c>
      <c r="C5024" s="222" t="s">
        <v>8</v>
      </c>
      <c r="G5024" s="568"/>
      <c r="H5024" s="239"/>
    </row>
    <row r="5025" spans="1:8" s="260" customFormat="1" x14ac:dyDescent="0.25">
      <c r="A5025" s="245">
        <v>43990</v>
      </c>
      <c r="B5025" s="246" t="s">
        <v>8</v>
      </c>
      <c r="C5025" s="222" t="s">
        <v>8</v>
      </c>
      <c r="G5025" s="568"/>
      <c r="H5025" s="239"/>
    </row>
    <row r="5026" spans="1:8" s="260" customFormat="1" x14ac:dyDescent="0.25">
      <c r="A5026" s="245">
        <v>43991</v>
      </c>
      <c r="B5026" s="246" t="s">
        <v>8</v>
      </c>
      <c r="C5026" s="222" t="s">
        <v>8</v>
      </c>
      <c r="G5026" s="568"/>
      <c r="H5026" s="239"/>
    </row>
    <row r="5027" spans="1:8" s="260" customFormat="1" x14ac:dyDescent="0.25">
      <c r="A5027" s="245">
        <v>43992</v>
      </c>
      <c r="B5027" s="246" t="s">
        <v>8</v>
      </c>
      <c r="C5027" s="222" t="s">
        <v>8</v>
      </c>
      <c r="G5027" s="568"/>
      <c r="H5027" s="239"/>
    </row>
    <row r="5028" spans="1:8" s="260" customFormat="1" x14ac:dyDescent="0.25">
      <c r="A5028" s="245">
        <v>43993</v>
      </c>
      <c r="B5028" s="246" t="s">
        <v>8</v>
      </c>
      <c r="C5028" s="222" t="s">
        <v>8</v>
      </c>
      <c r="G5028" s="568"/>
      <c r="H5028" s="239"/>
    </row>
    <row r="5029" spans="1:8" s="260" customFormat="1" x14ac:dyDescent="0.25">
      <c r="A5029" s="245">
        <v>43995</v>
      </c>
      <c r="B5029" s="246" t="s">
        <v>8</v>
      </c>
      <c r="C5029" s="222" t="s">
        <v>8</v>
      </c>
      <c r="G5029" s="568"/>
      <c r="H5029" s="239"/>
    </row>
    <row r="5030" spans="1:8" s="260" customFormat="1" x14ac:dyDescent="0.25">
      <c r="A5030" s="245">
        <v>43996</v>
      </c>
      <c r="B5030" s="246" t="s">
        <v>8</v>
      </c>
      <c r="C5030" s="222" t="s">
        <v>8</v>
      </c>
      <c r="G5030" s="568"/>
      <c r="H5030" s="239"/>
    </row>
    <row r="5031" spans="1:8" s="260" customFormat="1" x14ac:dyDescent="0.25">
      <c r="A5031" s="245">
        <v>43998</v>
      </c>
      <c r="B5031" s="246" t="s">
        <v>8</v>
      </c>
      <c r="C5031" s="222" t="s">
        <v>8</v>
      </c>
      <c r="G5031" s="568"/>
      <c r="H5031" s="239"/>
    </row>
    <row r="5032" spans="1:8" s="260" customFormat="1" x14ac:dyDescent="0.25">
      <c r="A5032" s="245">
        <v>43999</v>
      </c>
      <c r="B5032" s="246" t="s">
        <v>8</v>
      </c>
      <c r="C5032" s="222" t="s">
        <v>8</v>
      </c>
      <c r="G5032" s="568"/>
      <c r="H5032" s="239"/>
    </row>
    <row r="5033" spans="1:8" s="260" customFormat="1" x14ac:dyDescent="0.25">
      <c r="A5033" s="245">
        <v>44033</v>
      </c>
      <c r="B5033" s="246" t="s">
        <v>8</v>
      </c>
      <c r="C5033" s="222" t="s">
        <v>8</v>
      </c>
      <c r="G5033" s="568"/>
      <c r="H5033" s="239"/>
    </row>
    <row r="5034" spans="1:8" s="260" customFormat="1" x14ac:dyDescent="0.25">
      <c r="A5034" s="245">
        <v>44164</v>
      </c>
      <c r="B5034" s="246" t="s">
        <v>8</v>
      </c>
      <c r="C5034" s="222" t="s">
        <v>8</v>
      </c>
      <c r="G5034" s="568"/>
      <c r="H5034" s="239"/>
    </row>
    <row r="5035" spans="1:8" s="260" customFormat="1" x14ac:dyDescent="0.25">
      <c r="A5035" s="245">
        <v>44171</v>
      </c>
      <c r="B5035" s="246" t="s">
        <v>8</v>
      </c>
      <c r="C5035" s="222" t="s">
        <v>8</v>
      </c>
      <c r="G5035" s="568"/>
      <c r="H5035" s="239"/>
    </row>
    <row r="5036" spans="1:8" s="260" customFormat="1" x14ac:dyDescent="0.25">
      <c r="A5036" s="245">
        <v>44178</v>
      </c>
      <c r="B5036" s="246" t="s">
        <v>8</v>
      </c>
      <c r="C5036" s="222" t="s">
        <v>8</v>
      </c>
      <c r="G5036" s="568"/>
      <c r="H5036" s="239"/>
    </row>
    <row r="5037" spans="1:8" s="260" customFormat="1" x14ac:dyDescent="0.25">
      <c r="A5037" s="245">
        <v>43903</v>
      </c>
      <c r="B5037" s="246" t="s">
        <v>49</v>
      </c>
      <c r="C5037" s="222" t="s">
        <v>49</v>
      </c>
      <c r="G5037" s="568"/>
      <c r="H5037" s="239"/>
    </row>
    <row r="5038" spans="1:8" s="260" customFormat="1" x14ac:dyDescent="0.25">
      <c r="A5038" s="245">
        <v>43907</v>
      </c>
      <c r="B5038" s="246" t="s">
        <v>49</v>
      </c>
      <c r="C5038" s="222" t="s">
        <v>49</v>
      </c>
      <c r="G5038" s="568"/>
      <c r="H5038" s="239"/>
    </row>
    <row r="5039" spans="1:8" s="260" customFormat="1" x14ac:dyDescent="0.25">
      <c r="A5039" s="245">
        <v>43910</v>
      </c>
      <c r="B5039" s="246" t="s">
        <v>49</v>
      </c>
      <c r="C5039" s="222" t="s">
        <v>49</v>
      </c>
      <c r="G5039" s="568"/>
      <c r="H5039" s="239"/>
    </row>
    <row r="5040" spans="1:8" s="260" customFormat="1" x14ac:dyDescent="0.25">
      <c r="A5040" s="245">
        <v>43915</v>
      </c>
      <c r="B5040" s="246" t="s">
        <v>49</v>
      </c>
      <c r="C5040" s="222" t="s">
        <v>49</v>
      </c>
      <c r="G5040" s="568"/>
      <c r="H5040" s="239"/>
    </row>
    <row r="5041" spans="1:8" s="260" customFormat="1" x14ac:dyDescent="0.25">
      <c r="A5041" s="245">
        <v>43916</v>
      </c>
      <c r="B5041" s="246" t="s">
        <v>49</v>
      </c>
      <c r="C5041" s="222" t="s">
        <v>49</v>
      </c>
      <c r="G5041" s="568"/>
      <c r="H5041" s="239"/>
    </row>
    <row r="5042" spans="1:8" s="260" customFormat="1" x14ac:dyDescent="0.25">
      <c r="A5042" s="245">
        <v>43920</v>
      </c>
      <c r="B5042" s="246" t="s">
        <v>49</v>
      </c>
      <c r="C5042" s="222" t="s">
        <v>49</v>
      </c>
      <c r="G5042" s="568"/>
      <c r="H5042" s="239"/>
    </row>
    <row r="5043" spans="1:8" s="260" customFormat="1" x14ac:dyDescent="0.25">
      <c r="A5043" s="245">
        <v>43923</v>
      </c>
      <c r="B5043" s="246" t="s">
        <v>49</v>
      </c>
      <c r="C5043" s="222" t="s">
        <v>49</v>
      </c>
      <c r="G5043" s="568"/>
      <c r="H5043" s="239"/>
    </row>
    <row r="5044" spans="1:8" s="260" customFormat="1" x14ac:dyDescent="0.25">
      <c r="A5044" s="245">
        <v>43924</v>
      </c>
      <c r="B5044" s="246" t="s">
        <v>49</v>
      </c>
      <c r="C5044" s="222" t="s">
        <v>49</v>
      </c>
      <c r="G5044" s="568"/>
      <c r="H5044" s="239"/>
    </row>
    <row r="5045" spans="1:8" s="260" customFormat="1" x14ac:dyDescent="0.25">
      <c r="A5045" s="245">
        <v>43926</v>
      </c>
      <c r="B5045" s="246" t="s">
        <v>49</v>
      </c>
      <c r="C5045" s="222" t="s">
        <v>49</v>
      </c>
      <c r="G5045" s="568"/>
      <c r="H5045" s="239"/>
    </row>
    <row r="5046" spans="1:8" s="260" customFormat="1" x14ac:dyDescent="0.25">
      <c r="A5046" s="245">
        <v>43929</v>
      </c>
      <c r="B5046" s="246" t="s">
        <v>49</v>
      </c>
      <c r="C5046" s="222" t="s">
        <v>49</v>
      </c>
      <c r="G5046" s="568"/>
      <c r="H5046" s="239"/>
    </row>
    <row r="5047" spans="1:8" s="260" customFormat="1" x14ac:dyDescent="0.25">
      <c r="A5047" s="245">
        <v>43930</v>
      </c>
      <c r="B5047" s="246" t="s">
        <v>49</v>
      </c>
      <c r="C5047" s="222" t="s">
        <v>49</v>
      </c>
      <c r="G5047" s="568"/>
      <c r="H5047" s="239"/>
    </row>
    <row r="5048" spans="1:8" s="260" customFormat="1" x14ac:dyDescent="0.25">
      <c r="A5048" s="245">
        <v>43936</v>
      </c>
      <c r="B5048" s="246" t="s">
        <v>49</v>
      </c>
      <c r="C5048" s="222" t="s">
        <v>49</v>
      </c>
      <c r="G5048" s="568"/>
      <c r="H5048" s="239"/>
    </row>
    <row r="5049" spans="1:8" s="260" customFormat="1" x14ac:dyDescent="0.25">
      <c r="A5049" s="245">
        <v>43948</v>
      </c>
      <c r="B5049" s="246" t="s">
        <v>49</v>
      </c>
      <c r="C5049" s="222" t="s">
        <v>49</v>
      </c>
      <c r="G5049" s="568"/>
      <c r="H5049" s="239"/>
    </row>
    <row r="5050" spans="1:8" s="260" customFormat="1" x14ac:dyDescent="0.25">
      <c r="A5050" s="245">
        <v>43951</v>
      </c>
      <c r="B5050" s="246" t="s">
        <v>49</v>
      </c>
      <c r="C5050" s="222" t="s">
        <v>49</v>
      </c>
      <c r="G5050" s="568"/>
      <c r="H5050" s="239"/>
    </row>
    <row r="5051" spans="1:8" s="260" customFormat="1" x14ac:dyDescent="0.25">
      <c r="A5051" s="245">
        <v>43953</v>
      </c>
      <c r="B5051" s="246" t="s">
        <v>49</v>
      </c>
      <c r="C5051" s="222" t="s">
        <v>49</v>
      </c>
      <c r="G5051" s="568"/>
      <c r="H5051" s="239"/>
    </row>
    <row r="5052" spans="1:8" s="260" customFormat="1" x14ac:dyDescent="0.25">
      <c r="A5052" s="245">
        <v>43956</v>
      </c>
      <c r="B5052" s="246" t="s">
        <v>49</v>
      </c>
      <c r="C5052" s="222" t="s">
        <v>49</v>
      </c>
      <c r="G5052" s="568"/>
      <c r="H5052" s="239"/>
    </row>
    <row r="5053" spans="1:8" s="260" customFormat="1" x14ac:dyDescent="0.25">
      <c r="A5053" s="245">
        <v>43963</v>
      </c>
      <c r="B5053" s="246" t="s">
        <v>49</v>
      </c>
      <c r="C5053" s="222" t="s">
        <v>49</v>
      </c>
      <c r="G5053" s="568"/>
      <c r="H5053" s="239"/>
    </row>
    <row r="5054" spans="1:8" s="260" customFormat="1" x14ac:dyDescent="0.25">
      <c r="A5054" s="245">
        <v>43979</v>
      </c>
      <c r="B5054" s="246" t="s">
        <v>49</v>
      </c>
      <c r="C5054" s="222" t="s">
        <v>49</v>
      </c>
      <c r="G5054" s="568"/>
      <c r="H5054" s="239"/>
    </row>
    <row r="5055" spans="1:8" s="260" customFormat="1" x14ac:dyDescent="0.25">
      <c r="A5055" s="245">
        <v>43981</v>
      </c>
      <c r="B5055" s="246" t="s">
        <v>49</v>
      </c>
      <c r="C5055" s="222" t="s">
        <v>49</v>
      </c>
      <c r="G5055" s="568"/>
      <c r="H5055" s="239"/>
    </row>
    <row r="5056" spans="1:8" s="260" customFormat="1" x14ac:dyDescent="0.25">
      <c r="A5056" s="245">
        <v>43983</v>
      </c>
      <c r="B5056" s="246" t="s">
        <v>49</v>
      </c>
      <c r="C5056" s="222" t="s">
        <v>49</v>
      </c>
      <c r="G5056" s="568"/>
      <c r="H5056" s="239"/>
    </row>
    <row r="5057" spans="1:8" s="260" customFormat="1" x14ac:dyDescent="0.25">
      <c r="A5057" s="245">
        <v>43985</v>
      </c>
      <c r="B5057" s="246" t="s">
        <v>49</v>
      </c>
      <c r="C5057" s="222" t="s">
        <v>49</v>
      </c>
      <c r="G5057" s="568"/>
      <c r="H5057" s="239"/>
    </row>
    <row r="5058" spans="1:8" s="260" customFormat="1" x14ac:dyDescent="0.25">
      <c r="A5058" s="245">
        <v>43986</v>
      </c>
      <c r="B5058" s="246" t="s">
        <v>49</v>
      </c>
      <c r="C5058" s="222" t="s">
        <v>49</v>
      </c>
      <c r="G5058" s="568"/>
      <c r="H5058" s="239"/>
    </row>
    <row r="5059" spans="1:8" s="260" customFormat="1" x14ac:dyDescent="0.25">
      <c r="A5059" s="245">
        <v>43987</v>
      </c>
      <c r="B5059" s="246" t="s">
        <v>49</v>
      </c>
      <c r="C5059" s="222" t="s">
        <v>49</v>
      </c>
      <c r="G5059" s="568"/>
      <c r="H5059" s="239"/>
    </row>
    <row r="5060" spans="1:8" s="260" customFormat="1" x14ac:dyDescent="0.25">
      <c r="A5060" s="245">
        <v>43988</v>
      </c>
      <c r="B5060" s="246" t="s">
        <v>49</v>
      </c>
      <c r="C5060" s="222" t="s">
        <v>49</v>
      </c>
      <c r="G5060" s="568"/>
      <c r="H5060" s="239"/>
    </row>
    <row r="5061" spans="1:8" s="260" customFormat="1" x14ac:dyDescent="0.25">
      <c r="A5061" s="245">
        <v>43989</v>
      </c>
      <c r="B5061" s="246" t="s">
        <v>49</v>
      </c>
      <c r="C5061" s="222" t="s">
        <v>49</v>
      </c>
      <c r="G5061" s="568"/>
      <c r="H5061" s="239"/>
    </row>
    <row r="5062" spans="1:8" s="260" customFormat="1" x14ac:dyDescent="0.25">
      <c r="A5062" s="245">
        <v>43990</v>
      </c>
      <c r="B5062" s="246" t="s">
        <v>49</v>
      </c>
      <c r="C5062" s="222" t="s">
        <v>49</v>
      </c>
      <c r="G5062" s="568"/>
      <c r="H5062" s="239"/>
    </row>
    <row r="5063" spans="1:8" s="260" customFormat="1" x14ac:dyDescent="0.25">
      <c r="A5063" s="245">
        <v>43991</v>
      </c>
      <c r="B5063" s="246" t="s">
        <v>49</v>
      </c>
      <c r="C5063" s="222" t="s">
        <v>49</v>
      </c>
      <c r="G5063" s="568"/>
      <c r="H5063" s="239"/>
    </row>
    <row r="5064" spans="1:8" s="260" customFormat="1" x14ac:dyDescent="0.25">
      <c r="A5064" s="245">
        <v>43992</v>
      </c>
      <c r="B5064" s="246" t="s">
        <v>49</v>
      </c>
      <c r="C5064" s="222" t="s">
        <v>49</v>
      </c>
      <c r="G5064" s="568"/>
      <c r="H5064" s="239"/>
    </row>
    <row r="5065" spans="1:8" s="260" customFormat="1" x14ac:dyDescent="0.25">
      <c r="A5065" s="245">
        <v>43993</v>
      </c>
      <c r="B5065" s="246" t="s">
        <v>49</v>
      </c>
      <c r="C5065" s="222" t="s">
        <v>49</v>
      </c>
      <c r="G5065" s="568"/>
      <c r="H5065" s="239"/>
    </row>
    <row r="5066" spans="1:8" s="260" customFormat="1" x14ac:dyDescent="0.25">
      <c r="A5066" s="245">
        <v>43994</v>
      </c>
      <c r="B5066" s="246" t="s">
        <v>49</v>
      </c>
      <c r="C5066" s="222" t="s">
        <v>49</v>
      </c>
      <c r="G5066" s="568"/>
      <c r="H5066" s="239"/>
    </row>
    <row r="5067" spans="1:8" s="260" customFormat="1" x14ac:dyDescent="0.25">
      <c r="A5067" s="245">
        <v>43995</v>
      </c>
      <c r="B5067" s="246" t="s">
        <v>49</v>
      </c>
      <c r="C5067" s="222" t="s">
        <v>49</v>
      </c>
      <c r="G5067" s="568"/>
      <c r="H5067" s="239"/>
    </row>
    <row r="5068" spans="1:8" s="260" customFormat="1" x14ac:dyDescent="0.25">
      <c r="A5068" s="245">
        <v>43996</v>
      </c>
      <c r="B5068" s="246" t="s">
        <v>49</v>
      </c>
      <c r="C5068" s="222" t="s">
        <v>49</v>
      </c>
      <c r="G5068" s="568"/>
      <c r="H5068" s="239"/>
    </row>
    <row r="5069" spans="1:8" s="260" customFormat="1" x14ac:dyDescent="0.25">
      <c r="A5069" s="245">
        <v>43998</v>
      </c>
      <c r="B5069" s="246" t="s">
        <v>49</v>
      </c>
      <c r="C5069" s="222" t="s">
        <v>49</v>
      </c>
      <c r="G5069" s="568"/>
      <c r="H5069" s="239"/>
    </row>
    <row r="5070" spans="1:8" s="260" customFormat="1" x14ac:dyDescent="0.25">
      <c r="A5070" s="245">
        <v>43999</v>
      </c>
      <c r="B5070" s="246" t="s">
        <v>49</v>
      </c>
      <c r="C5070" s="222" t="s">
        <v>49</v>
      </c>
      <c r="G5070" s="568"/>
      <c r="H5070" s="239"/>
    </row>
    <row r="5071" spans="1:8" s="260" customFormat="1" x14ac:dyDescent="0.25">
      <c r="A5071" s="245">
        <v>44000</v>
      </c>
      <c r="B5071" s="246" t="s">
        <v>49</v>
      </c>
      <c r="C5071" s="222" t="s">
        <v>49</v>
      </c>
      <c r="G5071" s="568"/>
      <c r="H5071" s="239"/>
    </row>
    <row r="5072" spans="1:8" s="260" customFormat="1" x14ac:dyDescent="0.25">
      <c r="A5072" s="245">
        <v>44001</v>
      </c>
      <c r="B5072" s="246" t="s">
        <v>49</v>
      </c>
      <c r="C5072" s="222" t="s">
        <v>49</v>
      </c>
      <c r="G5072" s="568"/>
      <c r="H5072" s="239"/>
    </row>
    <row r="5073" spans="1:8" s="260" customFormat="1" x14ac:dyDescent="0.25">
      <c r="A5073" s="245">
        <v>44002</v>
      </c>
      <c r="B5073" s="246" t="s">
        <v>49</v>
      </c>
      <c r="C5073" s="222" t="s">
        <v>49</v>
      </c>
      <c r="G5073" s="568"/>
      <c r="H5073" s="239"/>
    </row>
    <row r="5074" spans="1:8" s="260" customFormat="1" x14ac:dyDescent="0.25">
      <c r="A5074" s="245">
        <v>44003</v>
      </c>
      <c r="B5074" s="246" t="s">
        <v>49</v>
      </c>
      <c r="C5074" s="222" t="s">
        <v>49</v>
      </c>
      <c r="G5074" s="568"/>
      <c r="H5074" s="239"/>
    </row>
    <row r="5075" spans="1:8" s="260" customFormat="1" x14ac:dyDescent="0.25">
      <c r="A5075" s="245">
        <v>44004</v>
      </c>
      <c r="B5075" s="246" t="s">
        <v>49</v>
      </c>
      <c r="C5075" s="222" t="s">
        <v>49</v>
      </c>
      <c r="G5075" s="568"/>
      <c r="H5075" s="239"/>
    </row>
    <row r="5076" spans="1:8" s="260" customFormat="1" x14ac:dyDescent="0.25">
      <c r="A5076" s="245">
        <v>44005</v>
      </c>
      <c r="B5076" s="246" t="s">
        <v>49</v>
      </c>
      <c r="C5076" s="222" t="s">
        <v>49</v>
      </c>
      <c r="G5076" s="568"/>
      <c r="H5076" s="239"/>
    </row>
    <row r="5077" spans="1:8" s="260" customFormat="1" x14ac:dyDescent="0.25">
      <c r="A5077" s="245">
        <v>44006</v>
      </c>
      <c r="B5077" s="246" t="s">
        <v>49</v>
      </c>
      <c r="C5077" s="222" t="s">
        <v>49</v>
      </c>
      <c r="G5077" s="568"/>
      <c r="H5077" s="239"/>
    </row>
    <row r="5078" spans="1:8" s="260" customFormat="1" x14ac:dyDescent="0.25">
      <c r="A5078" s="245">
        <v>44007</v>
      </c>
      <c r="B5078" s="246" t="s">
        <v>49</v>
      </c>
      <c r="C5078" s="222" t="s">
        <v>49</v>
      </c>
      <c r="G5078" s="568"/>
      <c r="H5078" s="239"/>
    </row>
    <row r="5079" spans="1:8" s="260" customFormat="1" x14ac:dyDescent="0.25">
      <c r="A5079" s="245">
        <v>44008</v>
      </c>
      <c r="B5079" s="246" t="s">
        <v>49</v>
      </c>
      <c r="C5079" s="222" t="s">
        <v>49</v>
      </c>
      <c r="G5079" s="568"/>
      <c r="H5079" s="239"/>
    </row>
    <row r="5080" spans="1:8" s="260" customFormat="1" x14ac:dyDescent="0.25">
      <c r="A5080" s="245">
        <v>44009</v>
      </c>
      <c r="B5080" s="246" t="s">
        <v>49</v>
      </c>
      <c r="C5080" s="222" t="s">
        <v>49</v>
      </c>
      <c r="G5080" s="568"/>
      <c r="H5080" s="239"/>
    </row>
    <row r="5081" spans="1:8" s="260" customFormat="1" x14ac:dyDescent="0.25">
      <c r="A5081" s="245">
        <v>44010</v>
      </c>
      <c r="B5081" s="246" t="s">
        <v>49</v>
      </c>
      <c r="C5081" s="222" t="s">
        <v>49</v>
      </c>
      <c r="G5081" s="568"/>
      <c r="H5081" s="239"/>
    </row>
    <row r="5082" spans="1:8" s="260" customFormat="1" x14ac:dyDescent="0.25">
      <c r="A5082" s="245">
        <v>44011</v>
      </c>
      <c r="B5082" s="246" t="s">
        <v>49</v>
      </c>
      <c r="C5082" s="222" t="s">
        <v>49</v>
      </c>
      <c r="G5082" s="568"/>
      <c r="H5082" s="239"/>
    </row>
    <row r="5083" spans="1:8" s="260" customFormat="1" x14ac:dyDescent="0.25">
      <c r="A5083" s="245">
        <v>44012</v>
      </c>
      <c r="B5083" s="246" t="s">
        <v>49</v>
      </c>
      <c r="C5083" s="222" t="s">
        <v>49</v>
      </c>
      <c r="G5083" s="568"/>
      <c r="H5083" s="239"/>
    </row>
    <row r="5084" spans="1:8" s="260" customFormat="1" x14ac:dyDescent="0.25">
      <c r="A5084" s="245">
        <v>44013</v>
      </c>
      <c r="B5084" s="246" t="s">
        <v>49</v>
      </c>
      <c r="C5084" s="222" t="s">
        <v>49</v>
      </c>
      <c r="G5084" s="568"/>
      <c r="H5084" s="239"/>
    </row>
    <row r="5085" spans="1:8" s="260" customFormat="1" x14ac:dyDescent="0.25">
      <c r="A5085" s="245">
        <v>44014</v>
      </c>
      <c r="B5085" s="246" t="s">
        <v>49</v>
      </c>
      <c r="C5085" s="222" t="s">
        <v>49</v>
      </c>
      <c r="G5085" s="568"/>
      <c r="H5085" s="239"/>
    </row>
    <row r="5086" spans="1:8" s="260" customFormat="1" x14ac:dyDescent="0.25">
      <c r="A5086" s="245">
        <v>44015</v>
      </c>
      <c r="B5086" s="246" t="s">
        <v>49</v>
      </c>
      <c r="C5086" s="222" t="s">
        <v>49</v>
      </c>
      <c r="G5086" s="568"/>
      <c r="H5086" s="239"/>
    </row>
    <row r="5087" spans="1:8" s="260" customFormat="1" x14ac:dyDescent="0.25">
      <c r="A5087" s="245">
        <v>44016</v>
      </c>
      <c r="B5087" s="246" t="s">
        <v>49</v>
      </c>
      <c r="C5087" s="222" t="s">
        <v>49</v>
      </c>
      <c r="G5087" s="568"/>
      <c r="H5087" s="239"/>
    </row>
    <row r="5088" spans="1:8" s="260" customFormat="1" x14ac:dyDescent="0.25">
      <c r="A5088" s="245">
        <v>44017</v>
      </c>
      <c r="B5088" s="246" t="s">
        <v>49</v>
      </c>
      <c r="C5088" s="222" t="s">
        <v>49</v>
      </c>
      <c r="G5088" s="568"/>
      <c r="H5088" s="239"/>
    </row>
    <row r="5089" spans="1:8" s="260" customFormat="1" x14ac:dyDescent="0.25">
      <c r="A5089" s="245">
        <v>44018</v>
      </c>
      <c r="B5089" s="246" t="s">
        <v>49</v>
      </c>
      <c r="C5089" s="222" t="s">
        <v>49</v>
      </c>
      <c r="G5089" s="568"/>
      <c r="H5089" s="239"/>
    </row>
    <row r="5090" spans="1:8" s="260" customFormat="1" x14ac:dyDescent="0.25">
      <c r="A5090" s="245">
        <v>44019</v>
      </c>
      <c r="B5090" s="246" t="s">
        <v>49</v>
      </c>
      <c r="C5090" s="222" t="s">
        <v>49</v>
      </c>
      <c r="G5090" s="568"/>
      <c r="H5090" s="239"/>
    </row>
    <row r="5091" spans="1:8" s="260" customFormat="1" x14ac:dyDescent="0.25">
      <c r="A5091" s="245">
        <v>44020</v>
      </c>
      <c r="B5091" s="246" t="s">
        <v>49</v>
      </c>
      <c r="C5091" s="222" t="s">
        <v>49</v>
      </c>
      <c r="G5091" s="568"/>
      <c r="H5091" s="239"/>
    </row>
    <row r="5092" spans="1:8" s="260" customFormat="1" x14ac:dyDescent="0.25">
      <c r="A5092" s="245">
        <v>44021</v>
      </c>
      <c r="B5092" s="246" t="s">
        <v>49</v>
      </c>
      <c r="C5092" s="222" t="s">
        <v>49</v>
      </c>
      <c r="G5092" s="568"/>
      <c r="H5092" s="239"/>
    </row>
    <row r="5093" spans="1:8" s="260" customFormat="1" x14ac:dyDescent="0.25">
      <c r="A5093" s="245">
        <v>44022</v>
      </c>
      <c r="B5093" s="246" t="s">
        <v>49</v>
      </c>
      <c r="C5093" s="222" t="s">
        <v>49</v>
      </c>
      <c r="G5093" s="568"/>
      <c r="H5093" s="239"/>
    </row>
    <row r="5094" spans="1:8" s="260" customFormat="1" x14ac:dyDescent="0.25">
      <c r="A5094" s="245">
        <v>44023</v>
      </c>
      <c r="B5094" s="246" t="s">
        <v>49</v>
      </c>
      <c r="C5094" s="222" t="s">
        <v>49</v>
      </c>
      <c r="G5094" s="568"/>
      <c r="H5094" s="239"/>
    </row>
    <row r="5095" spans="1:8" s="260" customFormat="1" x14ac:dyDescent="0.25">
      <c r="A5095" s="245">
        <v>44024</v>
      </c>
      <c r="B5095" s="246" t="s">
        <v>49</v>
      </c>
      <c r="C5095" s="222" t="s">
        <v>49</v>
      </c>
      <c r="G5095" s="568"/>
      <c r="H5095" s="239"/>
    </row>
    <row r="5096" spans="1:8" s="260" customFormat="1" x14ac:dyDescent="0.25">
      <c r="A5096" s="245">
        <v>44025</v>
      </c>
      <c r="B5096" s="246" t="s">
        <v>49</v>
      </c>
      <c r="C5096" s="222" t="s">
        <v>49</v>
      </c>
      <c r="G5096" s="568"/>
      <c r="H5096" s="239"/>
    </row>
    <row r="5097" spans="1:8" s="260" customFormat="1" x14ac:dyDescent="0.25">
      <c r="A5097" s="245">
        <v>44026</v>
      </c>
      <c r="B5097" s="246" t="s">
        <v>49</v>
      </c>
      <c r="C5097" s="222" t="s">
        <v>49</v>
      </c>
      <c r="G5097" s="568"/>
      <c r="H5097" s="239"/>
    </row>
    <row r="5098" spans="1:8" s="260" customFormat="1" x14ac:dyDescent="0.25">
      <c r="A5098" s="245">
        <v>44027</v>
      </c>
      <c r="B5098" s="246" t="s">
        <v>49</v>
      </c>
      <c r="C5098" s="222" t="s">
        <v>49</v>
      </c>
      <c r="G5098" s="568"/>
      <c r="H5098" s="239"/>
    </row>
    <row r="5099" spans="1:8" s="260" customFormat="1" x14ac:dyDescent="0.25">
      <c r="A5099" s="245">
        <v>44028</v>
      </c>
      <c r="B5099" s="246" t="s">
        <v>49</v>
      </c>
      <c r="C5099" s="222" t="s">
        <v>49</v>
      </c>
      <c r="G5099" s="568"/>
      <c r="H5099" s="239"/>
    </row>
    <row r="5100" spans="1:8" s="260" customFormat="1" x14ac:dyDescent="0.25">
      <c r="A5100" s="245">
        <v>44029</v>
      </c>
      <c r="B5100" s="246" t="s">
        <v>49</v>
      </c>
      <c r="C5100" s="222" t="s">
        <v>49</v>
      </c>
      <c r="G5100" s="568"/>
      <c r="H5100" s="239"/>
    </row>
    <row r="5101" spans="1:8" s="260" customFormat="1" x14ac:dyDescent="0.25">
      <c r="A5101" s="245">
        <v>44030</v>
      </c>
      <c r="B5101" s="246" t="s">
        <v>49</v>
      </c>
      <c r="C5101" s="222" t="s">
        <v>49</v>
      </c>
      <c r="G5101" s="568"/>
      <c r="H5101" s="239"/>
    </row>
    <row r="5102" spans="1:8" s="260" customFormat="1" x14ac:dyDescent="0.25">
      <c r="A5102" s="245">
        <v>44031</v>
      </c>
      <c r="B5102" s="246" t="s">
        <v>49</v>
      </c>
      <c r="C5102" s="222" t="s">
        <v>49</v>
      </c>
      <c r="G5102" s="568"/>
      <c r="H5102" s="239"/>
    </row>
    <row r="5103" spans="1:8" s="260" customFormat="1" x14ac:dyDescent="0.25">
      <c r="A5103" s="245">
        <v>44032</v>
      </c>
      <c r="B5103" s="246" t="s">
        <v>49</v>
      </c>
      <c r="C5103" s="222" t="s">
        <v>49</v>
      </c>
      <c r="G5103" s="568"/>
      <c r="H5103" s="239"/>
    </row>
    <row r="5104" spans="1:8" s="260" customFormat="1" x14ac:dyDescent="0.25">
      <c r="A5104" s="245">
        <v>44033</v>
      </c>
      <c r="B5104" s="246" t="s">
        <v>49</v>
      </c>
      <c r="C5104" s="222" t="s">
        <v>49</v>
      </c>
      <c r="G5104" s="568"/>
      <c r="H5104" s="239"/>
    </row>
    <row r="5105" spans="1:8" s="260" customFormat="1" x14ac:dyDescent="0.25">
      <c r="A5105" s="245">
        <v>44034</v>
      </c>
      <c r="B5105" s="246" t="s">
        <v>49</v>
      </c>
      <c r="C5105" s="222" t="s">
        <v>49</v>
      </c>
      <c r="G5105" s="568"/>
      <c r="H5105" s="239"/>
    </row>
    <row r="5106" spans="1:8" s="260" customFormat="1" x14ac:dyDescent="0.25">
      <c r="A5106" s="245">
        <v>44035</v>
      </c>
      <c r="B5106" s="246" t="s">
        <v>49</v>
      </c>
      <c r="C5106" s="222" t="s">
        <v>49</v>
      </c>
      <c r="G5106" s="568"/>
      <c r="H5106" s="239"/>
    </row>
    <row r="5107" spans="1:8" s="260" customFormat="1" x14ac:dyDescent="0.25">
      <c r="A5107" s="245">
        <v>44036</v>
      </c>
      <c r="B5107" s="246" t="s">
        <v>49</v>
      </c>
      <c r="C5107" s="222" t="s">
        <v>49</v>
      </c>
      <c r="G5107" s="568"/>
      <c r="H5107" s="239"/>
    </row>
    <row r="5108" spans="1:8" s="260" customFormat="1" x14ac:dyDescent="0.25">
      <c r="A5108" s="245">
        <v>44037</v>
      </c>
      <c r="B5108" s="246" t="s">
        <v>49</v>
      </c>
      <c r="C5108" s="222" t="s">
        <v>49</v>
      </c>
      <c r="G5108" s="568"/>
      <c r="H5108" s="239"/>
    </row>
    <row r="5109" spans="1:8" s="260" customFormat="1" x14ac:dyDescent="0.25">
      <c r="A5109" s="245">
        <v>44038</v>
      </c>
      <c r="B5109" s="246" t="s">
        <v>49</v>
      </c>
      <c r="C5109" s="222" t="s">
        <v>49</v>
      </c>
      <c r="G5109" s="568"/>
      <c r="H5109" s="239"/>
    </row>
    <row r="5110" spans="1:8" s="260" customFormat="1" x14ac:dyDescent="0.25">
      <c r="A5110" s="245">
        <v>44039</v>
      </c>
      <c r="B5110" s="246" t="s">
        <v>49</v>
      </c>
      <c r="C5110" s="222" t="s">
        <v>49</v>
      </c>
      <c r="G5110" s="568"/>
      <c r="H5110" s="239"/>
    </row>
    <row r="5111" spans="1:8" s="260" customFormat="1" x14ac:dyDescent="0.25">
      <c r="A5111" s="245">
        <v>44040</v>
      </c>
      <c r="B5111" s="246" t="s">
        <v>49</v>
      </c>
      <c r="C5111" s="222" t="s">
        <v>49</v>
      </c>
      <c r="G5111" s="568"/>
      <c r="H5111" s="239"/>
    </row>
    <row r="5112" spans="1:8" s="260" customFormat="1" x14ac:dyDescent="0.25">
      <c r="A5112" s="245">
        <v>44041</v>
      </c>
      <c r="B5112" s="246" t="s">
        <v>49</v>
      </c>
      <c r="C5112" s="222" t="s">
        <v>49</v>
      </c>
      <c r="G5112" s="568"/>
      <c r="H5112" s="239"/>
    </row>
    <row r="5113" spans="1:8" s="260" customFormat="1" x14ac:dyDescent="0.25">
      <c r="A5113" s="245">
        <v>44042</v>
      </c>
      <c r="B5113" s="246" t="s">
        <v>49</v>
      </c>
      <c r="C5113" s="222" t="s">
        <v>49</v>
      </c>
      <c r="G5113" s="568"/>
      <c r="H5113" s="239"/>
    </row>
    <row r="5114" spans="1:8" s="260" customFormat="1" x14ac:dyDescent="0.25">
      <c r="A5114" s="245">
        <v>44043</v>
      </c>
      <c r="B5114" s="246" t="s">
        <v>49</v>
      </c>
      <c r="C5114" s="222" t="s">
        <v>49</v>
      </c>
      <c r="G5114" s="568"/>
      <c r="H5114" s="239"/>
    </row>
    <row r="5115" spans="1:8" s="260" customFormat="1" x14ac:dyDescent="0.25">
      <c r="A5115" s="245">
        <v>44044</v>
      </c>
      <c r="B5115" s="246" t="s">
        <v>49</v>
      </c>
      <c r="C5115" s="222" t="s">
        <v>49</v>
      </c>
      <c r="G5115" s="568"/>
      <c r="H5115" s="239"/>
    </row>
    <row r="5116" spans="1:8" s="260" customFormat="1" x14ac:dyDescent="0.25">
      <c r="A5116" s="245">
        <v>44045</v>
      </c>
      <c r="B5116" s="246" t="s">
        <v>49</v>
      </c>
      <c r="C5116" s="222" t="s">
        <v>49</v>
      </c>
      <c r="G5116" s="568"/>
      <c r="H5116" s="239"/>
    </row>
    <row r="5117" spans="1:8" s="260" customFormat="1" x14ac:dyDescent="0.25">
      <c r="A5117" s="245">
        <v>44046</v>
      </c>
      <c r="B5117" s="246" t="s">
        <v>49</v>
      </c>
      <c r="C5117" s="222" t="s">
        <v>49</v>
      </c>
      <c r="G5117" s="568"/>
      <c r="H5117" s="239"/>
    </row>
    <row r="5118" spans="1:8" s="260" customFormat="1" x14ac:dyDescent="0.25">
      <c r="A5118" s="245">
        <v>44047</v>
      </c>
      <c r="B5118" s="246" t="s">
        <v>49</v>
      </c>
      <c r="C5118" s="222" t="s">
        <v>49</v>
      </c>
      <c r="G5118" s="568"/>
      <c r="H5118" s="239"/>
    </row>
    <row r="5119" spans="1:8" s="260" customFormat="1" x14ac:dyDescent="0.25">
      <c r="A5119" s="245">
        <v>44048</v>
      </c>
      <c r="B5119" s="246" t="s">
        <v>49</v>
      </c>
      <c r="C5119" s="222" t="s">
        <v>49</v>
      </c>
      <c r="G5119" s="568"/>
      <c r="H5119" s="239"/>
    </row>
    <row r="5120" spans="1:8" s="260" customFormat="1" x14ac:dyDescent="0.25">
      <c r="A5120" s="245">
        <v>44049</v>
      </c>
      <c r="B5120" s="246" t="s">
        <v>49</v>
      </c>
      <c r="C5120" s="222" t="s">
        <v>49</v>
      </c>
      <c r="G5120" s="568"/>
      <c r="H5120" s="239"/>
    </row>
    <row r="5121" spans="1:8" s="260" customFormat="1" x14ac:dyDescent="0.25">
      <c r="A5121" s="245">
        <v>44050</v>
      </c>
      <c r="B5121" s="246" t="s">
        <v>49</v>
      </c>
      <c r="C5121" s="222" t="s">
        <v>49</v>
      </c>
      <c r="G5121" s="568"/>
      <c r="H5121" s="239"/>
    </row>
    <row r="5122" spans="1:8" s="260" customFormat="1" x14ac:dyDescent="0.25">
      <c r="A5122" s="245">
        <v>44051</v>
      </c>
      <c r="B5122" s="246" t="s">
        <v>49</v>
      </c>
      <c r="C5122" s="222" t="s">
        <v>49</v>
      </c>
      <c r="G5122" s="568"/>
      <c r="H5122" s="239"/>
    </row>
    <row r="5123" spans="1:8" s="260" customFormat="1" x14ac:dyDescent="0.25">
      <c r="A5123" s="245">
        <v>44053</v>
      </c>
      <c r="B5123" s="246" t="s">
        <v>49</v>
      </c>
      <c r="C5123" s="222" t="s">
        <v>49</v>
      </c>
      <c r="G5123" s="568"/>
      <c r="H5123" s="239"/>
    </row>
    <row r="5124" spans="1:8" s="260" customFormat="1" x14ac:dyDescent="0.25">
      <c r="A5124" s="245">
        <v>44054</v>
      </c>
      <c r="B5124" s="246" t="s">
        <v>49</v>
      </c>
      <c r="C5124" s="222" t="s">
        <v>49</v>
      </c>
      <c r="G5124" s="568"/>
      <c r="H5124" s="239"/>
    </row>
    <row r="5125" spans="1:8" s="260" customFormat="1" x14ac:dyDescent="0.25">
      <c r="A5125" s="245">
        <v>44055</v>
      </c>
      <c r="B5125" s="246" t="s">
        <v>49</v>
      </c>
      <c r="C5125" s="222" t="s">
        <v>49</v>
      </c>
      <c r="G5125" s="568"/>
      <c r="H5125" s="239"/>
    </row>
    <row r="5126" spans="1:8" s="260" customFormat="1" x14ac:dyDescent="0.25">
      <c r="A5126" s="245">
        <v>44056</v>
      </c>
      <c r="B5126" s="246" t="s">
        <v>49</v>
      </c>
      <c r="C5126" s="222" t="s">
        <v>49</v>
      </c>
      <c r="G5126" s="568"/>
      <c r="H5126" s="239"/>
    </row>
    <row r="5127" spans="1:8" s="260" customFormat="1" x14ac:dyDescent="0.25">
      <c r="A5127" s="245">
        <v>44058</v>
      </c>
      <c r="B5127" s="246" t="s">
        <v>49</v>
      </c>
      <c r="C5127" s="222" t="s">
        <v>49</v>
      </c>
      <c r="G5127" s="568"/>
      <c r="H5127" s="239"/>
    </row>
    <row r="5128" spans="1:8" s="260" customFormat="1" x14ac:dyDescent="0.25">
      <c r="A5128" s="245">
        <v>44059</v>
      </c>
      <c r="B5128" s="246" t="s">
        <v>49</v>
      </c>
      <c r="C5128" s="222" t="s">
        <v>49</v>
      </c>
      <c r="G5128" s="568"/>
      <c r="H5128" s="239"/>
    </row>
    <row r="5129" spans="1:8" s="260" customFormat="1" x14ac:dyDescent="0.25">
      <c r="A5129" s="245">
        <v>44060</v>
      </c>
      <c r="B5129" s="246" t="s">
        <v>49</v>
      </c>
      <c r="C5129" s="222" t="s">
        <v>49</v>
      </c>
      <c r="G5129" s="568"/>
      <c r="H5129" s="239"/>
    </row>
    <row r="5130" spans="1:8" s="260" customFormat="1" x14ac:dyDescent="0.25">
      <c r="A5130" s="245">
        <v>44061</v>
      </c>
      <c r="B5130" s="246" t="s">
        <v>49</v>
      </c>
      <c r="C5130" s="222" t="s">
        <v>49</v>
      </c>
      <c r="G5130" s="568"/>
      <c r="H5130" s="239"/>
    </row>
    <row r="5131" spans="1:8" s="260" customFormat="1" x14ac:dyDescent="0.25">
      <c r="A5131" s="245">
        <v>44062</v>
      </c>
      <c r="B5131" s="246" t="s">
        <v>49</v>
      </c>
      <c r="C5131" s="222" t="s">
        <v>49</v>
      </c>
      <c r="G5131" s="568"/>
      <c r="H5131" s="239"/>
    </row>
    <row r="5132" spans="1:8" s="260" customFormat="1" x14ac:dyDescent="0.25">
      <c r="A5132" s="245">
        <v>44063</v>
      </c>
      <c r="B5132" s="246" t="s">
        <v>49</v>
      </c>
      <c r="C5132" s="222" t="s">
        <v>49</v>
      </c>
      <c r="G5132" s="568"/>
      <c r="H5132" s="239"/>
    </row>
    <row r="5133" spans="1:8" s="260" customFormat="1" x14ac:dyDescent="0.25">
      <c r="A5133" s="245">
        <v>44064</v>
      </c>
      <c r="B5133" s="246" t="s">
        <v>49</v>
      </c>
      <c r="C5133" s="222" t="s">
        <v>49</v>
      </c>
      <c r="G5133" s="568"/>
      <c r="H5133" s="239"/>
    </row>
    <row r="5134" spans="1:8" s="260" customFormat="1" x14ac:dyDescent="0.25">
      <c r="A5134" s="245">
        <v>44065</v>
      </c>
      <c r="B5134" s="246" t="s">
        <v>49</v>
      </c>
      <c r="C5134" s="222" t="s">
        <v>49</v>
      </c>
      <c r="G5134" s="568"/>
      <c r="H5134" s="239"/>
    </row>
    <row r="5135" spans="1:8" s="260" customFormat="1" x14ac:dyDescent="0.25">
      <c r="A5135" s="245">
        <v>44066</v>
      </c>
      <c r="B5135" s="246" t="s">
        <v>49</v>
      </c>
      <c r="C5135" s="222" t="s">
        <v>49</v>
      </c>
      <c r="G5135" s="568"/>
      <c r="H5135" s="239"/>
    </row>
    <row r="5136" spans="1:8" s="260" customFormat="1" x14ac:dyDescent="0.25">
      <c r="A5136" s="245">
        <v>44067</v>
      </c>
      <c r="B5136" s="246" t="s">
        <v>49</v>
      </c>
      <c r="C5136" s="222" t="s">
        <v>49</v>
      </c>
      <c r="G5136" s="568"/>
      <c r="H5136" s="239"/>
    </row>
    <row r="5137" spans="1:8" s="260" customFormat="1" x14ac:dyDescent="0.25">
      <c r="A5137" s="245">
        <v>44068</v>
      </c>
      <c r="B5137" s="246" t="s">
        <v>49</v>
      </c>
      <c r="C5137" s="222" t="s">
        <v>49</v>
      </c>
      <c r="G5137" s="568"/>
      <c r="H5137" s="239"/>
    </row>
    <row r="5138" spans="1:8" s="260" customFormat="1" x14ac:dyDescent="0.25">
      <c r="A5138" s="245">
        <v>44069</v>
      </c>
      <c r="B5138" s="246" t="s">
        <v>49</v>
      </c>
      <c r="C5138" s="222" t="s">
        <v>49</v>
      </c>
      <c r="G5138" s="568"/>
      <c r="H5138" s="239"/>
    </row>
    <row r="5139" spans="1:8" s="260" customFormat="1" x14ac:dyDescent="0.25">
      <c r="A5139" s="245">
        <v>44070</v>
      </c>
      <c r="B5139" s="246" t="s">
        <v>49</v>
      </c>
      <c r="C5139" s="222" t="s">
        <v>49</v>
      </c>
      <c r="G5139" s="568"/>
      <c r="H5139" s="239"/>
    </row>
    <row r="5140" spans="1:8" s="260" customFormat="1" x14ac:dyDescent="0.25">
      <c r="A5140" s="245">
        <v>44071</v>
      </c>
      <c r="B5140" s="246" t="s">
        <v>49</v>
      </c>
      <c r="C5140" s="222" t="s">
        <v>49</v>
      </c>
      <c r="G5140" s="568"/>
      <c r="H5140" s="239"/>
    </row>
    <row r="5141" spans="1:8" s="260" customFormat="1" x14ac:dyDescent="0.25">
      <c r="A5141" s="245">
        <v>44072</v>
      </c>
      <c r="B5141" s="246" t="s">
        <v>49</v>
      </c>
      <c r="C5141" s="222" t="s">
        <v>49</v>
      </c>
      <c r="G5141" s="568"/>
      <c r="H5141" s="239"/>
    </row>
    <row r="5142" spans="1:8" s="260" customFormat="1" x14ac:dyDescent="0.25">
      <c r="A5142" s="245">
        <v>44073</v>
      </c>
      <c r="B5142" s="246" t="s">
        <v>49</v>
      </c>
      <c r="C5142" s="222" t="s">
        <v>49</v>
      </c>
      <c r="G5142" s="568"/>
      <c r="H5142" s="239"/>
    </row>
    <row r="5143" spans="1:8" s="260" customFormat="1" x14ac:dyDescent="0.25">
      <c r="A5143" s="245">
        <v>44074</v>
      </c>
      <c r="B5143" s="246" t="s">
        <v>49</v>
      </c>
      <c r="C5143" s="222" t="s">
        <v>49</v>
      </c>
      <c r="G5143" s="568"/>
      <c r="H5143" s="239"/>
    </row>
    <row r="5144" spans="1:8" s="260" customFormat="1" x14ac:dyDescent="0.25">
      <c r="A5144" s="245">
        <v>44075</v>
      </c>
      <c r="B5144" s="246" t="s">
        <v>49</v>
      </c>
      <c r="C5144" s="222" t="s">
        <v>49</v>
      </c>
      <c r="G5144" s="568"/>
      <c r="H5144" s="239"/>
    </row>
    <row r="5145" spans="1:8" s="260" customFormat="1" x14ac:dyDescent="0.25">
      <c r="A5145" s="245">
        <v>44076</v>
      </c>
      <c r="B5145" s="246" t="s">
        <v>49</v>
      </c>
      <c r="C5145" s="222" t="s">
        <v>49</v>
      </c>
      <c r="G5145" s="568"/>
      <c r="H5145" s="239"/>
    </row>
    <row r="5146" spans="1:8" s="260" customFormat="1" x14ac:dyDescent="0.25">
      <c r="A5146" s="245">
        <v>44077</v>
      </c>
      <c r="B5146" s="246" t="s">
        <v>49</v>
      </c>
      <c r="C5146" s="222" t="s">
        <v>49</v>
      </c>
      <c r="G5146" s="568"/>
      <c r="H5146" s="239"/>
    </row>
    <row r="5147" spans="1:8" s="260" customFormat="1" x14ac:dyDescent="0.25">
      <c r="A5147" s="245">
        <v>44079</v>
      </c>
      <c r="B5147" s="246" t="s">
        <v>49</v>
      </c>
      <c r="C5147" s="222" t="s">
        <v>49</v>
      </c>
      <c r="G5147" s="568"/>
      <c r="H5147" s="239"/>
    </row>
    <row r="5148" spans="1:8" s="260" customFormat="1" x14ac:dyDescent="0.25">
      <c r="A5148" s="245">
        <v>44080</v>
      </c>
      <c r="B5148" s="246" t="s">
        <v>49</v>
      </c>
      <c r="C5148" s="222" t="s">
        <v>49</v>
      </c>
      <c r="G5148" s="568"/>
      <c r="H5148" s="239"/>
    </row>
    <row r="5149" spans="1:8" s="260" customFormat="1" x14ac:dyDescent="0.25">
      <c r="A5149" s="245">
        <v>44081</v>
      </c>
      <c r="B5149" s="246" t="s">
        <v>49</v>
      </c>
      <c r="C5149" s="222" t="s">
        <v>49</v>
      </c>
      <c r="G5149" s="568"/>
      <c r="H5149" s="239"/>
    </row>
    <row r="5150" spans="1:8" s="260" customFormat="1" x14ac:dyDescent="0.25">
      <c r="A5150" s="245">
        <v>44082</v>
      </c>
      <c r="B5150" s="246" t="s">
        <v>49</v>
      </c>
      <c r="C5150" s="222" t="s">
        <v>49</v>
      </c>
      <c r="G5150" s="568"/>
      <c r="H5150" s="239"/>
    </row>
    <row r="5151" spans="1:8" s="260" customFormat="1" x14ac:dyDescent="0.25">
      <c r="A5151" s="245">
        <v>44083</v>
      </c>
      <c r="B5151" s="246" t="s">
        <v>49</v>
      </c>
      <c r="C5151" s="222" t="s">
        <v>49</v>
      </c>
      <c r="G5151" s="568"/>
      <c r="H5151" s="239"/>
    </row>
    <row r="5152" spans="1:8" s="260" customFormat="1" x14ac:dyDescent="0.25">
      <c r="A5152" s="245">
        <v>44084</v>
      </c>
      <c r="B5152" s="246" t="s">
        <v>49</v>
      </c>
      <c r="C5152" s="222" t="s">
        <v>49</v>
      </c>
      <c r="G5152" s="568"/>
      <c r="H5152" s="239"/>
    </row>
    <row r="5153" spans="1:8" s="260" customFormat="1" x14ac:dyDescent="0.25">
      <c r="A5153" s="245">
        <v>44085</v>
      </c>
      <c r="B5153" s="246" t="s">
        <v>49</v>
      </c>
      <c r="C5153" s="222" t="s">
        <v>49</v>
      </c>
      <c r="G5153" s="568"/>
      <c r="H5153" s="239"/>
    </row>
    <row r="5154" spans="1:8" s="260" customFormat="1" x14ac:dyDescent="0.25">
      <c r="A5154" s="245">
        <v>44086</v>
      </c>
      <c r="B5154" s="246" t="s">
        <v>49</v>
      </c>
      <c r="C5154" s="222" t="s">
        <v>49</v>
      </c>
      <c r="G5154" s="568"/>
      <c r="H5154" s="239"/>
    </row>
    <row r="5155" spans="1:8" s="260" customFormat="1" x14ac:dyDescent="0.25">
      <c r="A5155" s="245">
        <v>44087</v>
      </c>
      <c r="B5155" s="246" t="s">
        <v>49</v>
      </c>
      <c r="C5155" s="222" t="s">
        <v>49</v>
      </c>
      <c r="G5155" s="568"/>
      <c r="H5155" s="239"/>
    </row>
    <row r="5156" spans="1:8" s="260" customFormat="1" x14ac:dyDescent="0.25">
      <c r="A5156" s="245">
        <v>44088</v>
      </c>
      <c r="B5156" s="246" t="s">
        <v>49</v>
      </c>
      <c r="C5156" s="222" t="s">
        <v>49</v>
      </c>
      <c r="G5156" s="568"/>
      <c r="H5156" s="239"/>
    </row>
    <row r="5157" spans="1:8" s="260" customFormat="1" x14ac:dyDescent="0.25">
      <c r="A5157" s="245">
        <v>44089</v>
      </c>
      <c r="B5157" s="246" t="s">
        <v>49</v>
      </c>
      <c r="C5157" s="222" t="s">
        <v>49</v>
      </c>
      <c r="G5157" s="568"/>
      <c r="H5157" s="239"/>
    </row>
    <row r="5158" spans="1:8" s="260" customFormat="1" x14ac:dyDescent="0.25">
      <c r="A5158" s="245">
        <v>44090</v>
      </c>
      <c r="B5158" s="246" t="s">
        <v>49</v>
      </c>
      <c r="C5158" s="222" t="s">
        <v>49</v>
      </c>
      <c r="G5158" s="568"/>
      <c r="H5158" s="239"/>
    </row>
    <row r="5159" spans="1:8" s="260" customFormat="1" x14ac:dyDescent="0.25">
      <c r="A5159" s="245">
        <v>44091</v>
      </c>
      <c r="B5159" s="246" t="s">
        <v>49</v>
      </c>
      <c r="C5159" s="222" t="s">
        <v>49</v>
      </c>
      <c r="G5159" s="568"/>
      <c r="H5159" s="239"/>
    </row>
    <row r="5160" spans="1:8" s="260" customFormat="1" x14ac:dyDescent="0.25">
      <c r="A5160" s="245">
        <v>44092</v>
      </c>
      <c r="B5160" s="246" t="s">
        <v>49</v>
      </c>
      <c r="C5160" s="222" t="s">
        <v>49</v>
      </c>
      <c r="G5160" s="568"/>
      <c r="H5160" s="239"/>
    </row>
    <row r="5161" spans="1:8" s="260" customFormat="1" x14ac:dyDescent="0.25">
      <c r="A5161" s="245">
        <v>44093</v>
      </c>
      <c r="B5161" s="246" t="s">
        <v>49</v>
      </c>
      <c r="C5161" s="222" t="s">
        <v>49</v>
      </c>
      <c r="G5161" s="568"/>
      <c r="H5161" s="239"/>
    </row>
    <row r="5162" spans="1:8" s="260" customFormat="1" x14ac:dyDescent="0.25">
      <c r="A5162" s="245">
        <v>44094</v>
      </c>
      <c r="B5162" s="246" t="s">
        <v>49</v>
      </c>
      <c r="C5162" s="222" t="s">
        <v>49</v>
      </c>
      <c r="G5162" s="568"/>
      <c r="H5162" s="239"/>
    </row>
    <row r="5163" spans="1:8" s="260" customFormat="1" x14ac:dyDescent="0.25">
      <c r="A5163" s="245">
        <v>44095</v>
      </c>
      <c r="B5163" s="246" t="s">
        <v>49</v>
      </c>
      <c r="C5163" s="222" t="s">
        <v>49</v>
      </c>
      <c r="G5163" s="568"/>
      <c r="H5163" s="239"/>
    </row>
    <row r="5164" spans="1:8" s="260" customFormat="1" x14ac:dyDescent="0.25">
      <c r="A5164" s="245">
        <v>44096</v>
      </c>
      <c r="B5164" s="246" t="s">
        <v>49</v>
      </c>
      <c r="C5164" s="222" t="s">
        <v>49</v>
      </c>
      <c r="G5164" s="568"/>
      <c r="H5164" s="239"/>
    </row>
    <row r="5165" spans="1:8" s="260" customFormat="1" x14ac:dyDescent="0.25">
      <c r="A5165" s="245">
        <v>44097</v>
      </c>
      <c r="B5165" s="246" t="s">
        <v>49</v>
      </c>
      <c r="C5165" s="222" t="s">
        <v>49</v>
      </c>
      <c r="G5165" s="568"/>
      <c r="H5165" s="239"/>
    </row>
    <row r="5166" spans="1:8" s="260" customFormat="1" x14ac:dyDescent="0.25">
      <c r="A5166" s="245">
        <v>44098</v>
      </c>
      <c r="B5166" s="246" t="s">
        <v>49</v>
      </c>
      <c r="C5166" s="222" t="s">
        <v>49</v>
      </c>
      <c r="G5166" s="568"/>
      <c r="H5166" s="239"/>
    </row>
    <row r="5167" spans="1:8" s="260" customFormat="1" x14ac:dyDescent="0.25">
      <c r="A5167" s="245">
        <v>44099</v>
      </c>
      <c r="B5167" s="246" t="s">
        <v>49</v>
      </c>
      <c r="C5167" s="222" t="s">
        <v>49</v>
      </c>
      <c r="G5167" s="568"/>
      <c r="H5167" s="239"/>
    </row>
    <row r="5168" spans="1:8" s="260" customFormat="1" x14ac:dyDescent="0.25">
      <c r="A5168" s="245">
        <v>44100</v>
      </c>
      <c r="B5168" s="246" t="s">
        <v>49</v>
      </c>
      <c r="C5168" s="222" t="s">
        <v>49</v>
      </c>
      <c r="G5168" s="568"/>
      <c r="H5168" s="239"/>
    </row>
    <row r="5169" spans="1:8" s="260" customFormat="1" x14ac:dyDescent="0.25">
      <c r="A5169" s="245">
        <v>44101</v>
      </c>
      <c r="B5169" s="246" t="s">
        <v>49</v>
      </c>
      <c r="C5169" s="222" t="s">
        <v>49</v>
      </c>
      <c r="G5169" s="568"/>
      <c r="H5169" s="239"/>
    </row>
    <row r="5170" spans="1:8" s="260" customFormat="1" x14ac:dyDescent="0.25">
      <c r="A5170" s="245">
        <v>44102</v>
      </c>
      <c r="B5170" s="246" t="s">
        <v>49</v>
      </c>
      <c r="C5170" s="222" t="s">
        <v>49</v>
      </c>
      <c r="G5170" s="568"/>
      <c r="H5170" s="239"/>
    </row>
    <row r="5171" spans="1:8" s="260" customFormat="1" x14ac:dyDescent="0.25">
      <c r="A5171" s="245">
        <v>44104</v>
      </c>
      <c r="B5171" s="246" t="s">
        <v>49</v>
      </c>
      <c r="C5171" s="222" t="s">
        <v>49</v>
      </c>
      <c r="G5171" s="568"/>
      <c r="H5171" s="239"/>
    </row>
    <row r="5172" spans="1:8" s="260" customFormat="1" x14ac:dyDescent="0.25">
      <c r="A5172" s="245">
        <v>44105</v>
      </c>
      <c r="B5172" s="246" t="s">
        <v>49</v>
      </c>
      <c r="C5172" s="222" t="s">
        <v>49</v>
      </c>
      <c r="G5172" s="568"/>
      <c r="H5172" s="239"/>
    </row>
    <row r="5173" spans="1:8" s="260" customFormat="1" x14ac:dyDescent="0.25">
      <c r="A5173" s="245">
        <v>44106</v>
      </c>
      <c r="B5173" s="246" t="s">
        <v>49</v>
      </c>
      <c r="C5173" s="222" t="s">
        <v>49</v>
      </c>
      <c r="G5173" s="568"/>
      <c r="H5173" s="239"/>
    </row>
    <row r="5174" spans="1:8" s="260" customFormat="1" x14ac:dyDescent="0.25">
      <c r="A5174" s="245">
        <v>44107</v>
      </c>
      <c r="B5174" s="246" t="s">
        <v>49</v>
      </c>
      <c r="C5174" s="222" t="s">
        <v>49</v>
      </c>
      <c r="G5174" s="568"/>
      <c r="H5174" s="239"/>
    </row>
    <row r="5175" spans="1:8" s="260" customFormat="1" x14ac:dyDescent="0.25">
      <c r="A5175" s="245">
        <v>44108</v>
      </c>
      <c r="B5175" s="246" t="s">
        <v>49</v>
      </c>
      <c r="C5175" s="222" t="s">
        <v>49</v>
      </c>
      <c r="G5175" s="568"/>
      <c r="H5175" s="239"/>
    </row>
    <row r="5176" spans="1:8" s="260" customFormat="1" x14ac:dyDescent="0.25">
      <c r="A5176" s="245">
        <v>44109</v>
      </c>
      <c r="B5176" s="246" t="s">
        <v>49</v>
      </c>
      <c r="C5176" s="222" t="s">
        <v>49</v>
      </c>
      <c r="G5176" s="568"/>
      <c r="H5176" s="239"/>
    </row>
    <row r="5177" spans="1:8" s="260" customFormat="1" x14ac:dyDescent="0.25">
      <c r="A5177" s="245">
        <v>44111</v>
      </c>
      <c r="B5177" s="246" t="s">
        <v>49</v>
      </c>
      <c r="C5177" s="222" t="s">
        <v>49</v>
      </c>
      <c r="G5177" s="568"/>
      <c r="H5177" s="239"/>
    </row>
    <row r="5178" spans="1:8" s="260" customFormat="1" x14ac:dyDescent="0.25">
      <c r="A5178" s="245">
        <v>44112</v>
      </c>
      <c r="B5178" s="246" t="s">
        <v>49</v>
      </c>
      <c r="C5178" s="222" t="s">
        <v>49</v>
      </c>
      <c r="G5178" s="568"/>
      <c r="H5178" s="239"/>
    </row>
    <row r="5179" spans="1:8" s="260" customFormat="1" x14ac:dyDescent="0.25">
      <c r="A5179" s="245">
        <v>44116</v>
      </c>
      <c r="B5179" s="246" t="s">
        <v>49</v>
      </c>
      <c r="C5179" s="222" t="s">
        <v>49</v>
      </c>
      <c r="G5179" s="568"/>
      <c r="H5179" s="239"/>
    </row>
    <row r="5180" spans="1:8" s="260" customFormat="1" x14ac:dyDescent="0.25">
      <c r="A5180" s="245">
        <v>44117</v>
      </c>
      <c r="B5180" s="246" t="s">
        <v>49</v>
      </c>
      <c r="C5180" s="222" t="s">
        <v>49</v>
      </c>
      <c r="G5180" s="568"/>
      <c r="H5180" s="239"/>
    </row>
    <row r="5181" spans="1:8" s="260" customFormat="1" x14ac:dyDescent="0.25">
      <c r="A5181" s="245">
        <v>44122</v>
      </c>
      <c r="B5181" s="246" t="s">
        <v>49</v>
      </c>
      <c r="C5181" s="222" t="s">
        <v>49</v>
      </c>
      <c r="G5181" s="568"/>
      <c r="H5181" s="239"/>
    </row>
    <row r="5182" spans="1:8" s="260" customFormat="1" x14ac:dyDescent="0.25">
      <c r="A5182" s="245">
        <v>44123</v>
      </c>
      <c r="B5182" s="246" t="s">
        <v>49</v>
      </c>
      <c r="C5182" s="222" t="s">
        <v>49</v>
      </c>
      <c r="G5182" s="568"/>
      <c r="H5182" s="239"/>
    </row>
    <row r="5183" spans="1:8" s="260" customFormat="1" x14ac:dyDescent="0.25">
      <c r="A5183" s="245">
        <v>44124</v>
      </c>
      <c r="B5183" s="246" t="s">
        <v>49</v>
      </c>
      <c r="C5183" s="222" t="s">
        <v>49</v>
      </c>
      <c r="G5183" s="568"/>
      <c r="H5183" s="239"/>
    </row>
    <row r="5184" spans="1:8" s="260" customFormat="1" x14ac:dyDescent="0.25">
      <c r="A5184" s="245">
        <v>44126</v>
      </c>
      <c r="B5184" s="246" t="s">
        <v>49</v>
      </c>
      <c r="C5184" s="222" t="s">
        <v>49</v>
      </c>
      <c r="G5184" s="568"/>
      <c r="H5184" s="239"/>
    </row>
    <row r="5185" spans="1:8" s="260" customFormat="1" x14ac:dyDescent="0.25">
      <c r="A5185" s="245">
        <v>44128</v>
      </c>
      <c r="B5185" s="246" t="s">
        <v>49</v>
      </c>
      <c r="C5185" s="222" t="s">
        <v>49</v>
      </c>
      <c r="G5185" s="568"/>
      <c r="H5185" s="239"/>
    </row>
    <row r="5186" spans="1:8" s="260" customFormat="1" x14ac:dyDescent="0.25">
      <c r="A5186" s="245">
        <v>44129</v>
      </c>
      <c r="B5186" s="246" t="s">
        <v>49</v>
      </c>
      <c r="C5186" s="222" t="s">
        <v>49</v>
      </c>
      <c r="G5186" s="568"/>
      <c r="H5186" s="239"/>
    </row>
    <row r="5187" spans="1:8" s="260" customFormat="1" x14ac:dyDescent="0.25">
      <c r="A5187" s="245">
        <v>44130</v>
      </c>
      <c r="B5187" s="246" t="s">
        <v>49</v>
      </c>
      <c r="C5187" s="222" t="s">
        <v>49</v>
      </c>
      <c r="G5187" s="568"/>
      <c r="H5187" s="239"/>
    </row>
    <row r="5188" spans="1:8" s="260" customFormat="1" x14ac:dyDescent="0.25">
      <c r="A5188" s="245">
        <v>44132</v>
      </c>
      <c r="B5188" s="246" t="s">
        <v>49</v>
      </c>
      <c r="C5188" s="222" t="s">
        <v>49</v>
      </c>
      <c r="G5188" s="568"/>
      <c r="H5188" s="239"/>
    </row>
    <row r="5189" spans="1:8" s="260" customFormat="1" x14ac:dyDescent="0.25">
      <c r="A5189" s="245">
        <v>44134</v>
      </c>
      <c r="B5189" s="246" t="s">
        <v>49</v>
      </c>
      <c r="C5189" s="222" t="s">
        <v>49</v>
      </c>
      <c r="G5189" s="568"/>
      <c r="H5189" s="239"/>
    </row>
    <row r="5190" spans="1:8" s="260" customFormat="1" x14ac:dyDescent="0.25">
      <c r="A5190" s="245">
        <v>44135</v>
      </c>
      <c r="B5190" s="246" t="s">
        <v>49</v>
      </c>
      <c r="C5190" s="222" t="s">
        <v>49</v>
      </c>
      <c r="G5190" s="568"/>
      <c r="H5190" s="239"/>
    </row>
    <row r="5191" spans="1:8" s="260" customFormat="1" x14ac:dyDescent="0.25">
      <c r="A5191" s="245">
        <v>44136</v>
      </c>
      <c r="B5191" s="246" t="s">
        <v>49</v>
      </c>
      <c r="C5191" s="222" t="s">
        <v>49</v>
      </c>
      <c r="G5191" s="568"/>
      <c r="H5191" s="239"/>
    </row>
    <row r="5192" spans="1:8" s="260" customFormat="1" x14ac:dyDescent="0.25">
      <c r="A5192" s="245">
        <v>44139</v>
      </c>
      <c r="B5192" s="246" t="s">
        <v>49</v>
      </c>
      <c r="C5192" s="222" t="s">
        <v>49</v>
      </c>
      <c r="G5192" s="568"/>
      <c r="H5192" s="239"/>
    </row>
    <row r="5193" spans="1:8" s="260" customFormat="1" x14ac:dyDescent="0.25">
      <c r="A5193" s="245">
        <v>44140</v>
      </c>
      <c r="B5193" s="246" t="s">
        <v>49</v>
      </c>
      <c r="C5193" s="222" t="s">
        <v>49</v>
      </c>
      <c r="G5193" s="568"/>
      <c r="H5193" s="239"/>
    </row>
    <row r="5194" spans="1:8" s="260" customFormat="1" x14ac:dyDescent="0.25">
      <c r="A5194" s="245">
        <v>44142</v>
      </c>
      <c r="B5194" s="246" t="s">
        <v>49</v>
      </c>
      <c r="C5194" s="222" t="s">
        <v>49</v>
      </c>
      <c r="G5194" s="568"/>
      <c r="H5194" s="239"/>
    </row>
    <row r="5195" spans="1:8" s="260" customFormat="1" x14ac:dyDescent="0.25">
      <c r="A5195" s="245">
        <v>44143</v>
      </c>
      <c r="B5195" s="246" t="s">
        <v>49</v>
      </c>
      <c r="C5195" s="222" t="s">
        <v>49</v>
      </c>
      <c r="G5195" s="568"/>
      <c r="H5195" s="239"/>
    </row>
    <row r="5196" spans="1:8" s="260" customFormat="1" x14ac:dyDescent="0.25">
      <c r="A5196" s="245">
        <v>44144</v>
      </c>
      <c r="B5196" s="246" t="s">
        <v>49</v>
      </c>
      <c r="C5196" s="222" t="s">
        <v>49</v>
      </c>
      <c r="G5196" s="568"/>
      <c r="H5196" s="239"/>
    </row>
    <row r="5197" spans="1:8" s="260" customFormat="1" x14ac:dyDescent="0.25">
      <c r="A5197" s="245">
        <v>44146</v>
      </c>
      <c r="B5197" s="246" t="s">
        <v>49</v>
      </c>
      <c r="C5197" s="222" t="s">
        <v>49</v>
      </c>
      <c r="G5197" s="568"/>
      <c r="H5197" s="239"/>
    </row>
    <row r="5198" spans="1:8" s="260" customFormat="1" x14ac:dyDescent="0.25">
      <c r="A5198" s="245">
        <v>44147</v>
      </c>
      <c r="B5198" s="246" t="s">
        <v>49</v>
      </c>
      <c r="C5198" s="222" t="s">
        <v>49</v>
      </c>
      <c r="G5198" s="568"/>
      <c r="H5198" s="239"/>
    </row>
    <row r="5199" spans="1:8" s="260" customFormat="1" x14ac:dyDescent="0.25">
      <c r="A5199" s="245">
        <v>44148</v>
      </c>
      <c r="B5199" s="246" t="s">
        <v>49</v>
      </c>
      <c r="C5199" s="222" t="s">
        <v>49</v>
      </c>
      <c r="G5199" s="568"/>
      <c r="H5199" s="239"/>
    </row>
    <row r="5200" spans="1:8" s="260" customFormat="1" x14ac:dyDescent="0.25">
      <c r="A5200" s="245">
        <v>44149</v>
      </c>
      <c r="B5200" s="246" t="s">
        <v>49</v>
      </c>
      <c r="C5200" s="222" t="s">
        <v>49</v>
      </c>
      <c r="G5200" s="568"/>
      <c r="H5200" s="239"/>
    </row>
    <row r="5201" spans="1:8" s="260" customFormat="1" x14ac:dyDescent="0.25">
      <c r="A5201" s="245">
        <v>44152</v>
      </c>
      <c r="B5201" s="246" t="s">
        <v>49</v>
      </c>
      <c r="C5201" s="222" t="s">
        <v>49</v>
      </c>
      <c r="G5201" s="568"/>
      <c r="H5201" s="239"/>
    </row>
    <row r="5202" spans="1:8" s="260" customFormat="1" x14ac:dyDescent="0.25">
      <c r="A5202" s="245">
        <v>44154</v>
      </c>
      <c r="B5202" s="246" t="s">
        <v>49</v>
      </c>
      <c r="C5202" s="222" t="s">
        <v>49</v>
      </c>
      <c r="G5202" s="568"/>
      <c r="H5202" s="239"/>
    </row>
    <row r="5203" spans="1:8" s="260" customFormat="1" x14ac:dyDescent="0.25">
      <c r="A5203" s="245">
        <v>44155</v>
      </c>
      <c r="B5203" s="246" t="s">
        <v>49</v>
      </c>
      <c r="C5203" s="222" t="s">
        <v>49</v>
      </c>
      <c r="G5203" s="568"/>
      <c r="H5203" s="239"/>
    </row>
    <row r="5204" spans="1:8" s="260" customFormat="1" x14ac:dyDescent="0.25">
      <c r="A5204" s="245">
        <v>44158</v>
      </c>
      <c r="B5204" s="246" t="s">
        <v>49</v>
      </c>
      <c r="C5204" s="222" t="s">
        <v>49</v>
      </c>
      <c r="G5204" s="568"/>
      <c r="H5204" s="239"/>
    </row>
    <row r="5205" spans="1:8" s="260" customFormat="1" x14ac:dyDescent="0.25">
      <c r="A5205" s="245">
        <v>44159</v>
      </c>
      <c r="B5205" s="246" t="s">
        <v>49</v>
      </c>
      <c r="C5205" s="222" t="s">
        <v>49</v>
      </c>
      <c r="G5205" s="568"/>
      <c r="H5205" s="239"/>
    </row>
    <row r="5206" spans="1:8" s="260" customFormat="1" x14ac:dyDescent="0.25">
      <c r="A5206" s="245">
        <v>44160</v>
      </c>
      <c r="B5206" s="246" t="s">
        <v>49</v>
      </c>
      <c r="C5206" s="222" t="s">
        <v>49</v>
      </c>
      <c r="G5206" s="568"/>
      <c r="H5206" s="239"/>
    </row>
    <row r="5207" spans="1:8" s="260" customFormat="1" x14ac:dyDescent="0.25">
      <c r="A5207" s="245">
        <v>44161</v>
      </c>
      <c r="B5207" s="246" t="s">
        <v>49</v>
      </c>
      <c r="C5207" s="222" t="s">
        <v>49</v>
      </c>
      <c r="G5207" s="568"/>
      <c r="H5207" s="239"/>
    </row>
    <row r="5208" spans="1:8" s="260" customFormat="1" x14ac:dyDescent="0.25">
      <c r="A5208" s="245">
        <v>44163</v>
      </c>
      <c r="B5208" s="246" t="s">
        <v>49</v>
      </c>
      <c r="C5208" s="222" t="s">
        <v>49</v>
      </c>
      <c r="G5208" s="568"/>
      <c r="H5208" s="239"/>
    </row>
    <row r="5209" spans="1:8" s="260" customFormat="1" x14ac:dyDescent="0.25">
      <c r="A5209" s="245">
        <v>44164</v>
      </c>
      <c r="B5209" s="246" t="s">
        <v>49</v>
      </c>
      <c r="C5209" s="222" t="s">
        <v>49</v>
      </c>
      <c r="G5209" s="568"/>
      <c r="H5209" s="239"/>
    </row>
    <row r="5210" spans="1:8" s="260" customFormat="1" x14ac:dyDescent="0.25">
      <c r="A5210" s="245">
        <v>44165</v>
      </c>
      <c r="B5210" s="246" t="s">
        <v>49</v>
      </c>
      <c r="C5210" s="222" t="s">
        <v>49</v>
      </c>
      <c r="G5210" s="568"/>
      <c r="H5210" s="239"/>
    </row>
    <row r="5211" spans="1:8" s="260" customFormat="1" x14ac:dyDescent="0.25">
      <c r="A5211" s="245">
        <v>44167</v>
      </c>
      <c r="B5211" s="246" t="s">
        <v>49</v>
      </c>
      <c r="C5211" s="222" t="s">
        <v>49</v>
      </c>
      <c r="G5211" s="568"/>
      <c r="H5211" s="239"/>
    </row>
    <row r="5212" spans="1:8" s="260" customFormat="1" x14ac:dyDescent="0.25">
      <c r="A5212" s="245">
        <v>44171</v>
      </c>
      <c r="B5212" s="246" t="s">
        <v>49</v>
      </c>
      <c r="C5212" s="222" t="s">
        <v>49</v>
      </c>
      <c r="G5212" s="568"/>
      <c r="H5212" s="239"/>
    </row>
    <row r="5213" spans="1:8" s="260" customFormat="1" x14ac:dyDescent="0.25">
      <c r="A5213" s="245">
        <v>44172</v>
      </c>
      <c r="B5213" s="246" t="s">
        <v>49</v>
      </c>
      <c r="C5213" s="222" t="s">
        <v>49</v>
      </c>
      <c r="G5213" s="568"/>
      <c r="H5213" s="239"/>
    </row>
    <row r="5214" spans="1:8" s="260" customFormat="1" x14ac:dyDescent="0.25">
      <c r="A5214" s="245">
        <v>44173</v>
      </c>
      <c r="B5214" s="246" t="s">
        <v>49</v>
      </c>
      <c r="C5214" s="222" t="s">
        <v>49</v>
      </c>
      <c r="G5214" s="568"/>
      <c r="H5214" s="239"/>
    </row>
    <row r="5215" spans="1:8" s="260" customFormat="1" x14ac:dyDescent="0.25">
      <c r="A5215" s="245">
        <v>44174</v>
      </c>
      <c r="B5215" s="246" t="s">
        <v>49</v>
      </c>
      <c r="C5215" s="222" t="s">
        <v>49</v>
      </c>
      <c r="G5215" s="568"/>
      <c r="H5215" s="239"/>
    </row>
    <row r="5216" spans="1:8" s="260" customFormat="1" x14ac:dyDescent="0.25">
      <c r="A5216" s="245">
        <v>44176</v>
      </c>
      <c r="B5216" s="246" t="s">
        <v>49</v>
      </c>
      <c r="C5216" s="222" t="s">
        <v>49</v>
      </c>
      <c r="G5216" s="568"/>
      <c r="H5216" s="239"/>
    </row>
    <row r="5217" spans="1:8" s="260" customFormat="1" x14ac:dyDescent="0.25">
      <c r="A5217" s="245">
        <v>44177</v>
      </c>
      <c r="B5217" s="246" t="s">
        <v>49</v>
      </c>
      <c r="C5217" s="222" t="s">
        <v>49</v>
      </c>
      <c r="G5217" s="568"/>
      <c r="H5217" s="239"/>
    </row>
    <row r="5218" spans="1:8" s="260" customFormat="1" x14ac:dyDescent="0.25">
      <c r="A5218" s="245">
        <v>44178</v>
      </c>
      <c r="B5218" s="246" t="s">
        <v>49</v>
      </c>
      <c r="C5218" s="222" t="s">
        <v>49</v>
      </c>
      <c r="G5218" s="568"/>
      <c r="H5218" s="239"/>
    </row>
    <row r="5219" spans="1:8" s="260" customFormat="1" x14ac:dyDescent="0.25">
      <c r="A5219" s="245">
        <v>44180</v>
      </c>
      <c r="B5219" s="246" t="s">
        <v>49</v>
      </c>
      <c r="C5219" s="222" t="s">
        <v>49</v>
      </c>
      <c r="G5219" s="568"/>
      <c r="H5219" s="239"/>
    </row>
    <row r="5220" spans="1:8" s="260" customFormat="1" x14ac:dyDescent="0.25">
      <c r="A5220" s="245">
        <v>44181</v>
      </c>
      <c r="B5220" s="246" t="s">
        <v>49</v>
      </c>
      <c r="C5220" s="222" t="s">
        <v>49</v>
      </c>
      <c r="G5220" s="568"/>
      <c r="H5220" s="239"/>
    </row>
    <row r="5221" spans="1:8" s="260" customFormat="1" x14ac:dyDescent="0.25">
      <c r="A5221" s="245">
        <v>44182</v>
      </c>
      <c r="B5221" s="246" t="s">
        <v>49</v>
      </c>
      <c r="C5221" s="222" t="s">
        <v>49</v>
      </c>
      <c r="G5221" s="568"/>
      <c r="H5221" s="239"/>
    </row>
    <row r="5222" spans="1:8" s="260" customFormat="1" x14ac:dyDescent="0.25">
      <c r="A5222" s="245">
        <v>43903</v>
      </c>
      <c r="B5222" s="246" t="s">
        <v>50</v>
      </c>
      <c r="C5222" s="222" t="s">
        <v>50</v>
      </c>
      <c r="G5222" s="568"/>
      <c r="H5222" s="239"/>
    </row>
    <row r="5223" spans="1:8" s="260" customFormat="1" x14ac:dyDescent="0.25">
      <c r="A5223" s="245">
        <v>43907</v>
      </c>
      <c r="B5223" s="246" t="s">
        <v>50</v>
      </c>
      <c r="C5223" s="222" t="s">
        <v>50</v>
      </c>
      <c r="G5223" s="568"/>
      <c r="H5223" s="239"/>
    </row>
    <row r="5224" spans="1:8" s="260" customFormat="1" x14ac:dyDescent="0.25">
      <c r="A5224" s="245">
        <v>43910</v>
      </c>
      <c r="B5224" s="246" t="s">
        <v>50</v>
      </c>
      <c r="C5224" s="222" t="s">
        <v>50</v>
      </c>
      <c r="G5224" s="568"/>
      <c r="H5224" s="239"/>
    </row>
    <row r="5225" spans="1:8" s="260" customFormat="1" x14ac:dyDescent="0.25">
      <c r="A5225" s="245">
        <v>43915</v>
      </c>
      <c r="B5225" s="246" t="s">
        <v>50</v>
      </c>
      <c r="C5225" s="222" t="s">
        <v>50</v>
      </c>
      <c r="G5225" s="568"/>
      <c r="H5225" s="239"/>
    </row>
    <row r="5226" spans="1:8" s="260" customFormat="1" x14ac:dyDescent="0.25">
      <c r="A5226" s="245">
        <v>43916</v>
      </c>
      <c r="B5226" s="246" t="s">
        <v>50</v>
      </c>
      <c r="C5226" s="222" t="s">
        <v>50</v>
      </c>
      <c r="G5226" s="568"/>
      <c r="H5226" s="239"/>
    </row>
    <row r="5227" spans="1:8" s="260" customFormat="1" x14ac:dyDescent="0.25">
      <c r="A5227" s="245">
        <v>43920</v>
      </c>
      <c r="B5227" s="246" t="s">
        <v>50</v>
      </c>
      <c r="C5227" s="222" t="s">
        <v>50</v>
      </c>
      <c r="G5227" s="568"/>
      <c r="H5227" s="239"/>
    </row>
    <row r="5228" spans="1:8" s="260" customFormat="1" x14ac:dyDescent="0.25">
      <c r="A5228" s="245">
        <v>43923</v>
      </c>
      <c r="B5228" s="246" t="s">
        <v>50</v>
      </c>
      <c r="C5228" s="222" t="s">
        <v>50</v>
      </c>
      <c r="G5228" s="568"/>
      <c r="H5228" s="239"/>
    </row>
    <row r="5229" spans="1:8" s="260" customFormat="1" x14ac:dyDescent="0.25">
      <c r="A5229" s="245">
        <v>43924</v>
      </c>
      <c r="B5229" s="246" t="s">
        <v>50</v>
      </c>
      <c r="C5229" s="222" t="s">
        <v>50</v>
      </c>
      <c r="G5229" s="568"/>
      <c r="H5229" s="239"/>
    </row>
    <row r="5230" spans="1:8" s="260" customFormat="1" x14ac:dyDescent="0.25">
      <c r="A5230" s="245">
        <v>43926</v>
      </c>
      <c r="B5230" s="246" t="s">
        <v>50</v>
      </c>
      <c r="C5230" s="222" t="s">
        <v>50</v>
      </c>
      <c r="G5230" s="568"/>
      <c r="H5230" s="239"/>
    </row>
    <row r="5231" spans="1:8" s="260" customFormat="1" x14ac:dyDescent="0.25">
      <c r="A5231" s="245">
        <v>43929</v>
      </c>
      <c r="B5231" s="246" t="s">
        <v>50</v>
      </c>
      <c r="C5231" s="222" t="s">
        <v>50</v>
      </c>
      <c r="G5231" s="568"/>
      <c r="H5231" s="239"/>
    </row>
    <row r="5232" spans="1:8" s="260" customFormat="1" x14ac:dyDescent="0.25">
      <c r="A5232" s="245">
        <v>43930</v>
      </c>
      <c r="B5232" s="246" t="s">
        <v>50</v>
      </c>
      <c r="C5232" s="222" t="s">
        <v>50</v>
      </c>
      <c r="G5232" s="568"/>
      <c r="H5232" s="239"/>
    </row>
    <row r="5233" spans="1:8" s="260" customFormat="1" x14ac:dyDescent="0.25">
      <c r="A5233" s="245">
        <v>43936</v>
      </c>
      <c r="B5233" s="246" t="s">
        <v>50</v>
      </c>
      <c r="C5233" s="222" t="s">
        <v>50</v>
      </c>
      <c r="G5233" s="568"/>
      <c r="H5233" s="239"/>
    </row>
    <row r="5234" spans="1:8" s="260" customFormat="1" x14ac:dyDescent="0.25">
      <c r="A5234" s="245">
        <v>43948</v>
      </c>
      <c r="B5234" s="246" t="s">
        <v>50</v>
      </c>
      <c r="C5234" s="222" t="s">
        <v>50</v>
      </c>
      <c r="G5234" s="568"/>
      <c r="H5234" s="239"/>
    </row>
    <row r="5235" spans="1:8" s="260" customFormat="1" x14ac:dyDescent="0.25">
      <c r="A5235" s="245">
        <v>43951</v>
      </c>
      <c r="B5235" s="246" t="s">
        <v>50</v>
      </c>
      <c r="C5235" s="222" t="s">
        <v>50</v>
      </c>
      <c r="G5235" s="568"/>
      <c r="H5235" s="239"/>
    </row>
    <row r="5236" spans="1:8" s="260" customFormat="1" x14ac:dyDescent="0.25">
      <c r="A5236" s="245">
        <v>43953</v>
      </c>
      <c r="B5236" s="246" t="s">
        <v>50</v>
      </c>
      <c r="C5236" s="222" t="s">
        <v>50</v>
      </c>
      <c r="G5236" s="568"/>
      <c r="H5236" s="239"/>
    </row>
    <row r="5237" spans="1:8" s="260" customFormat="1" x14ac:dyDescent="0.25">
      <c r="A5237" s="245">
        <v>43956</v>
      </c>
      <c r="B5237" s="246" t="s">
        <v>50</v>
      </c>
      <c r="C5237" s="222" t="s">
        <v>50</v>
      </c>
      <c r="G5237" s="568"/>
      <c r="H5237" s="239"/>
    </row>
    <row r="5238" spans="1:8" s="260" customFormat="1" x14ac:dyDescent="0.25">
      <c r="A5238" s="245">
        <v>43963</v>
      </c>
      <c r="B5238" s="246" t="s">
        <v>50</v>
      </c>
      <c r="C5238" s="222" t="s">
        <v>50</v>
      </c>
      <c r="G5238" s="568"/>
      <c r="H5238" s="239"/>
    </row>
    <row r="5239" spans="1:8" s="260" customFormat="1" x14ac:dyDescent="0.25">
      <c r="A5239" s="245">
        <v>43979</v>
      </c>
      <c r="B5239" s="246" t="s">
        <v>50</v>
      </c>
      <c r="C5239" s="222" t="s">
        <v>50</v>
      </c>
      <c r="G5239" s="568"/>
      <c r="H5239" s="239"/>
    </row>
    <row r="5240" spans="1:8" s="260" customFormat="1" x14ac:dyDescent="0.25">
      <c r="A5240" s="245">
        <v>43981</v>
      </c>
      <c r="B5240" s="246" t="s">
        <v>50</v>
      </c>
      <c r="C5240" s="222" t="s">
        <v>50</v>
      </c>
      <c r="G5240" s="568"/>
      <c r="H5240" s="239"/>
    </row>
    <row r="5241" spans="1:8" s="260" customFormat="1" x14ac:dyDescent="0.25">
      <c r="A5241" s="245">
        <v>43983</v>
      </c>
      <c r="B5241" s="246" t="s">
        <v>50</v>
      </c>
      <c r="C5241" s="222" t="s">
        <v>50</v>
      </c>
      <c r="G5241" s="568"/>
      <c r="H5241" s="239"/>
    </row>
    <row r="5242" spans="1:8" s="260" customFormat="1" x14ac:dyDescent="0.25">
      <c r="A5242" s="245">
        <v>43985</v>
      </c>
      <c r="B5242" s="246" t="s">
        <v>50</v>
      </c>
      <c r="C5242" s="222" t="s">
        <v>50</v>
      </c>
      <c r="G5242" s="568"/>
      <c r="H5242" s="239"/>
    </row>
    <row r="5243" spans="1:8" s="260" customFormat="1" x14ac:dyDescent="0.25">
      <c r="A5243" s="245">
        <v>43986</v>
      </c>
      <c r="B5243" s="246" t="s">
        <v>50</v>
      </c>
      <c r="C5243" s="222" t="s">
        <v>50</v>
      </c>
      <c r="G5243" s="568"/>
      <c r="H5243" s="239"/>
    </row>
    <row r="5244" spans="1:8" s="260" customFormat="1" x14ac:dyDescent="0.25">
      <c r="A5244" s="245">
        <v>43987</v>
      </c>
      <c r="B5244" s="246" t="s">
        <v>50</v>
      </c>
      <c r="C5244" s="222" t="s">
        <v>50</v>
      </c>
      <c r="G5244" s="568"/>
      <c r="H5244" s="239"/>
    </row>
    <row r="5245" spans="1:8" s="260" customFormat="1" x14ac:dyDescent="0.25">
      <c r="A5245" s="245">
        <v>43988</v>
      </c>
      <c r="B5245" s="246" t="s">
        <v>50</v>
      </c>
      <c r="C5245" s="222" t="s">
        <v>50</v>
      </c>
      <c r="G5245" s="568"/>
      <c r="H5245" s="239"/>
    </row>
    <row r="5246" spans="1:8" s="260" customFormat="1" x14ac:dyDescent="0.25">
      <c r="A5246" s="245">
        <v>43989</v>
      </c>
      <c r="B5246" s="246" t="s">
        <v>50</v>
      </c>
      <c r="C5246" s="222" t="s">
        <v>50</v>
      </c>
      <c r="G5246" s="568"/>
      <c r="H5246" s="239"/>
    </row>
    <row r="5247" spans="1:8" s="260" customFormat="1" x14ac:dyDescent="0.25">
      <c r="A5247" s="245">
        <v>43990</v>
      </c>
      <c r="B5247" s="246" t="s">
        <v>50</v>
      </c>
      <c r="C5247" s="222" t="s">
        <v>50</v>
      </c>
      <c r="G5247" s="568"/>
      <c r="H5247" s="239"/>
    </row>
    <row r="5248" spans="1:8" s="260" customFormat="1" x14ac:dyDescent="0.25">
      <c r="A5248" s="245">
        <v>43991</v>
      </c>
      <c r="B5248" s="246" t="s">
        <v>50</v>
      </c>
      <c r="C5248" s="222" t="s">
        <v>50</v>
      </c>
      <c r="G5248" s="568"/>
      <c r="H5248" s="239"/>
    </row>
    <row r="5249" spans="1:8" s="260" customFormat="1" x14ac:dyDescent="0.25">
      <c r="A5249" s="245">
        <v>43992</v>
      </c>
      <c r="B5249" s="246" t="s">
        <v>50</v>
      </c>
      <c r="C5249" s="222" t="s">
        <v>50</v>
      </c>
      <c r="G5249" s="568"/>
      <c r="H5249" s="239"/>
    </row>
    <row r="5250" spans="1:8" s="260" customFormat="1" x14ac:dyDescent="0.25">
      <c r="A5250" s="245">
        <v>43993</v>
      </c>
      <c r="B5250" s="246" t="s">
        <v>50</v>
      </c>
      <c r="C5250" s="222" t="s">
        <v>50</v>
      </c>
      <c r="G5250" s="568"/>
      <c r="H5250" s="239"/>
    </row>
    <row r="5251" spans="1:8" s="260" customFormat="1" x14ac:dyDescent="0.25">
      <c r="A5251" s="245">
        <v>43994</v>
      </c>
      <c r="B5251" s="246" t="s">
        <v>50</v>
      </c>
      <c r="C5251" s="222" t="s">
        <v>50</v>
      </c>
      <c r="G5251" s="568"/>
      <c r="H5251" s="239"/>
    </row>
    <row r="5252" spans="1:8" s="260" customFormat="1" x14ac:dyDescent="0.25">
      <c r="A5252" s="245">
        <v>43995</v>
      </c>
      <c r="B5252" s="246" t="s">
        <v>50</v>
      </c>
      <c r="C5252" s="222" t="s">
        <v>50</v>
      </c>
      <c r="G5252" s="568"/>
      <c r="H5252" s="239"/>
    </row>
    <row r="5253" spans="1:8" s="260" customFormat="1" x14ac:dyDescent="0.25">
      <c r="A5253" s="245">
        <v>43996</v>
      </c>
      <c r="B5253" s="246" t="s">
        <v>50</v>
      </c>
      <c r="C5253" s="222" t="s">
        <v>50</v>
      </c>
      <c r="G5253" s="568"/>
      <c r="H5253" s="239"/>
    </row>
    <row r="5254" spans="1:8" s="260" customFormat="1" x14ac:dyDescent="0.25">
      <c r="A5254" s="245">
        <v>43998</v>
      </c>
      <c r="B5254" s="246" t="s">
        <v>50</v>
      </c>
      <c r="C5254" s="222" t="s">
        <v>50</v>
      </c>
      <c r="G5254" s="568"/>
      <c r="H5254" s="239"/>
    </row>
    <row r="5255" spans="1:8" s="260" customFormat="1" x14ac:dyDescent="0.25">
      <c r="A5255" s="245">
        <v>43999</v>
      </c>
      <c r="B5255" s="246" t="s">
        <v>50</v>
      </c>
      <c r="C5255" s="222" t="s">
        <v>50</v>
      </c>
      <c r="G5255" s="568"/>
      <c r="H5255" s="239"/>
    </row>
    <row r="5256" spans="1:8" s="260" customFormat="1" x14ac:dyDescent="0.25">
      <c r="A5256" s="245">
        <v>44000</v>
      </c>
      <c r="B5256" s="246" t="s">
        <v>50</v>
      </c>
      <c r="C5256" s="222" t="s">
        <v>50</v>
      </c>
      <c r="G5256" s="568"/>
      <c r="H5256" s="239"/>
    </row>
    <row r="5257" spans="1:8" s="260" customFormat="1" x14ac:dyDescent="0.25">
      <c r="A5257" s="245">
        <v>44001</v>
      </c>
      <c r="B5257" s="246" t="s">
        <v>50</v>
      </c>
      <c r="C5257" s="222" t="s">
        <v>50</v>
      </c>
      <c r="G5257" s="568"/>
      <c r="H5257" s="239"/>
    </row>
    <row r="5258" spans="1:8" s="260" customFormat="1" x14ac:dyDescent="0.25">
      <c r="A5258" s="245">
        <v>44002</v>
      </c>
      <c r="B5258" s="246" t="s">
        <v>50</v>
      </c>
      <c r="C5258" s="222" t="s">
        <v>50</v>
      </c>
      <c r="G5258" s="568"/>
      <c r="H5258" s="239"/>
    </row>
    <row r="5259" spans="1:8" s="260" customFormat="1" x14ac:dyDescent="0.25">
      <c r="A5259" s="245">
        <v>44003</v>
      </c>
      <c r="B5259" s="246" t="s">
        <v>50</v>
      </c>
      <c r="C5259" s="222" t="s">
        <v>50</v>
      </c>
      <c r="G5259" s="568"/>
      <c r="H5259" s="239"/>
    </row>
    <row r="5260" spans="1:8" s="260" customFormat="1" x14ac:dyDescent="0.25">
      <c r="A5260" s="245">
        <v>44004</v>
      </c>
      <c r="B5260" s="246" t="s">
        <v>50</v>
      </c>
      <c r="C5260" s="222" t="s">
        <v>50</v>
      </c>
      <c r="G5260" s="568"/>
      <c r="H5260" s="239"/>
    </row>
    <row r="5261" spans="1:8" s="260" customFormat="1" x14ac:dyDescent="0.25">
      <c r="A5261" s="245">
        <v>44005</v>
      </c>
      <c r="B5261" s="246" t="s">
        <v>50</v>
      </c>
      <c r="C5261" s="222" t="s">
        <v>50</v>
      </c>
      <c r="G5261" s="568"/>
      <c r="H5261" s="239"/>
    </row>
    <row r="5262" spans="1:8" s="260" customFormat="1" x14ac:dyDescent="0.25">
      <c r="A5262" s="245">
        <v>44006</v>
      </c>
      <c r="B5262" s="246" t="s">
        <v>50</v>
      </c>
      <c r="C5262" s="222" t="s">
        <v>50</v>
      </c>
      <c r="G5262" s="568"/>
      <c r="H5262" s="239"/>
    </row>
    <row r="5263" spans="1:8" s="260" customFormat="1" x14ac:dyDescent="0.25">
      <c r="A5263" s="245">
        <v>44007</v>
      </c>
      <c r="B5263" s="246" t="s">
        <v>50</v>
      </c>
      <c r="C5263" s="222" t="s">
        <v>50</v>
      </c>
      <c r="G5263" s="568"/>
      <c r="H5263" s="239"/>
    </row>
    <row r="5264" spans="1:8" s="260" customFormat="1" x14ac:dyDescent="0.25">
      <c r="A5264" s="245">
        <v>44008</v>
      </c>
      <c r="B5264" s="246" t="s">
        <v>50</v>
      </c>
      <c r="C5264" s="222" t="s">
        <v>50</v>
      </c>
      <c r="G5264" s="568"/>
      <c r="H5264" s="239"/>
    </row>
    <row r="5265" spans="1:8" s="260" customFormat="1" x14ac:dyDescent="0.25">
      <c r="A5265" s="245">
        <v>44009</v>
      </c>
      <c r="B5265" s="246" t="s">
        <v>50</v>
      </c>
      <c r="C5265" s="222" t="s">
        <v>50</v>
      </c>
      <c r="G5265" s="568"/>
      <c r="H5265" s="239"/>
    </row>
    <row r="5266" spans="1:8" s="260" customFormat="1" x14ac:dyDescent="0.25">
      <c r="A5266" s="245">
        <v>44010</v>
      </c>
      <c r="B5266" s="246" t="s">
        <v>50</v>
      </c>
      <c r="C5266" s="222" t="s">
        <v>50</v>
      </c>
      <c r="G5266" s="568"/>
      <c r="H5266" s="239"/>
    </row>
    <row r="5267" spans="1:8" s="260" customFormat="1" x14ac:dyDescent="0.25">
      <c r="A5267" s="245">
        <v>44011</v>
      </c>
      <c r="B5267" s="246" t="s">
        <v>50</v>
      </c>
      <c r="C5267" s="222" t="s">
        <v>50</v>
      </c>
      <c r="G5267" s="568"/>
      <c r="H5267" s="239"/>
    </row>
    <row r="5268" spans="1:8" s="260" customFormat="1" x14ac:dyDescent="0.25">
      <c r="A5268" s="245">
        <v>44012</v>
      </c>
      <c r="B5268" s="246" t="s">
        <v>50</v>
      </c>
      <c r="C5268" s="222" t="s">
        <v>50</v>
      </c>
      <c r="G5268" s="568"/>
      <c r="H5268" s="239"/>
    </row>
    <row r="5269" spans="1:8" s="260" customFormat="1" x14ac:dyDescent="0.25">
      <c r="A5269" s="245">
        <v>44013</v>
      </c>
      <c r="B5269" s="246" t="s">
        <v>50</v>
      </c>
      <c r="C5269" s="222" t="s">
        <v>50</v>
      </c>
      <c r="G5269" s="568"/>
      <c r="H5269" s="239"/>
    </row>
    <row r="5270" spans="1:8" s="260" customFormat="1" x14ac:dyDescent="0.25">
      <c r="A5270" s="245">
        <v>44014</v>
      </c>
      <c r="B5270" s="246" t="s">
        <v>50</v>
      </c>
      <c r="C5270" s="222" t="s">
        <v>50</v>
      </c>
      <c r="G5270" s="568"/>
      <c r="H5270" s="239"/>
    </row>
    <row r="5271" spans="1:8" s="260" customFormat="1" x14ac:dyDescent="0.25">
      <c r="A5271" s="245">
        <v>44015</v>
      </c>
      <c r="B5271" s="246" t="s">
        <v>50</v>
      </c>
      <c r="C5271" s="222" t="s">
        <v>50</v>
      </c>
      <c r="G5271" s="568"/>
      <c r="H5271" s="239"/>
    </row>
    <row r="5272" spans="1:8" s="260" customFormat="1" x14ac:dyDescent="0.25">
      <c r="A5272" s="245">
        <v>44016</v>
      </c>
      <c r="B5272" s="246" t="s">
        <v>50</v>
      </c>
      <c r="C5272" s="222" t="s">
        <v>50</v>
      </c>
      <c r="G5272" s="568"/>
      <c r="H5272" s="239"/>
    </row>
    <row r="5273" spans="1:8" s="260" customFormat="1" x14ac:dyDescent="0.25">
      <c r="A5273" s="245">
        <v>44017</v>
      </c>
      <c r="B5273" s="246" t="s">
        <v>50</v>
      </c>
      <c r="C5273" s="222" t="s">
        <v>50</v>
      </c>
      <c r="G5273" s="568"/>
      <c r="H5273" s="239"/>
    </row>
    <row r="5274" spans="1:8" s="260" customFormat="1" x14ac:dyDescent="0.25">
      <c r="A5274" s="245">
        <v>44018</v>
      </c>
      <c r="B5274" s="246" t="s">
        <v>50</v>
      </c>
      <c r="C5274" s="222" t="s">
        <v>50</v>
      </c>
      <c r="G5274" s="568"/>
      <c r="H5274" s="239"/>
    </row>
    <row r="5275" spans="1:8" s="260" customFormat="1" x14ac:dyDescent="0.25">
      <c r="A5275" s="245">
        <v>44019</v>
      </c>
      <c r="B5275" s="246" t="s">
        <v>50</v>
      </c>
      <c r="C5275" s="222" t="s">
        <v>50</v>
      </c>
      <c r="G5275" s="568"/>
      <c r="H5275" s="239"/>
    </row>
    <row r="5276" spans="1:8" s="260" customFormat="1" x14ac:dyDescent="0.25">
      <c r="A5276" s="245">
        <v>44020</v>
      </c>
      <c r="B5276" s="246" t="s">
        <v>50</v>
      </c>
      <c r="C5276" s="222" t="s">
        <v>50</v>
      </c>
      <c r="G5276" s="568"/>
      <c r="H5276" s="239"/>
    </row>
    <row r="5277" spans="1:8" s="260" customFormat="1" x14ac:dyDescent="0.25">
      <c r="A5277" s="245">
        <v>44021</v>
      </c>
      <c r="B5277" s="246" t="s">
        <v>50</v>
      </c>
      <c r="C5277" s="222" t="s">
        <v>50</v>
      </c>
      <c r="G5277" s="568"/>
      <c r="H5277" s="239"/>
    </row>
    <row r="5278" spans="1:8" s="260" customFormat="1" x14ac:dyDescent="0.25">
      <c r="A5278" s="245">
        <v>44022</v>
      </c>
      <c r="B5278" s="246" t="s">
        <v>50</v>
      </c>
      <c r="C5278" s="222" t="s">
        <v>50</v>
      </c>
      <c r="G5278" s="568"/>
      <c r="H5278" s="239"/>
    </row>
    <row r="5279" spans="1:8" s="260" customFormat="1" x14ac:dyDescent="0.25">
      <c r="A5279" s="245">
        <v>44023</v>
      </c>
      <c r="B5279" s="246" t="s">
        <v>50</v>
      </c>
      <c r="C5279" s="222" t="s">
        <v>50</v>
      </c>
      <c r="G5279" s="568"/>
      <c r="H5279" s="239"/>
    </row>
    <row r="5280" spans="1:8" s="260" customFormat="1" x14ac:dyDescent="0.25">
      <c r="A5280" s="245">
        <v>44024</v>
      </c>
      <c r="B5280" s="246" t="s">
        <v>50</v>
      </c>
      <c r="C5280" s="222" t="s">
        <v>50</v>
      </c>
      <c r="G5280" s="568"/>
      <c r="H5280" s="239"/>
    </row>
    <row r="5281" spans="1:8" s="260" customFormat="1" x14ac:dyDescent="0.25">
      <c r="A5281" s="245">
        <v>44025</v>
      </c>
      <c r="B5281" s="246" t="s">
        <v>50</v>
      </c>
      <c r="C5281" s="222" t="s">
        <v>50</v>
      </c>
      <c r="G5281" s="568"/>
      <c r="H5281" s="239"/>
    </row>
    <row r="5282" spans="1:8" s="260" customFormat="1" x14ac:dyDescent="0.25">
      <c r="A5282" s="245">
        <v>44026</v>
      </c>
      <c r="B5282" s="246" t="s">
        <v>50</v>
      </c>
      <c r="C5282" s="222" t="s">
        <v>50</v>
      </c>
      <c r="G5282" s="568"/>
      <c r="H5282" s="239"/>
    </row>
    <row r="5283" spans="1:8" s="260" customFormat="1" x14ac:dyDescent="0.25">
      <c r="A5283" s="245">
        <v>44027</v>
      </c>
      <c r="B5283" s="246" t="s">
        <v>50</v>
      </c>
      <c r="C5283" s="222" t="s">
        <v>50</v>
      </c>
      <c r="G5283" s="568"/>
      <c r="H5283" s="239"/>
    </row>
    <row r="5284" spans="1:8" s="260" customFormat="1" x14ac:dyDescent="0.25">
      <c r="A5284" s="245">
        <v>44028</v>
      </c>
      <c r="B5284" s="246" t="s">
        <v>50</v>
      </c>
      <c r="C5284" s="222" t="s">
        <v>50</v>
      </c>
      <c r="G5284" s="568"/>
      <c r="H5284" s="239"/>
    </row>
    <row r="5285" spans="1:8" s="260" customFormat="1" x14ac:dyDescent="0.25">
      <c r="A5285" s="245">
        <v>44029</v>
      </c>
      <c r="B5285" s="246" t="s">
        <v>50</v>
      </c>
      <c r="C5285" s="222" t="s">
        <v>50</v>
      </c>
      <c r="G5285" s="568"/>
      <c r="H5285" s="239"/>
    </row>
    <row r="5286" spans="1:8" s="260" customFormat="1" x14ac:dyDescent="0.25">
      <c r="A5286" s="245">
        <v>44030</v>
      </c>
      <c r="B5286" s="246" t="s">
        <v>50</v>
      </c>
      <c r="C5286" s="222" t="s">
        <v>50</v>
      </c>
      <c r="G5286" s="568"/>
      <c r="H5286" s="239"/>
    </row>
    <row r="5287" spans="1:8" s="260" customFormat="1" x14ac:dyDescent="0.25">
      <c r="A5287" s="245">
        <v>44031</v>
      </c>
      <c r="B5287" s="246" t="s">
        <v>50</v>
      </c>
      <c r="C5287" s="222" t="s">
        <v>50</v>
      </c>
      <c r="G5287" s="568"/>
      <c r="H5287" s="239"/>
    </row>
    <row r="5288" spans="1:8" s="260" customFormat="1" x14ac:dyDescent="0.25">
      <c r="A5288" s="245">
        <v>44032</v>
      </c>
      <c r="B5288" s="246" t="s">
        <v>50</v>
      </c>
      <c r="C5288" s="222" t="s">
        <v>50</v>
      </c>
      <c r="G5288" s="568"/>
      <c r="H5288" s="239"/>
    </row>
    <row r="5289" spans="1:8" s="260" customFormat="1" x14ac:dyDescent="0.25">
      <c r="A5289" s="245">
        <v>44033</v>
      </c>
      <c r="B5289" s="246" t="s">
        <v>50</v>
      </c>
      <c r="C5289" s="222" t="s">
        <v>50</v>
      </c>
      <c r="G5289" s="568"/>
      <c r="H5289" s="239"/>
    </row>
    <row r="5290" spans="1:8" s="260" customFormat="1" x14ac:dyDescent="0.25">
      <c r="A5290" s="245">
        <v>44034</v>
      </c>
      <c r="B5290" s="246" t="s">
        <v>50</v>
      </c>
      <c r="C5290" s="222" t="s">
        <v>50</v>
      </c>
      <c r="G5290" s="568"/>
      <c r="H5290" s="239"/>
    </row>
    <row r="5291" spans="1:8" s="260" customFormat="1" x14ac:dyDescent="0.25">
      <c r="A5291" s="245">
        <v>44035</v>
      </c>
      <c r="B5291" s="246" t="s">
        <v>50</v>
      </c>
      <c r="C5291" s="222" t="s">
        <v>50</v>
      </c>
      <c r="G5291" s="568"/>
      <c r="H5291" s="239"/>
    </row>
    <row r="5292" spans="1:8" s="260" customFormat="1" x14ac:dyDescent="0.25">
      <c r="A5292" s="245">
        <v>44036</v>
      </c>
      <c r="B5292" s="246" t="s">
        <v>50</v>
      </c>
      <c r="C5292" s="222" t="s">
        <v>50</v>
      </c>
      <c r="G5292" s="568"/>
      <c r="H5292" s="239"/>
    </row>
    <row r="5293" spans="1:8" s="260" customFormat="1" x14ac:dyDescent="0.25">
      <c r="A5293" s="245">
        <v>44037</v>
      </c>
      <c r="B5293" s="246" t="s">
        <v>50</v>
      </c>
      <c r="C5293" s="222" t="s">
        <v>50</v>
      </c>
      <c r="G5293" s="568"/>
      <c r="H5293" s="239"/>
    </row>
    <row r="5294" spans="1:8" s="260" customFormat="1" x14ac:dyDescent="0.25">
      <c r="A5294" s="245">
        <v>44038</v>
      </c>
      <c r="B5294" s="246" t="s">
        <v>50</v>
      </c>
      <c r="C5294" s="222" t="s">
        <v>50</v>
      </c>
      <c r="G5294" s="568"/>
      <c r="H5294" s="239"/>
    </row>
    <row r="5295" spans="1:8" s="260" customFormat="1" x14ac:dyDescent="0.25">
      <c r="A5295" s="245">
        <v>44039</v>
      </c>
      <c r="B5295" s="246" t="s">
        <v>50</v>
      </c>
      <c r="C5295" s="222" t="s">
        <v>50</v>
      </c>
      <c r="G5295" s="568"/>
      <c r="H5295" s="239"/>
    </row>
    <row r="5296" spans="1:8" s="260" customFormat="1" x14ac:dyDescent="0.25">
      <c r="A5296" s="245">
        <v>44040</v>
      </c>
      <c r="B5296" s="246" t="s">
        <v>50</v>
      </c>
      <c r="C5296" s="222" t="s">
        <v>50</v>
      </c>
      <c r="G5296" s="568"/>
      <c r="H5296" s="239"/>
    </row>
    <row r="5297" spans="1:8" s="260" customFormat="1" x14ac:dyDescent="0.25">
      <c r="A5297" s="245">
        <v>44041</v>
      </c>
      <c r="B5297" s="246" t="s">
        <v>50</v>
      </c>
      <c r="C5297" s="222" t="s">
        <v>50</v>
      </c>
      <c r="G5297" s="568"/>
      <c r="H5297" s="239"/>
    </row>
    <row r="5298" spans="1:8" s="260" customFormat="1" x14ac:dyDescent="0.25">
      <c r="A5298" s="245">
        <v>44042</v>
      </c>
      <c r="B5298" s="246" t="s">
        <v>50</v>
      </c>
      <c r="C5298" s="222" t="s">
        <v>50</v>
      </c>
      <c r="G5298" s="568"/>
      <c r="H5298" s="239"/>
    </row>
    <row r="5299" spans="1:8" s="260" customFormat="1" x14ac:dyDescent="0.25">
      <c r="A5299" s="245">
        <v>44043</v>
      </c>
      <c r="B5299" s="246" t="s">
        <v>50</v>
      </c>
      <c r="C5299" s="222" t="s">
        <v>50</v>
      </c>
      <c r="G5299" s="568"/>
      <c r="H5299" s="239"/>
    </row>
    <row r="5300" spans="1:8" s="260" customFormat="1" x14ac:dyDescent="0.25">
      <c r="A5300" s="245">
        <v>44044</v>
      </c>
      <c r="B5300" s="246" t="s">
        <v>50</v>
      </c>
      <c r="C5300" s="222" t="s">
        <v>50</v>
      </c>
      <c r="G5300" s="568"/>
      <c r="H5300" s="239"/>
    </row>
    <row r="5301" spans="1:8" s="260" customFormat="1" x14ac:dyDescent="0.25">
      <c r="A5301" s="245">
        <v>44045</v>
      </c>
      <c r="B5301" s="246" t="s">
        <v>50</v>
      </c>
      <c r="C5301" s="222" t="s">
        <v>50</v>
      </c>
      <c r="G5301" s="568"/>
      <c r="H5301" s="239"/>
    </row>
    <row r="5302" spans="1:8" s="260" customFormat="1" x14ac:dyDescent="0.25">
      <c r="A5302" s="245">
        <v>44046</v>
      </c>
      <c r="B5302" s="246" t="s">
        <v>50</v>
      </c>
      <c r="C5302" s="222" t="s">
        <v>50</v>
      </c>
      <c r="G5302" s="568"/>
      <c r="H5302" s="239"/>
    </row>
    <row r="5303" spans="1:8" s="260" customFormat="1" x14ac:dyDescent="0.25">
      <c r="A5303" s="245">
        <v>44047</v>
      </c>
      <c r="B5303" s="246" t="s">
        <v>50</v>
      </c>
      <c r="C5303" s="222" t="s">
        <v>50</v>
      </c>
      <c r="G5303" s="568"/>
      <c r="H5303" s="239"/>
    </row>
    <row r="5304" spans="1:8" s="260" customFormat="1" x14ac:dyDescent="0.25">
      <c r="A5304" s="245">
        <v>44048</v>
      </c>
      <c r="B5304" s="246" t="s">
        <v>50</v>
      </c>
      <c r="C5304" s="222" t="s">
        <v>50</v>
      </c>
      <c r="G5304" s="568"/>
      <c r="H5304" s="239"/>
    </row>
    <row r="5305" spans="1:8" s="260" customFormat="1" x14ac:dyDescent="0.25">
      <c r="A5305" s="245">
        <v>44049</v>
      </c>
      <c r="B5305" s="246" t="s">
        <v>50</v>
      </c>
      <c r="C5305" s="222" t="s">
        <v>50</v>
      </c>
      <c r="G5305" s="568"/>
      <c r="H5305" s="239"/>
    </row>
    <row r="5306" spans="1:8" s="260" customFormat="1" x14ac:dyDescent="0.25">
      <c r="A5306" s="245">
        <v>44050</v>
      </c>
      <c r="B5306" s="246" t="s">
        <v>50</v>
      </c>
      <c r="C5306" s="222" t="s">
        <v>50</v>
      </c>
      <c r="G5306" s="568"/>
      <c r="H5306" s="239"/>
    </row>
    <row r="5307" spans="1:8" s="260" customFormat="1" x14ac:dyDescent="0.25">
      <c r="A5307" s="245">
        <v>44051</v>
      </c>
      <c r="B5307" s="246" t="s">
        <v>50</v>
      </c>
      <c r="C5307" s="222" t="s">
        <v>50</v>
      </c>
      <c r="G5307" s="568"/>
      <c r="H5307" s="239"/>
    </row>
    <row r="5308" spans="1:8" s="260" customFormat="1" x14ac:dyDescent="0.25">
      <c r="A5308" s="245">
        <v>44052</v>
      </c>
      <c r="B5308" s="246" t="s">
        <v>50</v>
      </c>
      <c r="C5308" s="222" t="s">
        <v>50</v>
      </c>
      <c r="G5308" s="568"/>
      <c r="H5308" s="239"/>
    </row>
    <row r="5309" spans="1:8" s="260" customFormat="1" x14ac:dyDescent="0.25">
      <c r="A5309" s="245">
        <v>44053</v>
      </c>
      <c r="B5309" s="246" t="s">
        <v>50</v>
      </c>
      <c r="C5309" s="222" t="s">
        <v>50</v>
      </c>
      <c r="G5309" s="568"/>
      <c r="H5309" s="239"/>
    </row>
    <row r="5310" spans="1:8" s="260" customFormat="1" x14ac:dyDescent="0.25">
      <c r="A5310" s="245">
        <v>44054</v>
      </c>
      <c r="B5310" s="246" t="s">
        <v>50</v>
      </c>
      <c r="C5310" s="222" t="s">
        <v>50</v>
      </c>
      <c r="G5310" s="568"/>
      <c r="H5310" s="239"/>
    </row>
    <row r="5311" spans="1:8" s="260" customFormat="1" x14ac:dyDescent="0.25">
      <c r="A5311" s="245">
        <v>44055</v>
      </c>
      <c r="B5311" s="246" t="s">
        <v>50</v>
      </c>
      <c r="C5311" s="222" t="s">
        <v>50</v>
      </c>
      <c r="G5311" s="568"/>
      <c r="H5311" s="239"/>
    </row>
    <row r="5312" spans="1:8" s="260" customFormat="1" x14ac:dyDescent="0.25">
      <c r="A5312" s="245">
        <v>44056</v>
      </c>
      <c r="B5312" s="246" t="s">
        <v>50</v>
      </c>
      <c r="C5312" s="222" t="s">
        <v>50</v>
      </c>
      <c r="G5312" s="568"/>
      <c r="H5312" s="239"/>
    </row>
    <row r="5313" spans="1:8" s="260" customFormat="1" x14ac:dyDescent="0.25">
      <c r="A5313" s="245">
        <v>44057</v>
      </c>
      <c r="B5313" s="246" t="s">
        <v>50</v>
      </c>
      <c r="C5313" s="222" t="s">
        <v>50</v>
      </c>
      <c r="G5313" s="568"/>
      <c r="H5313" s="239"/>
    </row>
    <row r="5314" spans="1:8" s="260" customFormat="1" x14ac:dyDescent="0.25">
      <c r="A5314" s="245">
        <v>44058</v>
      </c>
      <c r="B5314" s="246" t="s">
        <v>50</v>
      </c>
      <c r="C5314" s="222" t="s">
        <v>50</v>
      </c>
      <c r="G5314" s="568"/>
      <c r="H5314" s="239"/>
    </row>
    <row r="5315" spans="1:8" s="260" customFormat="1" x14ac:dyDescent="0.25">
      <c r="A5315" s="245">
        <v>44059</v>
      </c>
      <c r="B5315" s="246" t="s">
        <v>50</v>
      </c>
      <c r="C5315" s="222" t="s">
        <v>50</v>
      </c>
      <c r="G5315" s="568"/>
      <c r="H5315" s="239"/>
    </row>
    <row r="5316" spans="1:8" s="260" customFormat="1" x14ac:dyDescent="0.25">
      <c r="A5316" s="245">
        <v>44060</v>
      </c>
      <c r="B5316" s="246" t="s">
        <v>50</v>
      </c>
      <c r="C5316" s="222" t="s">
        <v>50</v>
      </c>
      <c r="G5316" s="568"/>
      <c r="H5316" s="239"/>
    </row>
    <row r="5317" spans="1:8" s="260" customFormat="1" x14ac:dyDescent="0.25">
      <c r="A5317" s="245">
        <v>44061</v>
      </c>
      <c r="B5317" s="246" t="s">
        <v>50</v>
      </c>
      <c r="C5317" s="222" t="s">
        <v>50</v>
      </c>
      <c r="G5317" s="568"/>
      <c r="H5317" s="239"/>
    </row>
    <row r="5318" spans="1:8" s="260" customFormat="1" x14ac:dyDescent="0.25">
      <c r="A5318" s="245">
        <v>44062</v>
      </c>
      <c r="B5318" s="246" t="s">
        <v>50</v>
      </c>
      <c r="C5318" s="222" t="s">
        <v>50</v>
      </c>
      <c r="G5318" s="568"/>
      <c r="H5318" s="239"/>
    </row>
    <row r="5319" spans="1:8" s="260" customFormat="1" x14ac:dyDescent="0.25">
      <c r="A5319" s="245">
        <v>44063</v>
      </c>
      <c r="B5319" s="246" t="s">
        <v>50</v>
      </c>
      <c r="C5319" s="222" t="s">
        <v>50</v>
      </c>
      <c r="G5319" s="568"/>
      <c r="H5319" s="239"/>
    </row>
    <row r="5320" spans="1:8" s="260" customFormat="1" x14ac:dyDescent="0.25">
      <c r="A5320" s="245">
        <v>44064</v>
      </c>
      <c r="B5320" s="246" t="s">
        <v>50</v>
      </c>
      <c r="C5320" s="222" t="s">
        <v>50</v>
      </c>
      <c r="G5320" s="568"/>
      <c r="H5320" s="239"/>
    </row>
    <row r="5321" spans="1:8" s="260" customFormat="1" x14ac:dyDescent="0.25">
      <c r="A5321" s="245">
        <v>44065</v>
      </c>
      <c r="B5321" s="246" t="s">
        <v>50</v>
      </c>
      <c r="C5321" s="222" t="s">
        <v>50</v>
      </c>
      <c r="G5321" s="568"/>
      <c r="H5321" s="239"/>
    </row>
    <row r="5322" spans="1:8" s="260" customFormat="1" x14ac:dyDescent="0.25">
      <c r="A5322" s="245">
        <v>44067</v>
      </c>
      <c r="B5322" s="246" t="s">
        <v>50</v>
      </c>
      <c r="C5322" s="222" t="s">
        <v>50</v>
      </c>
      <c r="G5322" s="568"/>
      <c r="H5322" s="239"/>
    </row>
    <row r="5323" spans="1:8" s="260" customFormat="1" x14ac:dyDescent="0.25">
      <c r="A5323" s="245">
        <v>44070</v>
      </c>
      <c r="B5323" s="246" t="s">
        <v>50</v>
      </c>
      <c r="C5323" s="222" t="s">
        <v>50</v>
      </c>
      <c r="G5323" s="568"/>
      <c r="H5323" s="239"/>
    </row>
    <row r="5324" spans="1:8" s="260" customFormat="1" x14ac:dyDescent="0.25">
      <c r="A5324" s="245">
        <v>44071</v>
      </c>
      <c r="B5324" s="246" t="s">
        <v>50</v>
      </c>
      <c r="C5324" s="222" t="s">
        <v>50</v>
      </c>
      <c r="G5324" s="568"/>
      <c r="H5324" s="239"/>
    </row>
    <row r="5325" spans="1:8" s="260" customFormat="1" x14ac:dyDescent="0.25">
      <c r="A5325" s="245">
        <v>44072</v>
      </c>
      <c r="B5325" s="246" t="s">
        <v>50</v>
      </c>
      <c r="C5325" s="222" t="s">
        <v>50</v>
      </c>
      <c r="G5325" s="568"/>
      <c r="H5325" s="239"/>
    </row>
    <row r="5326" spans="1:8" s="260" customFormat="1" x14ac:dyDescent="0.25">
      <c r="A5326" s="245">
        <v>44073</v>
      </c>
      <c r="B5326" s="246" t="s">
        <v>50</v>
      </c>
      <c r="C5326" s="222" t="s">
        <v>50</v>
      </c>
      <c r="G5326" s="568"/>
      <c r="H5326" s="239"/>
    </row>
    <row r="5327" spans="1:8" s="260" customFormat="1" x14ac:dyDescent="0.25">
      <c r="A5327" s="245">
        <v>44074</v>
      </c>
      <c r="B5327" s="246" t="s">
        <v>50</v>
      </c>
      <c r="C5327" s="222" t="s">
        <v>50</v>
      </c>
      <c r="G5327" s="568"/>
      <c r="H5327" s="239"/>
    </row>
    <row r="5328" spans="1:8" s="260" customFormat="1" x14ac:dyDescent="0.25">
      <c r="A5328" s="245">
        <v>44075</v>
      </c>
      <c r="B5328" s="246" t="s">
        <v>50</v>
      </c>
      <c r="C5328" s="222" t="s">
        <v>50</v>
      </c>
      <c r="G5328" s="568"/>
      <c r="H5328" s="239"/>
    </row>
    <row r="5329" spans="1:8" s="260" customFormat="1" x14ac:dyDescent="0.25">
      <c r="A5329" s="245">
        <v>44076</v>
      </c>
      <c r="B5329" s="246" t="s">
        <v>50</v>
      </c>
      <c r="C5329" s="222" t="s">
        <v>50</v>
      </c>
      <c r="G5329" s="568"/>
      <c r="H5329" s="239"/>
    </row>
    <row r="5330" spans="1:8" s="260" customFormat="1" x14ac:dyDescent="0.25">
      <c r="A5330" s="245">
        <v>44077</v>
      </c>
      <c r="B5330" s="246" t="s">
        <v>50</v>
      </c>
      <c r="C5330" s="222" t="s">
        <v>50</v>
      </c>
      <c r="G5330" s="568"/>
      <c r="H5330" s="239"/>
    </row>
    <row r="5331" spans="1:8" s="260" customFormat="1" x14ac:dyDescent="0.25">
      <c r="A5331" s="245">
        <v>44078</v>
      </c>
      <c r="B5331" s="246" t="s">
        <v>50</v>
      </c>
      <c r="C5331" s="222" t="s">
        <v>50</v>
      </c>
      <c r="G5331" s="568"/>
      <c r="H5331" s="239"/>
    </row>
    <row r="5332" spans="1:8" s="260" customFormat="1" x14ac:dyDescent="0.25">
      <c r="A5332" s="245">
        <v>44079</v>
      </c>
      <c r="B5332" s="246" t="s">
        <v>50</v>
      </c>
      <c r="C5332" s="222" t="s">
        <v>50</v>
      </c>
      <c r="G5332" s="568"/>
      <c r="H5332" s="239"/>
    </row>
    <row r="5333" spans="1:8" s="260" customFormat="1" x14ac:dyDescent="0.25">
      <c r="A5333" s="245">
        <v>44080</v>
      </c>
      <c r="B5333" s="246" t="s">
        <v>50</v>
      </c>
      <c r="C5333" s="222" t="s">
        <v>50</v>
      </c>
      <c r="G5333" s="568"/>
      <c r="H5333" s="239"/>
    </row>
    <row r="5334" spans="1:8" s="260" customFormat="1" x14ac:dyDescent="0.25">
      <c r="A5334" s="245">
        <v>44081</v>
      </c>
      <c r="B5334" s="246" t="s">
        <v>50</v>
      </c>
      <c r="C5334" s="222" t="s">
        <v>50</v>
      </c>
      <c r="G5334" s="568"/>
      <c r="H5334" s="239"/>
    </row>
    <row r="5335" spans="1:8" s="260" customFormat="1" x14ac:dyDescent="0.25">
      <c r="A5335" s="245">
        <v>44082</v>
      </c>
      <c r="B5335" s="246" t="s">
        <v>50</v>
      </c>
      <c r="C5335" s="222" t="s">
        <v>50</v>
      </c>
      <c r="G5335" s="568"/>
      <c r="H5335" s="239"/>
    </row>
    <row r="5336" spans="1:8" s="260" customFormat="1" x14ac:dyDescent="0.25">
      <c r="A5336" s="245">
        <v>44083</v>
      </c>
      <c r="B5336" s="246" t="s">
        <v>50</v>
      </c>
      <c r="C5336" s="222" t="s">
        <v>50</v>
      </c>
      <c r="G5336" s="568"/>
      <c r="H5336" s="239"/>
    </row>
    <row r="5337" spans="1:8" s="260" customFormat="1" x14ac:dyDescent="0.25">
      <c r="A5337" s="245">
        <v>44084</v>
      </c>
      <c r="B5337" s="246" t="s">
        <v>50</v>
      </c>
      <c r="C5337" s="222" t="s">
        <v>50</v>
      </c>
      <c r="G5337" s="568"/>
      <c r="H5337" s="239"/>
    </row>
    <row r="5338" spans="1:8" s="260" customFormat="1" x14ac:dyDescent="0.25">
      <c r="A5338" s="245">
        <v>44085</v>
      </c>
      <c r="B5338" s="246" t="s">
        <v>50</v>
      </c>
      <c r="C5338" s="222" t="s">
        <v>50</v>
      </c>
      <c r="G5338" s="568"/>
      <c r="H5338" s="239"/>
    </row>
    <row r="5339" spans="1:8" s="260" customFormat="1" x14ac:dyDescent="0.25">
      <c r="A5339" s="245">
        <v>44086</v>
      </c>
      <c r="B5339" s="246" t="s">
        <v>50</v>
      </c>
      <c r="C5339" s="222" t="s">
        <v>50</v>
      </c>
      <c r="G5339" s="568"/>
      <c r="H5339" s="239"/>
    </row>
    <row r="5340" spans="1:8" s="260" customFormat="1" x14ac:dyDescent="0.25">
      <c r="A5340" s="245">
        <v>44087</v>
      </c>
      <c r="B5340" s="246" t="s">
        <v>50</v>
      </c>
      <c r="C5340" s="222" t="s">
        <v>50</v>
      </c>
      <c r="G5340" s="568"/>
      <c r="H5340" s="239"/>
    </row>
    <row r="5341" spans="1:8" s="260" customFormat="1" x14ac:dyDescent="0.25">
      <c r="A5341" s="245">
        <v>44088</v>
      </c>
      <c r="B5341" s="246" t="s">
        <v>50</v>
      </c>
      <c r="C5341" s="222" t="s">
        <v>50</v>
      </c>
      <c r="G5341" s="568"/>
      <c r="H5341" s="239"/>
    </row>
    <row r="5342" spans="1:8" s="260" customFormat="1" x14ac:dyDescent="0.25">
      <c r="A5342" s="245">
        <v>44089</v>
      </c>
      <c r="B5342" s="246" t="s">
        <v>50</v>
      </c>
      <c r="C5342" s="222" t="s">
        <v>50</v>
      </c>
      <c r="G5342" s="568"/>
      <c r="H5342" s="239"/>
    </row>
    <row r="5343" spans="1:8" s="260" customFormat="1" x14ac:dyDescent="0.25">
      <c r="A5343" s="245">
        <v>44095</v>
      </c>
      <c r="B5343" s="246" t="s">
        <v>50</v>
      </c>
      <c r="C5343" s="222" t="s">
        <v>50</v>
      </c>
      <c r="G5343" s="568"/>
      <c r="H5343" s="239"/>
    </row>
    <row r="5344" spans="1:8" s="260" customFormat="1" x14ac:dyDescent="0.25">
      <c r="A5344" s="245">
        <v>44097</v>
      </c>
      <c r="B5344" s="246" t="s">
        <v>50</v>
      </c>
      <c r="C5344" s="222" t="s">
        <v>50</v>
      </c>
      <c r="G5344" s="568"/>
      <c r="H5344" s="239"/>
    </row>
    <row r="5345" spans="1:8" s="260" customFormat="1" x14ac:dyDescent="0.25">
      <c r="A5345" s="245">
        <v>44100</v>
      </c>
      <c r="B5345" s="246" t="s">
        <v>50</v>
      </c>
      <c r="C5345" s="222" t="s">
        <v>50</v>
      </c>
      <c r="G5345" s="568"/>
      <c r="H5345" s="239"/>
    </row>
    <row r="5346" spans="1:8" s="260" customFormat="1" x14ac:dyDescent="0.25">
      <c r="A5346" s="245">
        <v>44102</v>
      </c>
      <c r="B5346" s="246" t="s">
        <v>50</v>
      </c>
      <c r="C5346" s="222" t="s">
        <v>50</v>
      </c>
      <c r="G5346" s="568"/>
      <c r="H5346" s="239"/>
    </row>
    <row r="5347" spans="1:8" s="260" customFormat="1" x14ac:dyDescent="0.25">
      <c r="A5347" s="245">
        <v>44104</v>
      </c>
      <c r="B5347" s="246" t="s">
        <v>50</v>
      </c>
      <c r="C5347" s="222" t="s">
        <v>50</v>
      </c>
      <c r="G5347" s="568"/>
      <c r="H5347" s="239"/>
    </row>
    <row r="5348" spans="1:8" s="260" customFormat="1" x14ac:dyDescent="0.25">
      <c r="A5348" s="245">
        <v>44106</v>
      </c>
      <c r="B5348" s="246" t="s">
        <v>50</v>
      </c>
      <c r="C5348" s="222" t="s">
        <v>50</v>
      </c>
      <c r="G5348" s="568"/>
      <c r="H5348" s="239"/>
    </row>
    <row r="5349" spans="1:8" s="260" customFormat="1" x14ac:dyDescent="0.25">
      <c r="A5349" s="245">
        <v>44109</v>
      </c>
      <c r="B5349" s="246" t="s">
        <v>50</v>
      </c>
      <c r="C5349" s="222" t="s">
        <v>50</v>
      </c>
      <c r="G5349" s="568"/>
      <c r="H5349" s="239"/>
    </row>
    <row r="5350" spans="1:8" s="260" customFormat="1" x14ac:dyDescent="0.25">
      <c r="A5350" s="245">
        <v>44116</v>
      </c>
      <c r="B5350" s="246" t="s">
        <v>50</v>
      </c>
      <c r="C5350" s="222" t="s">
        <v>50</v>
      </c>
      <c r="G5350" s="568"/>
      <c r="H5350" s="239"/>
    </row>
    <row r="5351" spans="1:8" s="260" customFormat="1" x14ac:dyDescent="0.25">
      <c r="A5351" s="245">
        <v>44123</v>
      </c>
      <c r="B5351" s="246" t="s">
        <v>50</v>
      </c>
      <c r="C5351" s="222" t="s">
        <v>50</v>
      </c>
      <c r="G5351" s="568"/>
      <c r="H5351" s="239"/>
    </row>
    <row r="5352" spans="1:8" s="260" customFormat="1" x14ac:dyDescent="0.25">
      <c r="A5352" s="245">
        <v>44128</v>
      </c>
      <c r="B5352" s="246" t="s">
        <v>50</v>
      </c>
      <c r="C5352" s="222" t="s">
        <v>50</v>
      </c>
      <c r="G5352" s="568"/>
      <c r="H5352" s="239"/>
    </row>
    <row r="5353" spans="1:8" s="260" customFormat="1" x14ac:dyDescent="0.25">
      <c r="A5353" s="245">
        <v>44131</v>
      </c>
      <c r="B5353" s="246" t="s">
        <v>50</v>
      </c>
      <c r="C5353" s="222" t="s">
        <v>50</v>
      </c>
      <c r="G5353" s="568"/>
      <c r="H5353" s="239"/>
    </row>
    <row r="5354" spans="1:8" s="260" customFormat="1" x14ac:dyDescent="0.25">
      <c r="A5354" s="245">
        <v>44133</v>
      </c>
      <c r="B5354" s="246" t="s">
        <v>50</v>
      </c>
      <c r="C5354" s="222" t="s">
        <v>50</v>
      </c>
      <c r="G5354" s="568"/>
      <c r="H5354" s="239"/>
    </row>
    <row r="5355" spans="1:8" s="260" customFormat="1" x14ac:dyDescent="0.25">
      <c r="A5355" s="245">
        <v>44137</v>
      </c>
      <c r="B5355" s="246" t="s">
        <v>50</v>
      </c>
      <c r="C5355" s="222" t="s">
        <v>50</v>
      </c>
      <c r="G5355" s="568"/>
      <c r="H5355" s="239"/>
    </row>
    <row r="5356" spans="1:8" s="260" customFormat="1" x14ac:dyDescent="0.25">
      <c r="A5356" s="245">
        <v>44139</v>
      </c>
      <c r="B5356" s="246" t="s">
        <v>50</v>
      </c>
      <c r="C5356" s="222" t="s">
        <v>50</v>
      </c>
      <c r="G5356" s="568"/>
      <c r="H5356" s="239"/>
    </row>
    <row r="5357" spans="1:8" s="260" customFormat="1" x14ac:dyDescent="0.25">
      <c r="A5357" s="245">
        <v>44140</v>
      </c>
      <c r="B5357" s="246" t="s">
        <v>50</v>
      </c>
      <c r="C5357" s="222" t="s">
        <v>50</v>
      </c>
      <c r="G5357" s="568"/>
      <c r="H5357" s="239"/>
    </row>
    <row r="5358" spans="1:8" s="260" customFormat="1" x14ac:dyDescent="0.25">
      <c r="A5358" s="245">
        <v>44144</v>
      </c>
      <c r="B5358" s="246" t="s">
        <v>50</v>
      </c>
      <c r="C5358" s="222" t="s">
        <v>50</v>
      </c>
      <c r="G5358" s="568"/>
      <c r="H5358" s="239"/>
    </row>
    <row r="5359" spans="1:8" s="260" customFormat="1" x14ac:dyDescent="0.25">
      <c r="A5359" s="245">
        <v>44145</v>
      </c>
      <c r="B5359" s="246" t="s">
        <v>50</v>
      </c>
      <c r="C5359" s="222" t="s">
        <v>50</v>
      </c>
      <c r="G5359" s="568"/>
      <c r="H5359" s="239"/>
    </row>
    <row r="5360" spans="1:8" s="260" customFormat="1" x14ac:dyDescent="0.25">
      <c r="A5360" s="245">
        <v>44146</v>
      </c>
      <c r="B5360" s="246" t="s">
        <v>50</v>
      </c>
      <c r="C5360" s="222" t="s">
        <v>50</v>
      </c>
      <c r="G5360" s="568"/>
      <c r="H5360" s="239"/>
    </row>
    <row r="5361" spans="1:8" s="260" customFormat="1" x14ac:dyDescent="0.25">
      <c r="A5361" s="245">
        <v>44148</v>
      </c>
      <c r="B5361" s="246" t="s">
        <v>50</v>
      </c>
      <c r="C5361" s="222" t="s">
        <v>50</v>
      </c>
      <c r="G5361" s="568"/>
      <c r="H5361" s="239"/>
    </row>
    <row r="5362" spans="1:8" s="260" customFormat="1" x14ac:dyDescent="0.25">
      <c r="A5362" s="245">
        <v>44150</v>
      </c>
      <c r="B5362" s="246" t="s">
        <v>50</v>
      </c>
      <c r="C5362" s="222" t="s">
        <v>50</v>
      </c>
      <c r="G5362" s="568"/>
      <c r="H5362" s="239"/>
    </row>
    <row r="5363" spans="1:8" s="260" customFormat="1" x14ac:dyDescent="0.25">
      <c r="A5363" s="245">
        <v>44152</v>
      </c>
      <c r="B5363" s="246" t="s">
        <v>50</v>
      </c>
      <c r="C5363" s="222" t="s">
        <v>50</v>
      </c>
      <c r="G5363" s="568"/>
      <c r="H5363" s="239"/>
    </row>
    <row r="5364" spans="1:8" s="260" customFormat="1" x14ac:dyDescent="0.25">
      <c r="A5364" s="245">
        <v>44154</v>
      </c>
      <c r="B5364" s="246" t="s">
        <v>50</v>
      </c>
      <c r="C5364" s="222" t="s">
        <v>50</v>
      </c>
      <c r="G5364" s="568"/>
      <c r="H5364" s="239"/>
    </row>
    <row r="5365" spans="1:8" s="260" customFormat="1" x14ac:dyDescent="0.25">
      <c r="A5365" s="245">
        <v>44156</v>
      </c>
      <c r="B5365" s="246" t="s">
        <v>50</v>
      </c>
      <c r="C5365" s="222" t="s">
        <v>50</v>
      </c>
      <c r="G5365" s="568"/>
      <c r="H5365" s="239"/>
    </row>
    <row r="5366" spans="1:8" s="260" customFormat="1" x14ac:dyDescent="0.25">
      <c r="A5366" s="245">
        <v>44158</v>
      </c>
      <c r="B5366" s="246" t="s">
        <v>50</v>
      </c>
      <c r="C5366" s="222" t="s">
        <v>50</v>
      </c>
      <c r="G5366" s="568"/>
      <c r="H5366" s="239"/>
    </row>
    <row r="5367" spans="1:8" s="260" customFormat="1" x14ac:dyDescent="0.25">
      <c r="A5367" s="245">
        <v>44159</v>
      </c>
      <c r="B5367" s="246" t="s">
        <v>50</v>
      </c>
      <c r="C5367" s="222" t="s">
        <v>50</v>
      </c>
      <c r="G5367" s="568"/>
      <c r="H5367" s="239"/>
    </row>
    <row r="5368" spans="1:8" s="260" customFormat="1" x14ac:dyDescent="0.25">
      <c r="A5368" s="245">
        <v>44160</v>
      </c>
      <c r="B5368" s="246" t="s">
        <v>50</v>
      </c>
      <c r="C5368" s="222" t="s">
        <v>50</v>
      </c>
      <c r="G5368" s="568"/>
      <c r="H5368" s="239"/>
    </row>
    <row r="5369" spans="1:8" s="260" customFormat="1" x14ac:dyDescent="0.25">
      <c r="A5369" s="245">
        <v>44162</v>
      </c>
      <c r="B5369" s="246" t="s">
        <v>50</v>
      </c>
      <c r="C5369" s="222" t="s">
        <v>50</v>
      </c>
      <c r="G5369" s="568"/>
      <c r="H5369" s="239"/>
    </row>
    <row r="5370" spans="1:8" s="260" customFormat="1" x14ac:dyDescent="0.25">
      <c r="A5370" s="245">
        <v>44164</v>
      </c>
      <c r="B5370" s="246" t="s">
        <v>50</v>
      </c>
      <c r="C5370" s="222" t="s">
        <v>50</v>
      </c>
      <c r="G5370" s="568"/>
      <c r="H5370" s="239"/>
    </row>
    <row r="5371" spans="1:8" s="260" customFormat="1" x14ac:dyDescent="0.25">
      <c r="A5371" s="245">
        <v>44165</v>
      </c>
      <c r="B5371" s="246" t="s">
        <v>50</v>
      </c>
      <c r="C5371" s="222" t="s">
        <v>50</v>
      </c>
      <c r="G5371" s="568"/>
      <c r="H5371" s="239"/>
    </row>
    <row r="5372" spans="1:8" s="260" customFormat="1" x14ac:dyDescent="0.25">
      <c r="A5372" s="245">
        <v>44167</v>
      </c>
      <c r="B5372" s="246" t="s">
        <v>50</v>
      </c>
      <c r="C5372" s="222" t="s">
        <v>50</v>
      </c>
      <c r="G5372" s="568"/>
      <c r="H5372" s="239"/>
    </row>
    <row r="5373" spans="1:8" s="260" customFormat="1" x14ac:dyDescent="0.25">
      <c r="A5373" s="245">
        <v>44169</v>
      </c>
      <c r="B5373" s="246" t="s">
        <v>50</v>
      </c>
      <c r="C5373" s="222" t="s">
        <v>50</v>
      </c>
      <c r="G5373" s="568"/>
      <c r="H5373" s="239"/>
    </row>
    <row r="5374" spans="1:8" s="260" customFormat="1" x14ac:dyDescent="0.25">
      <c r="A5374" s="245">
        <v>44171</v>
      </c>
      <c r="B5374" s="246" t="s">
        <v>50</v>
      </c>
      <c r="C5374" s="222" t="s">
        <v>50</v>
      </c>
      <c r="G5374" s="568"/>
      <c r="H5374" s="239"/>
    </row>
    <row r="5375" spans="1:8" s="260" customFormat="1" x14ac:dyDescent="0.25">
      <c r="A5375" s="245">
        <v>44174</v>
      </c>
      <c r="B5375" s="246" t="s">
        <v>50</v>
      </c>
      <c r="C5375" s="222" t="s">
        <v>50</v>
      </c>
      <c r="G5375" s="568"/>
      <c r="H5375" s="239"/>
    </row>
    <row r="5376" spans="1:8" s="260" customFormat="1" x14ac:dyDescent="0.25">
      <c r="A5376" s="245">
        <v>44178</v>
      </c>
      <c r="B5376" s="246" t="s">
        <v>50</v>
      </c>
      <c r="C5376" s="222" t="s">
        <v>50</v>
      </c>
      <c r="G5376" s="568"/>
      <c r="H5376" s="239"/>
    </row>
    <row r="5377" spans="1:8" s="260" customFormat="1" x14ac:dyDescent="0.25">
      <c r="A5377" s="245">
        <v>44179</v>
      </c>
      <c r="B5377" s="246" t="s">
        <v>50</v>
      </c>
      <c r="C5377" s="222" t="s">
        <v>50</v>
      </c>
      <c r="G5377" s="568"/>
      <c r="H5377" s="239"/>
    </row>
    <row r="5378" spans="1:8" s="260" customFormat="1" x14ac:dyDescent="0.25">
      <c r="A5378" s="245">
        <v>43903</v>
      </c>
      <c r="B5378" s="246" t="s">
        <v>27</v>
      </c>
      <c r="C5378" s="222" t="s">
        <v>43</v>
      </c>
      <c r="G5378" s="568"/>
      <c r="H5378" s="239"/>
    </row>
    <row r="5379" spans="1:8" s="260" customFormat="1" x14ac:dyDescent="0.25">
      <c r="A5379" s="245">
        <v>43907</v>
      </c>
      <c r="B5379" s="246" t="s">
        <v>27</v>
      </c>
      <c r="C5379" s="222" t="s">
        <v>43</v>
      </c>
      <c r="G5379" s="568"/>
      <c r="H5379" s="239"/>
    </row>
    <row r="5380" spans="1:8" s="260" customFormat="1" x14ac:dyDescent="0.25">
      <c r="A5380" s="245">
        <v>43910</v>
      </c>
      <c r="B5380" s="246" t="s">
        <v>27</v>
      </c>
      <c r="C5380" s="222" t="s">
        <v>43</v>
      </c>
      <c r="G5380" s="568"/>
      <c r="H5380" s="239"/>
    </row>
    <row r="5381" spans="1:8" s="260" customFormat="1" x14ac:dyDescent="0.25">
      <c r="A5381" s="245">
        <v>43915</v>
      </c>
      <c r="B5381" s="246" t="s">
        <v>27</v>
      </c>
      <c r="C5381" s="222" t="s">
        <v>43</v>
      </c>
      <c r="G5381" s="568"/>
      <c r="H5381" s="239"/>
    </row>
    <row r="5382" spans="1:8" s="260" customFormat="1" x14ac:dyDescent="0.25">
      <c r="A5382" s="245">
        <v>43916</v>
      </c>
      <c r="B5382" s="246" t="s">
        <v>27</v>
      </c>
      <c r="C5382" s="222" t="s">
        <v>43</v>
      </c>
      <c r="G5382" s="568"/>
      <c r="H5382" s="239"/>
    </row>
    <row r="5383" spans="1:8" s="260" customFormat="1" x14ac:dyDescent="0.25">
      <c r="A5383" s="245">
        <v>43920</v>
      </c>
      <c r="B5383" s="246" t="s">
        <v>27</v>
      </c>
      <c r="C5383" s="222" t="s">
        <v>43</v>
      </c>
      <c r="G5383" s="568"/>
      <c r="H5383" s="239"/>
    </row>
    <row r="5384" spans="1:8" s="260" customFormat="1" x14ac:dyDescent="0.25">
      <c r="A5384" s="245">
        <v>43923</v>
      </c>
      <c r="B5384" s="246" t="s">
        <v>27</v>
      </c>
      <c r="C5384" s="222" t="s">
        <v>43</v>
      </c>
      <c r="G5384" s="568"/>
      <c r="H5384" s="239"/>
    </row>
    <row r="5385" spans="1:8" s="260" customFormat="1" x14ac:dyDescent="0.25">
      <c r="A5385" s="245">
        <v>43924</v>
      </c>
      <c r="B5385" s="246" t="s">
        <v>27</v>
      </c>
      <c r="C5385" s="222" t="s">
        <v>43</v>
      </c>
      <c r="G5385" s="568"/>
      <c r="H5385" s="239"/>
    </row>
    <row r="5386" spans="1:8" s="260" customFormat="1" x14ac:dyDescent="0.25">
      <c r="A5386" s="245">
        <v>43926</v>
      </c>
      <c r="B5386" s="246" t="s">
        <v>27</v>
      </c>
      <c r="C5386" s="222" t="s">
        <v>43</v>
      </c>
      <c r="G5386" s="568"/>
      <c r="H5386" s="239"/>
    </row>
    <row r="5387" spans="1:8" s="260" customFormat="1" x14ac:dyDescent="0.25">
      <c r="A5387" s="245">
        <v>43929</v>
      </c>
      <c r="B5387" s="246" t="s">
        <v>27</v>
      </c>
      <c r="C5387" s="222" t="s">
        <v>43</v>
      </c>
      <c r="G5387" s="568"/>
      <c r="H5387" s="239"/>
    </row>
    <row r="5388" spans="1:8" s="260" customFormat="1" x14ac:dyDescent="0.25">
      <c r="A5388" s="245">
        <v>43930</v>
      </c>
      <c r="B5388" s="246" t="s">
        <v>27</v>
      </c>
      <c r="C5388" s="222" t="s">
        <v>43</v>
      </c>
      <c r="G5388" s="568"/>
      <c r="H5388" s="239"/>
    </row>
    <row r="5389" spans="1:8" s="260" customFormat="1" x14ac:dyDescent="0.25">
      <c r="A5389" s="245">
        <v>43936</v>
      </c>
      <c r="B5389" s="246" t="s">
        <v>27</v>
      </c>
      <c r="C5389" s="222" t="s">
        <v>43</v>
      </c>
      <c r="G5389" s="568"/>
      <c r="H5389" s="239"/>
    </row>
    <row r="5390" spans="1:8" s="260" customFormat="1" x14ac:dyDescent="0.25">
      <c r="A5390" s="245">
        <v>43948</v>
      </c>
      <c r="B5390" s="246" t="s">
        <v>27</v>
      </c>
      <c r="C5390" s="222" t="s">
        <v>43</v>
      </c>
      <c r="G5390" s="568"/>
      <c r="H5390" s="239"/>
    </row>
    <row r="5391" spans="1:8" s="260" customFormat="1" x14ac:dyDescent="0.25">
      <c r="A5391" s="245">
        <v>43951</v>
      </c>
      <c r="B5391" s="246" t="s">
        <v>27</v>
      </c>
      <c r="C5391" s="222" t="s">
        <v>43</v>
      </c>
      <c r="G5391" s="568"/>
      <c r="H5391" s="239"/>
    </row>
    <row r="5392" spans="1:8" s="260" customFormat="1" x14ac:dyDescent="0.25">
      <c r="A5392" s="245">
        <v>43953</v>
      </c>
      <c r="B5392" s="246" t="s">
        <v>27</v>
      </c>
      <c r="C5392" s="222" t="s">
        <v>43</v>
      </c>
      <c r="G5392" s="568"/>
      <c r="H5392" s="239"/>
    </row>
    <row r="5393" spans="1:8" s="260" customFormat="1" x14ac:dyDescent="0.25">
      <c r="A5393" s="245">
        <v>43956</v>
      </c>
      <c r="B5393" s="246" t="s">
        <v>27</v>
      </c>
      <c r="C5393" s="222" t="s">
        <v>43</v>
      </c>
      <c r="G5393" s="568"/>
      <c r="H5393" s="239"/>
    </row>
    <row r="5394" spans="1:8" s="260" customFormat="1" x14ac:dyDescent="0.25">
      <c r="A5394" s="245">
        <v>43963</v>
      </c>
      <c r="B5394" s="246" t="s">
        <v>27</v>
      </c>
      <c r="C5394" s="222" t="s">
        <v>43</v>
      </c>
      <c r="G5394" s="568"/>
      <c r="H5394" s="239"/>
    </row>
    <row r="5395" spans="1:8" s="260" customFormat="1" x14ac:dyDescent="0.25">
      <c r="A5395" s="245">
        <v>43979</v>
      </c>
      <c r="B5395" s="246" t="s">
        <v>27</v>
      </c>
      <c r="C5395" s="222" t="s">
        <v>43</v>
      </c>
      <c r="G5395" s="568"/>
      <c r="H5395" s="239"/>
    </row>
    <row r="5396" spans="1:8" s="260" customFormat="1" x14ac:dyDescent="0.25">
      <c r="A5396" s="245">
        <v>43981</v>
      </c>
      <c r="B5396" s="246" t="s">
        <v>27</v>
      </c>
      <c r="C5396" s="222" t="s">
        <v>43</v>
      </c>
      <c r="G5396" s="568"/>
      <c r="H5396" s="239"/>
    </row>
    <row r="5397" spans="1:8" s="260" customFormat="1" x14ac:dyDescent="0.25">
      <c r="A5397" s="245">
        <v>43986</v>
      </c>
      <c r="B5397" s="246" t="s">
        <v>27</v>
      </c>
      <c r="C5397" s="222" t="s">
        <v>43</v>
      </c>
      <c r="G5397" s="568"/>
      <c r="H5397" s="239"/>
    </row>
    <row r="5398" spans="1:8" s="260" customFormat="1" x14ac:dyDescent="0.25">
      <c r="A5398" s="245">
        <v>43987</v>
      </c>
      <c r="B5398" s="246" t="s">
        <v>27</v>
      </c>
      <c r="C5398" s="222" t="s">
        <v>43</v>
      </c>
      <c r="G5398" s="568"/>
      <c r="H5398" s="239"/>
    </row>
    <row r="5399" spans="1:8" s="260" customFormat="1" x14ac:dyDescent="0.25">
      <c r="A5399" s="245">
        <v>43988</v>
      </c>
      <c r="B5399" s="246" t="s">
        <v>27</v>
      </c>
      <c r="C5399" s="222" t="s">
        <v>43</v>
      </c>
      <c r="G5399" s="568"/>
      <c r="H5399" s="239"/>
    </row>
    <row r="5400" spans="1:8" s="260" customFormat="1" x14ac:dyDescent="0.25">
      <c r="A5400" s="245">
        <v>43989</v>
      </c>
      <c r="B5400" s="246" t="s">
        <v>27</v>
      </c>
      <c r="C5400" s="222" t="s">
        <v>43</v>
      </c>
      <c r="G5400" s="568"/>
      <c r="H5400" s="239"/>
    </row>
    <row r="5401" spans="1:8" s="260" customFormat="1" x14ac:dyDescent="0.25">
      <c r="A5401" s="245">
        <v>43990</v>
      </c>
      <c r="B5401" s="246" t="s">
        <v>27</v>
      </c>
      <c r="C5401" s="222" t="s">
        <v>43</v>
      </c>
      <c r="G5401" s="568"/>
      <c r="H5401" s="239"/>
    </row>
    <row r="5402" spans="1:8" s="260" customFormat="1" x14ac:dyDescent="0.25">
      <c r="A5402" s="245">
        <v>43991</v>
      </c>
      <c r="B5402" s="246" t="s">
        <v>27</v>
      </c>
      <c r="C5402" s="222" t="s">
        <v>43</v>
      </c>
      <c r="G5402" s="568"/>
      <c r="H5402" s="239"/>
    </row>
    <row r="5403" spans="1:8" s="260" customFormat="1" x14ac:dyDescent="0.25">
      <c r="A5403" s="245">
        <v>43992</v>
      </c>
      <c r="B5403" s="246" t="s">
        <v>27</v>
      </c>
      <c r="C5403" s="222" t="s">
        <v>43</v>
      </c>
      <c r="G5403" s="568"/>
      <c r="H5403" s="239"/>
    </row>
    <row r="5404" spans="1:8" s="260" customFormat="1" x14ac:dyDescent="0.25">
      <c r="A5404" s="245">
        <v>43994</v>
      </c>
      <c r="B5404" s="246" t="s">
        <v>27</v>
      </c>
      <c r="C5404" s="222" t="s">
        <v>43</v>
      </c>
      <c r="G5404" s="568"/>
      <c r="H5404" s="239"/>
    </row>
    <row r="5405" spans="1:8" s="260" customFormat="1" x14ac:dyDescent="0.25">
      <c r="A5405" s="245">
        <v>43995</v>
      </c>
      <c r="B5405" s="246" t="s">
        <v>27</v>
      </c>
      <c r="C5405" s="222" t="s">
        <v>43</v>
      </c>
      <c r="G5405" s="568"/>
      <c r="H5405" s="239"/>
    </row>
    <row r="5406" spans="1:8" s="260" customFormat="1" x14ac:dyDescent="0.25">
      <c r="A5406" s="245">
        <v>43996</v>
      </c>
      <c r="B5406" s="246" t="s">
        <v>27</v>
      </c>
      <c r="C5406" s="222" t="s">
        <v>43</v>
      </c>
      <c r="G5406" s="568"/>
      <c r="H5406" s="239"/>
    </row>
    <row r="5407" spans="1:8" s="260" customFormat="1" x14ac:dyDescent="0.25">
      <c r="A5407" s="245">
        <v>43998</v>
      </c>
      <c r="B5407" s="246" t="s">
        <v>27</v>
      </c>
      <c r="C5407" s="222" t="s">
        <v>43</v>
      </c>
      <c r="G5407" s="568"/>
      <c r="H5407" s="239"/>
    </row>
    <row r="5408" spans="1:8" s="260" customFormat="1" x14ac:dyDescent="0.25">
      <c r="A5408" s="245">
        <v>43999</v>
      </c>
      <c r="B5408" s="246" t="s">
        <v>27</v>
      </c>
      <c r="C5408" s="222" t="s">
        <v>43</v>
      </c>
      <c r="G5408" s="568"/>
      <c r="H5408" s="239"/>
    </row>
    <row r="5409" spans="1:8" s="260" customFormat="1" x14ac:dyDescent="0.25">
      <c r="A5409" s="245">
        <v>44000</v>
      </c>
      <c r="B5409" s="246" t="s">
        <v>27</v>
      </c>
      <c r="C5409" s="222" t="s">
        <v>43</v>
      </c>
      <c r="G5409" s="568"/>
      <c r="H5409" s="239"/>
    </row>
    <row r="5410" spans="1:8" s="260" customFormat="1" x14ac:dyDescent="0.25">
      <c r="A5410" s="245">
        <v>44001</v>
      </c>
      <c r="B5410" s="246" t="s">
        <v>27</v>
      </c>
      <c r="C5410" s="222" t="s">
        <v>43</v>
      </c>
      <c r="G5410" s="568"/>
      <c r="H5410" s="239"/>
    </row>
    <row r="5411" spans="1:8" s="260" customFormat="1" x14ac:dyDescent="0.25">
      <c r="A5411" s="245">
        <v>44002</v>
      </c>
      <c r="B5411" s="246" t="s">
        <v>27</v>
      </c>
      <c r="C5411" s="222" t="s">
        <v>43</v>
      </c>
      <c r="G5411" s="568"/>
      <c r="H5411" s="239"/>
    </row>
    <row r="5412" spans="1:8" s="260" customFormat="1" x14ac:dyDescent="0.25">
      <c r="A5412" s="245">
        <v>44003</v>
      </c>
      <c r="B5412" s="246" t="s">
        <v>27</v>
      </c>
      <c r="C5412" s="222" t="s">
        <v>43</v>
      </c>
      <c r="G5412" s="568"/>
      <c r="H5412" s="239"/>
    </row>
    <row r="5413" spans="1:8" s="260" customFormat="1" x14ac:dyDescent="0.25">
      <c r="A5413" s="245">
        <v>44004</v>
      </c>
      <c r="B5413" s="246" t="s">
        <v>27</v>
      </c>
      <c r="C5413" s="222" t="s">
        <v>43</v>
      </c>
      <c r="G5413" s="568"/>
      <c r="H5413" s="239"/>
    </row>
    <row r="5414" spans="1:8" s="260" customFormat="1" x14ac:dyDescent="0.25">
      <c r="A5414" s="245">
        <v>44006</v>
      </c>
      <c r="B5414" s="246" t="s">
        <v>27</v>
      </c>
      <c r="C5414" s="222" t="s">
        <v>43</v>
      </c>
      <c r="G5414" s="568"/>
      <c r="H5414" s="239"/>
    </row>
    <row r="5415" spans="1:8" s="260" customFormat="1" x14ac:dyDescent="0.25">
      <c r="A5415" s="245">
        <v>44007</v>
      </c>
      <c r="B5415" s="246" t="s">
        <v>27</v>
      </c>
      <c r="C5415" s="222" t="s">
        <v>43</v>
      </c>
      <c r="G5415" s="568"/>
      <c r="H5415" s="239"/>
    </row>
    <row r="5416" spans="1:8" s="260" customFormat="1" x14ac:dyDescent="0.25">
      <c r="A5416" s="245">
        <v>44008</v>
      </c>
      <c r="B5416" s="246" t="s">
        <v>27</v>
      </c>
      <c r="C5416" s="222" t="s">
        <v>43</v>
      </c>
      <c r="G5416" s="568"/>
      <c r="H5416" s="239"/>
    </row>
    <row r="5417" spans="1:8" s="260" customFormat="1" x14ac:dyDescent="0.25">
      <c r="A5417" s="245">
        <v>44009</v>
      </c>
      <c r="B5417" s="246" t="s">
        <v>27</v>
      </c>
      <c r="C5417" s="222" t="s">
        <v>43</v>
      </c>
      <c r="G5417" s="568"/>
      <c r="H5417" s="239"/>
    </row>
    <row r="5418" spans="1:8" s="260" customFormat="1" x14ac:dyDescent="0.25">
      <c r="A5418" s="245">
        <v>44010</v>
      </c>
      <c r="B5418" s="246" t="s">
        <v>27</v>
      </c>
      <c r="C5418" s="222" t="s">
        <v>43</v>
      </c>
      <c r="G5418" s="568"/>
      <c r="H5418" s="239"/>
    </row>
    <row r="5419" spans="1:8" s="260" customFormat="1" x14ac:dyDescent="0.25">
      <c r="A5419" s="245">
        <v>44011</v>
      </c>
      <c r="B5419" s="246" t="s">
        <v>27</v>
      </c>
      <c r="C5419" s="222" t="s">
        <v>43</v>
      </c>
      <c r="G5419" s="568"/>
      <c r="H5419" s="239"/>
    </row>
    <row r="5420" spans="1:8" s="260" customFormat="1" x14ac:dyDescent="0.25">
      <c r="A5420" s="245">
        <v>44012</v>
      </c>
      <c r="B5420" s="246" t="s">
        <v>27</v>
      </c>
      <c r="C5420" s="222" t="s">
        <v>43</v>
      </c>
      <c r="G5420" s="568"/>
      <c r="H5420" s="239"/>
    </row>
    <row r="5421" spans="1:8" s="260" customFormat="1" x14ac:dyDescent="0.25">
      <c r="A5421" s="245">
        <v>44013</v>
      </c>
      <c r="B5421" s="246" t="s">
        <v>27</v>
      </c>
      <c r="C5421" s="222" t="s">
        <v>43</v>
      </c>
      <c r="G5421" s="568"/>
      <c r="H5421" s="239"/>
    </row>
    <row r="5422" spans="1:8" s="260" customFormat="1" x14ac:dyDescent="0.25">
      <c r="A5422" s="245">
        <v>44014</v>
      </c>
      <c r="B5422" s="246" t="s">
        <v>27</v>
      </c>
      <c r="C5422" s="222" t="s">
        <v>43</v>
      </c>
      <c r="G5422" s="568"/>
      <c r="H5422" s="239"/>
    </row>
    <row r="5423" spans="1:8" s="260" customFormat="1" x14ac:dyDescent="0.25">
      <c r="A5423" s="245">
        <v>44015</v>
      </c>
      <c r="B5423" s="246" t="s">
        <v>27</v>
      </c>
      <c r="C5423" s="222" t="s">
        <v>43</v>
      </c>
      <c r="G5423" s="568"/>
      <c r="H5423" s="239"/>
    </row>
    <row r="5424" spans="1:8" s="260" customFormat="1" x14ac:dyDescent="0.25">
      <c r="A5424" s="245">
        <v>44016</v>
      </c>
      <c r="B5424" s="246" t="s">
        <v>27</v>
      </c>
      <c r="C5424" s="222" t="s">
        <v>43</v>
      </c>
      <c r="G5424" s="568"/>
      <c r="H5424" s="239"/>
    </row>
    <row r="5425" spans="1:8" s="260" customFormat="1" x14ac:dyDescent="0.25">
      <c r="A5425" s="245">
        <v>44017</v>
      </c>
      <c r="B5425" s="246" t="s">
        <v>27</v>
      </c>
      <c r="C5425" s="222" t="s">
        <v>43</v>
      </c>
      <c r="G5425" s="568"/>
      <c r="H5425" s="239"/>
    </row>
    <row r="5426" spans="1:8" s="260" customFormat="1" x14ac:dyDescent="0.25">
      <c r="A5426" s="245">
        <v>44018</v>
      </c>
      <c r="B5426" s="246" t="s">
        <v>27</v>
      </c>
      <c r="C5426" s="222" t="s">
        <v>43</v>
      </c>
      <c r="G5426" s="568"/>
      <c r="H5426" s="239"/>
    </row>
    <row r="5427" spans="1:8" s="260" customFormat="1" x14ac:dyDescent="0.25">
      <c r="A5427" s="245">
        <v>44019</v>
      </c>
      <c r="B5427" s="246" t="s">
        <v>27</v>
      </c>
      <c r="C5427" s="222" t="s">
        <v>43</v>
      </c>
      <c r="G5427" s="568"/>
      <c r="H5427" s="239"/>
    </row>
    <row r="5428" spans="1:8" s="260" customFormat="1" x14ac:dyDescent="0.25">
      <c r="A5428" s="245">
        <v>44020</v>
      </c>
      <c r="B5428" s="246" t="s">
        <v>27</v>
      </c>
      <c r="C5428" s="222" t="s">
        <v>43</v>
      </c>
      <c r="G5428" s="568"/>
      <c r="H5428" s="239"/>
    </row>
    <row r="5429" spans="1:8" s="260" customFormat="1" x14ac:dyDescent="0.25">
      <c r="A5429" s="245">
        <v>44022</v>
      </c>
      <c r="B5429" s="246" t="s">
        <v>27</v>
      </c>
      <c r="C5429" s="222" t="s">
        <v>43</v>
      </c>
      <c r="G5429" s="568"/>
      <c r="H5429" s="239"/>
    </row>
    <row r="5430" spans="1:8" s="260" customFormat="1" x14ac:dyDescent="0.25">
      <c r="A5430" s="245">
        <v>44027</v>
      </c>
      <c r="B5430" s="246" t="s">
        <v>27</v>
      </c>
      <c r="C5430" s="222" t="s">
        <v>43</v>
      </c>
      <c r="G5430" s="568"/>
      <c r="H5430" s="239"/>
    </row>
    <row r="5431" spans="1:8" s="260" customFormat="1" x14ac:dyDescent="0.25">
      <c r="A5431" s="245">
        <v>44028</v>
      </c>
      <c r="B5431" s="246" t="s">
        <v>27</v>
      </c>
      <c r="C5431" s="222" t="s">
        <v>43</v>
      </c>
      <c r="G5431" s="568"/>
      <c r="H5431" s="239"/>
    </row>
    <row r="5432" spans="1:8" s="260" customFormat="1" x14ac:dyDescent="0.25">
      <c r="A5432" s="245">
        <v>44029</v>
      </c>
      <c r="B5432" s="246" t="s">
        <v>27</v>
      </c>
      <c r="C5432" s="222" t="s">
        <v>43</v>
      </c>
      <c r="G5432" s="568"/>
      <c r="H5432" s="239"/>
    </row>
    <row r="5433" spans="1:8" s="260" customFormat="1" x14ac:dyDescent="0.25">
      <c r="A5433" s="245">
        <v>44030</v>
      </c>
      <c r="B5433" s="246" t="s">
        <v>27</v>
      </c>
      <c r="C5433" s="222" t="s">
        <v>43</v>
      </c>
      <c r="G5433" s="568"/>
      <c r="H5433" s="239"/>
    </row>
    <row r="5434" spans="1:8" s="260" customFormat="1" x14ac:dyDescent="0.25">
      <c r="A5434" s="245">
        <v>44031</v>
      </c>
      <c r="B5434" s="246" t="s">
        <v>27</v>
      </c>
      <c r="C5434" s="222" t="s">
        <v>43</v>
      </c>
      <c r="G5434" s="568"/>
      <c r="H5434" s="239"/>
    </row>
    <row r="5435" spans="1:8" s="260" customFormat="1" x14ac:dyDescent="0.25">
      <c r="A5435" s="245">
        <v>44032</v>
      </c>
      <c r="B5435" s="246" t="s">
        <v>27</v>
      </c>
      <c r="C5435" s="222" t="s">
        <v>43</v>
      </c>
      <c r="G5435" s="568"/>
      <c r="H5435" s="239"/>
    </row>
    <row r="5436" spans="1:8" s="260" customFormat="1" x14ac:dyDescent="0.25">
      <c r="A5436" s="245">
        <v>44033</v>
      </c>
      <c r="B5436" s="246" t="s">
        <v>27</v>
      </c>
      <c r="C5436" s="222" t="s">
        <v>43</v>
      </c>
      <c r="G5436" s="568"/>
      <c r="H5436" s="239"/>
    </row>
    <row r="5437" spans="1:8" s="260" customFormat="1" x14ac:dyDescent="0.25">
      <c r="A5437" s="245">
        <v>44034</v>
      </c>
      <c r="B5437" s="246" t="s">
        <v>27</v>
      </c>
      <c r="C5437" s="222" t="s">
        <v>43</v>
      </c>
      <c r="G5437" s="568"/>
      <c r="H5437" s="239"/>
    </row>
    <row r="5438" spans="1:8" s="260" customFormat="1" x14ac:dyDescent="0.25">
      <c r="A5438" s="245">
        <v>44035</v>
      </c>
      <c r="B5438" s="246" t="s">
        <v>27</v>
      </c>
      <c r="C5438" s="222" t="s">
        <v>43</v>
      </c>
      <c r="G5438" s="568"/>
      <c r="H5438" s="239"/>
    </row>
    <row r="5439" spans="1:8" s="260" customFormat="1" x14ac:dyDescent="0.25">
      <c r="A5439" s="245">
        <v>44036</v>
      </c>
      <c r="B5439" s="246" t="s">
        <v>27</v>
      </c>
      <c r="C5439" s="222" t="s">
        <v>43</v>
      </c>
      <c r="G5439" s="568"/>
      <c r="H5439" s="239"/>
    </row>
    <row r="5440" spans="1:8" s="260" customFormat="1" x14ac:dyDescent="0.25">
      <c r="A5440" s="245">
        <v>44037</v>
      </c>
      <c r="B5440" s="246" t="s">
        <v>27</v>
      </c>
      <c r="C5440" s="222" t="s">
        <v>43</v>
      </c>
      <c r="G5440" s="568"/>
      <c r="H5440" s="239"/>
    </row>
    <row r="5441" spans="1:8" s="260" customFormat="1" x14ac:dyDescent="0.25">
      <c r="A5441" s="245">
        <v>44038</v>
      </c>
      <c r="B5441" s="246" t="s">
        <v>27</v>
      </c>
      <c r="C5441" s="222" t="s">
        <v>43</v>
      </c>
      <c r="G5441" s="568"/>
      <c r="H5441" s="239"/>
    </row>
    <row r="5442" spans="1:8" s="260" customFormat="1" x14ac:dyDescent="0.25">
      <c r="A5442" s="245">
        <v>44039</v>
      </c>
      <c r="B5442" s="246" t="s">
        <v>27</v>
      </c>
      <c r="C5442" s="222" t="s">
        <v>43</v>
      </c>
      <c r="G5442" s="568"/>
      <c r="H5442" s="239"/>
    </row>
    <row r="5443" spans="1:8" s="260" customFormat="1" x14ac:dyDescent="0.25">
      <c r="A5443" s="245">
        <v>44040</v>
      </c>
      <c r="B5443" s="246" t="s">
        <v>27</v>
      </c>
      <c r="C5443" s="222" t="s">
        <v>43</v>
      </c>
      <c r="G5443" s="568"/>
      <c r="H5443" s="239"/>
    </row>
    <row r="5444" spans="1:8" s="260" customFormat="1" x14ac:dyDescent="0.25">
      <c r="A5444" s="245">
        <v>44041</v>
      </c>
      <c r="B5444" s="246" t="s">
        <v>27</v>
      </c>
      <c r="C5444" s="222" t="s">
        <v>43</v>
      </c>
      <c r="G5444" s="568"/>
      <c r="H5444" s="239"/>
    </row>
    <row r="5445" spans="1:8" s="260" customFormat="1" x14ac:dyDescent="0.25">
      <c r="A5445" s="245">
        <v>44042</v>
      </c>
      <c r="B5445" s="246" t="s">
        <v>27</v>
      </c>
      <c r="C5445" s="222" t="s">
        <v>43</v>
      </c>
      <c r="G5445" s="568"/>
      <c r="H5445" s="239"/>
    </row>
    <row r="5446" spans="1:8" s="260" customFormat="1" x14ac:dyDescent="0.25">
      <c r="A5446" s="245">
        <v>44044</v>
      </c>
      <c r="B5446" s="246" t="s">
        <v>27</v>
      </c>
      <c r="C5446" s="222" t="s">
        <v>43</v>
      </c>
      <c r="G5446" s="568"/>
      <c r="H5446" s="239"/>
    </row>
    <row r="5447" spans="1:8" s="260" customFormat="1" x14ac:dyDescent="0.25">
      <c r="A5447" s="245">
        <v>44045</v>
      </c>
      <c r="B5447" s="246" t="s">
        <v>27</v>
      </c>
      <c r="C5447" s="222" t="s">
        <v>43</v>
      </c>
      <c r="G5447" s="568"/>
      <c r="H5447" s="239"/>
    </row>
    <row r="5448" spans="1:8" s="260" customFormat="1" x14ac:dyDescent="0.25">
      <c r="A5448" s="245">
        <v>44046</v>
      </c>
      <c r="B5448" s="246" t="s">
        <v>27</v>
      </c>
      <c r="C5448" s="222" t="s">
        <v>43</v>
      </c>
      <c r="G5448" s="568"/>
      <c r="H5448" s="239"/>
    </row>
    <row r="5449" spans="1:8" s="260" customFormat="1" x14ac:dyDescent="0.25">
      <c r="A5449" s="245">
        <v>44047</v>
      </c>
      <c r="B5449" s="246" t="s">
        <v>27</v>
      </c>
      <c r="C5449" s="222" t="s">
        <v>43</v>
      </c>
      <c r="G5449" s="568"/>
      <c r="H5449" s="239"/>
    </row>
    <row r="5450" spans="1:8" s="260" customFormat="1" x14ac:dyDescent="0.25">
      <c r="A5450" s="245">
        <v>44048</v>
      </c>
      <c r="B5450" s="246" t="s">
        <v>27</v>
      </c>
      <c r="C5450" s="222" t="s">
        <v>43</v>
      </c>
      <c r="G5450" s="568"/>
      <c r="H5450" s="239"/>
    </row>
    <row r="5451" spans="1:8" s="260" customFormat="1" x14ac:dyDescent="0.25">
      <c r="A5451" s="245">
        <v>44049</v>
      </c>
      <c r="B5451" s="246" t="s">
        <v>27</v>
      </c>
      <c r="C5451" s="222" t="s">
        <v>43</v>
      </c>
      <c r="G5451" s="568"/>
      <c r="H5451" s="239"/>
    </row>
    <row r="5452" spans="1:8" s="260" customFormat="1" x14ac:dyDescent="0.25">
      <c r="A5452" s="245">
        <v>44050</v>
      </c>
      <c r="B5452" s="246" t="s">
        <v>27</v>
      </c>
      <c r="C5452" s="222" t="s">
        <v>43</v>
      </c>
      <c r="G5452" s="568"/>
      <c r="H5452" s="239"/>
    </row>
    <row r="5453" spans="1:8" s="260" customFormat="1" x14ac:dyDescent="0.25">
      <c r="A5453" s="245">
        <v>44051</v>
      </c>
      <c r="B5453" s="246" t="s">
        <v>27</v>
      </c>
      <c r="C5453" s="222" t="s">
        <v>43</v>
      </c>
      <c r="G5453" s="568"/>
      <c r="H5453" s="239"/>
    </row>
    <row r="5454" spans="1:8" s="260" customFormat="1" x14ac:dyDescent="0.25">
      <c r="A5454" s="245">
        <v>44053</v>
      </c>
      <c r="B5454" s="246" t="s">
        <v>27</v>
      </c>
      <c r="C5454" s="222" t="s">
        <v>43</v>
      </c>
      <c r="G5454" s="568"/>
      <c r="H5454" s="239"/>
    </row>
    <row r="5455" spans="1:8" s="260" customFormat="1" x14ac:dyDescent="0.25">
      <c r="A5455" s="245">
        <v>44054</v>
      </c>
      <c r="B5455" s="246" t="s">
        <v>27</v>
      </c>
      <c r="C5455" s="222" t="s">
        <v>43</v>
      </c>
      <c r="G5455" s="568"/>
      <c r="H5455" s="239"/>
    </row>
    <row r="5456" spans="1:8" s="260" customFormat="1" x14ac:dyDescent="0.25">
      <c r="A5456" s="245">
        <v>44055</v>
      </c>
      <c r="B5456" s="246" t="s">
        <v>27</v>
      </c>
      <c r="C5456" s="222" t="s">
        <v>43</v>
      </c>
      <c r="G5456" s="568"/>
      <c r="H5456" s="239"/>
    </row>
    <row r="5457" spans="1:8" s="260" customFormat="1" x14ac:dyDescent="0.25">
      <c r="A5457" s="245">
        <v>44056</v>
      </c>
      <c r="B5457" s="246" t="s">
        <v>27</v>
      </c>
      <c r="C5457" s="222" t="s">
        <v>43</v>
      </c>
      <c r="G5457" s="568"/>
      <c r="H5457" s="239"/>
    </row>
    <row r="5458" spans="1:8" s="260" customFormat="1" x14ac:dyDescent="0.25">
      <c r="A5458" s="245">
        <v>44057</v>
      </c>
      <c r="B5458" s="246" t="s">
        <v>27</v>
      </c>
      <c r="C5458" s="222" t="s">
        <v>43</v>
      </c>
      <c r="G5458" s="568"/>
      <c r="H5458" s="239"/>
    </row>
    <row r="5459" spans="1:8" s="260" customFormat="1" x14ac:dyDescent="0.25">
      <c r="A5459" s="245">
        <v>44058</v>
      </c>
      <c r="B5459" s="246" t="s">
        <v>27</v>
      </c>
      <c r="C5459" s="222" t="s">
        <v>43</v>
      </c>
      <c r="G5459" s="568"/>
      <c r="H5459" s="239"/>
    </row>
    <row r="5460" spans="1:8" s="260" customFormat="1" x14ac:dyDescent="0.25">
      <c r="A5460" s="245">
        <v>44059</v>
      </c>
      <c r="B5460" s="246" t="s">
        <v>27</v>
      </c>
      <c r="C5460" s="222" t="s">
        <v>43</v>
      </c>
      <c r="G5460" s="568"/>
      <c r="H5460" s="239"/>
    </row>
    <row r="5461" spans="1:8" s="260" customFormat="1" x14ac:dyDescent="0.25">
      <c r="A5461" s="245">
        <v>44060</v>
      </c>
      <c r="B5461" s="246" t="s">
        <v>27</v>
      </c>
      <c r="C5461" s="222" t="s">
        <v>43</v>
      </c>
      <c r="G5461" s="568"/>
      <c r="H5461" s="239"/>
    </row>
    <row r="5462" spans="1:8" s="260" customFormat="1" x14ac:dyDescent="0.25">
      <c r="A5462" s="245">
        <v>44061</v>
      </c>
      <c r="B5462" s="246" t="s">
        <v>27</v>
      </c>
      <c r="C5462" s="222" t="s">
        <v>43</v>
      </c>
      <c r="G5462" s="568"/>
      <c r="H5462" s="239"/>
    </row>
    <row r="5463" spans="1:8" s="260" customFormat="1" x14ac:dyDescent="0.25">
      <c r="A5463" s="245">
        <v>44063</v>
      </c>
      <c r="B5463" s="246" t="s">
        <v>27</v>
      </c>
      <c r="C5463" s="222" t="s">
        <v>43</v>
      </c>
      <c r="G5463" s="568"/>
      <c r="H5463" s="239"/>
    </row>
    <row r="5464" spans="1:8" s="260" customFormat="1" x14ac:dyDescent="0.25">
      <c r="A5464" s="245">
        <v>44067</v>
      </c>
      <c r="B5464" s="246" t="s">
        <v>27</v>
      </c>
      <c r="C5464" s="222" t="s">
        <v>43</v>
      </c>
      <c r="G5464" s="568"/>
      <c r="H5464" s="239"/>
    </row>
    <row r="5465" spans="1:8" s="260" customFormat="1" x14ac:dyDescent="0.25">
      <c r="A5465" s="245">
        <v>44068</v>
      </c>
      <c r="B5465" s="246" t="s">
        <v>27</v>
      </c>
      <c r="C5465" s="222" t="s">
        <v>43</v>
      </c>
      <c r="G5465" s="568"/>
      <c r="H5465" s="239"/>
    </row>
    <row r="5466" spans="1:8" s="260" customFormat="1" x14ac:dyDescent="0.25">
      <c r="A5466" s="245">
        <v>44074</v>
      </c>
      <c r="B5466" s="246" t="s">
        <v>27</v>
      </c>
      <c r="C5466" s="222" t="s">
        <v>43</v>
      </c>
      <c r="G5466" s="568"/>
      <c r="H5466" s="239"/>
    </row>
    <row r="5467" spans="1:8" s="260" customFormat="1" x14ac:dyDescent="0.25">
      <c r="A5467" s="245">
        <v>44079</v>
      </c>
      <c r="B5467" s="246" t="s">
        <v>27</v>
      </c>
      <c r="C5467" s="222" t="s">
        <v>43</v>
      </c>
      <c r="G5467" s="568"/>
      <c r="H5467" s="239"/>
    </row>
    <row r="5468" spans="1:8" s="260" customFormat="1" x14ac:dyDescent="0.25">
      <c r="A5468" s="245">
        <v>44080</v>
      </c>
      <c r="B5468" s="246" t="s">
        <v>27</v>
      </c>
      <c r="C5468" s="222" t="s">
        <v>43</v>
      </c>
      <c r="G5468" s="568"/>
      <c r="H5468" s="239"/>
    </row>
    <row r="5469" spans="1:8" s="260" customFormat="1" x14ac:dyDescent="0.25">
      <c r="A5469" s="245">
        <v>44081</v>
      </c>
      <c r="B5469" s="246" t="s">
        <v>27</v>
      </c>
      <c r="C5469" s="222" t="s">
        <v>43</v>
      </c>
      <c r="G5469" s="568"/>
      <c r="H5469" s="239"/>
    </row>
    <row r="5470" spans="1:8" s="260" customFormat="1" x14ac:dyDescent="0.25">
      <c r="A5470" s="245">
        <v>44086</v>
      </c>
      <c r="B5470" s="246" t="s">
        <v>27</v>
      </c>
      <c r="C5470" s="222" t="s">
        <v>43</v>
      </c>
      <c r="G5470" s="568"/>
      <c r="H5470" s="239"/>
    </row>
    <row r="5471" spans="1:8" s="260" customFormat="1" x14ac:dyDescent="0.25">
      <c r="A5471" s="245">
        <v>44088</v>
      </c>
      <c r="B5471" s="246" t="s">
        <v>27</v>
      </c>
      <c r="C5471" s="222" t="s">
        <v>43</v>
      </c>
      <c r="G5471" s="568"/>
      <c r="H5471" s="239"/>
    </row>
    <row r="5472" spans="1:8" s="260" customFormat="1" x14ac:dyDescent="0.25">
      <c r="A5472" s="245">
        <v>44095</v>
      </c>
      <c r="B5472" s="246" t="s">
        <v>27</v>
      </c>
      <c r="C5472" s="222" t="s">
        <v>43</v>
      </c>
      <c r="G5472" s="568"/>
      <c r="H5472" s="239"/>
    </row>
    <row r="5473" spans="1:8" s="260" customFormat="1" x14ac:dyDescent="0.25">
      <c r="A5473" s="245">
        <v>44109</v>
      </c>
      <c r="B5473" s="246" t="s">
        <v>27</v>
      </c>
      <c r="C5473" s="222" t="s">
        <v>43</v>
      </c>
      <c r="G5473" s="568"/>
      <c r="H5473" s="239"/>
    </row>
    <row r="5474" spans="1:8" s="260" customFormat="1" x14ac:dyDescent="0.25">
      <c r="A5474" s="245">
        <v>44116</v>
      </c>
      <c r="B5474" s="246" t="s">
        <v>27</v>
      </c>
      <c r="C5474" s="222" t="s">
        <v>43</v>
      </c>
      <c r="G5474" s="568"/>
      <c r="H5474" s="239"/>
    </row>
    <row r="5475" spans="1:8" s="260" customFormat="1" x14ac:dyDescent="0.25">
      <c r="A5475" s="245">
        <v>44137</v>
      </c>
      <c r="B5475" s="246" t="s">
        <v>27</v>
      </c>
      <c r="C5475" s="222" t="s">
        <v>43</v>
      </c>
      <c r="G5475" s="568"/>
      <c r="H5475" s="239"/>
    </row>
    <row r="5476" spans="1:8" s="260" customFormat="1" x14ac:dyDescent="0.25">
      <c r="A5476" s="245">
        <v>44144</v>
      </c>
      <c r="B5476" s="246" t="s">
        <v>27</v>
      </c>
      <c r="C5476" s="222" t="s">
        <v>43</v>
      </c>
      <c r="G5476" s="568"/>
      <c r="H5476" s="239"/>
    </row>
    <row r="5477" spans="1:8" s="260" customFormat="1" x14ac:dyDescent="0.25">
      <c r="A5477" s="245">
        <v>44164</v>
      </c>
      <c r="B5477" s="246" t="s">
        <v>27</v>
      </c>
      <c r="C5477" s="222" t="s">
        <v>43</v>
      </c>
      <c r="G5477" s="568"/>
      <c r="H5477" s="239"/>
    </row>
    <row r="5478" spans="1:8" s="260" customFormat="1" x14ac:dyDescent="0.25">
      <c r="A5478" s="245">
        <v>44171</v>
      </c>
      <c r="B5478" s="246" t="s">
        <v>27</v>
      </c>
      <c r="C5478" s="222" t="s">
        <v>43</v>
      </c>
      <c r="G5478" s="568"/>
      <c r="H5478" s="239"/>
    </row>
    <row r="5479" spans="1:8" s="260" customFormat="1" x14ac:dyDescent="0.25">
      <c r="A5479" s="245">
        <v>44178</v>
      </c>
      <c r="B5479" s="246" t="s">
        <v>27</v>
      </c>
      <c r="C5479" s="222" t="s">
        <v>43</v>
      </c>
      <c r="G5479" s="568"/>
      <c r="H5479" s="239"/>
    </row>
    <row r="5480" spans="1:8" s="260" customFormat="1" x14ac:dyDescent="0.25">
      <c r="A5480" s="245">
        <v>43903</v>
      </c>
      <c r="B5480" s="246" t="s">
        <v>51</v>
      </c>
      <c r="C5480" s="222" t="s">
        <v>51</v>
      </c>
      <c r="G5480" s="568"/>
      <c r="H5480" s="239"/>
    </row>
    <row r="5481" spans="1:8" s="260" customFormat="1" x14ac:dyDescent="0.25">
      <c r="A5481" s="245">
        <v>43907</v>
      </c>
      <c r="B5481" s="246" t="s">
        <v>51</v>
      </c>
      <c r="C5481" s="222" t="s">
        <v>51</v>
      </c>
      <c r="G5481" s="568"/>
      <c r="H5481" s="239"/>
    </row>
    <row r="5482" spans="1:8" s="260" customFormat="1" x14ac:dyDescent="0.25">
      <c r="A5482" s="245">
        <v>43910</v>
      </c>
      <c r="B5482" s="246" t="s">
        <v>51</v>
      </c>
      <c r="C5482" s="222" t="s">
        <v>51</v>
      </c>
      <c r="G5482" s="568"/>
      <c r="H5482" s="239"/>
    </row>
    <row r="5483" spans="1:8" s="260" customFormat="1" x14ac:dyDescent="0.25">
      <c r="A5483" s="245">
        <v>43915</v>
      </c>
      <c r="B5483" s="246" t="s">
        <v>51</v>
      </c>
      <c r="C5483" s="222" t="s">
        <v>51</v>
      </c>
      <c r="G5483" s="568"/>
      <c r="H5483" s="239"/>
    </row>
    <row r="5484" spans="1:8" s="260" customFormat="1" x14ac:dyDescent="0.25">
      <c r="A5484" s="245">
        <v>43916</v>
      </c>
      <c r="B5484" s="246" t="s">
        <v>51</v>
      </c>
      <c r="C5484" s="222" t="s">
        <v>51</v>
      </c>
      <c r="G5484" s="568"/>
      <c r="H5484" s="239"/>
    </row>
    <row r="5485" spans="1:8" s="260" customFormat="1" x14ac:dyDescent="0.25">
      <c r="A5485" s="245">
        <v>43920</v>
      </c>
      <c r="B5485" s="246" t="s">
        <v>51</v>
      </c>
      <c r="C5485" s="222" t="s">
        <v>51</v>
      </c>
      <c r="G5485" s="568"/>
      <c r="H5485" s="239"/>
    </row>
    <row r="5486" spans="1:8" s="260" customFormat="1" x14ac:dyDescent="0.25">
      <c r="A5486" s="245">
        <v>43923</v>
      </c>
      <c r="B5486" s="246" t="s">
        <v>51</v>
      </c>
      <c r="C5486" s="222" t="s">
        <v>51</v>
      </c>
      <c r="G5486" s="568"/>
      <c r="H5486" s="239"/>
    </row>
    <row r="5487" spans="1:8" s="260" customFormat="1" x14ac:dyDescent="0.25">
      <c r="A5487" s="245">
        <v>43924</v>
      </c>
      <c r="B5487" s="246" t="s">
        <v>51</v>
      </c>
      <c r="C5487" s="222" t="s">
        <v>51</v>
      </c>
      <c r="G5487" s="568"/>
      <c r="H5487" s="239"/>
    </row>
    <row r="5488" spans="1:8" s="260" customFormat="1" x14ac:dyDescent="0.25">
      <c r="A5488" s="245">
        <v>43926</v>
      </c>
      <c r="B5488" s="246" t="s">
        <v>51</v>
      </c>
      <c r="C5488" s="222" t="s">
        <v>51</v>
      </c>
      <c r="G5488" s="568"/>
      <c r="H5488" s="239"/>
    </row>
    <row r="5489" spans="1:8" s="260" customFormat="1" x14ac:dyDescent="0.25">
      <c r="A5489" s="245">
        <v>43929</v>
      </c>
      <c r="B5489" s="246" t="s">
        <v>51</v>
      </c>
      <c r="C5489" s="222" t="s">
        <v>51</v>
      </c>
      <c r="G5489" s="568"/>
      <c r="H5489" s="239"/>
    </row>
    <row r="5490" spans="1:8" s="260" customFormat="1" x14ac:dyDescent="0.25">
      <c r="A5490" s="245">
        <v>43930</v>
      </c>
      <c r="B5490" s="246" t="s">
        <v>51</v>
      </c>
      <c r="C5490" s="222" t="s">
        <v>51</v>
      </c>
      <c r="G5490" s="568"/>
      <c r="H5490" s="239"/>
    </row>
    <row r="5491" spans="1:8" s="260" customFormat="1" x14ac:dyDescent="0.25">
      <c r="A5491" s="245">
        <v>43936</v>
      </c>
      <c r="B5491" s="246" t="s">
        <v>51</v>
      </c>
      <c r="C5491" s="222" t="s">
        <v>51</v>
      </c>
      <c r="G5491" s="568"/>
      <c r="H5491" s="239"/>
    </row>
    <row r="5492" spans="1:8" s="260" customFormat="1" x14ac:dyDescent="0.25">
      <c r="A5492" s="245">
        <v>43948</v>
      </c>
      <c r="B5492" s="246" t="s">
        <v>51</v>
      </c>
      <c r="C5492" s="222" t="s">
        <v>51</v>
      </c>
      <c r="G5492" s="568"/>
      <c r="H5492" s="239"/>
    </row>
    <row r="5493" spans="1:8" s="260" customFormat="1" x14ac:dyDescent="0.25">
      <c r="A5493" s="245">
        <v>43951</v>
      </c>
      <c r="B5493" s="246" t="s">
        <v>51</v>
      </c>
      <c r="C5493" s="222" t="s">
        <v>51</v>
      </c>
      <c r="G5493" s="568"/>
      <c r="H5493" s="239"/>
    </row>
    <row r="5494" spans="1:8" s="260" customFormat="1" x14ac:dyDescent="0.25">
      <c r="A5494" s="245">
        <v>43953</v>
      </c>
      <c r="B5494" s="246" t="s">
        <v>51</v>
      </c>
      <c r="C5494" s="222" t="s">
        <v>51</v>
      </c>
      <c r="G5494" s="568"/>
      <c r="H5494" s="239"/>
    </row>
    <row r="5495" spans="1:8" s="260" customFormat="1" x14ac:dyDescent="0.25">
      <c r="A5495" s="245">
        <v>43956</v>
      </c>
      <c r="B5495" s="246" t="s">
        <v>51</v>
      </c>
      <c r="C5495" s="222" t="s">
        <v>51</v>
      </c>
      <c r="G5495" s="568"/>
      <c r="H5495" s="239"/>
    </row>
    <row r="5496" spans="1:8" s="260" customFormat="1" x14ac:dyDescent="0.25">
      <c r="A5496" s="245">
        <v>43963</v>
      </c>
      <c r="B5496" s="246" t="s">
        <v>51</v>
      </c>
      <c r="C5496" s="222" t="s">
        <v>51</v>
      </c>
      <c r="G5496" s="568"/>
      <c r="H5496" s="239"/>
    </row>
    <row r="5497" spans="1:8" s="260" customFormat="1" x14ac:dyDescent="0.25">
      <c r="A5497" s="245">
        <v>43979</v>
      </c>
      <c r="B5497" s="246" t="s">
        <v>51</v>
      </c>
      <c r="C5497" s="222" t="s">
        <v>51</v>
      </c>
      <c r="G5497" s="568"/>
      <c r="H5497" s="239"/>
    </row>
    <row r="5498" spans="1:8" s="260" customFormat="1" x14ac:dyDescent="0.25">
      <c r="A5498" s="245">
        <v>43981</v>
      </c>
      <c r="B5498" s="246" t="s">
        <v>51</v>
      </c>
      <c r="C5498" s="222" t="s">
        <v>51</v>
      </c>
      <c r="G5498" s="568"/>
      <c r="H5498" s="239"/>
    </row>
    <row r="5499" spans="1:8" s="260" customFormat="1" x14ac:dyDescent="0.25">
      <c r="A5499" s="245">
        <v>43983</v>
      </c>
      <c r="B5499" s="246" t="s">
        <v>51</v>
      </c>
      <c r="C5499" s="222" t="s">
        <v>51</v>
      </c>
      <c r="G5499" s="568"/>
      <c r="H5499" s="239"/>
    </row>
    <row r="5500" spans="1:8" s="260" customFormat="1" x14ac:dyDescent="0.25">
      <c r="A5500" s="245">
        <v>43985</v>
      </c>
      <c r="B5500" s="246" t="s">
        <v>51</v>
      </c>
      <c r="C5500" s="222" t="s">
        <v>51</v>
      </c>
      <c r="G5500" s="568"/>
      <c r="H5500" s="239"/>
    </row>
    <row r="5501" spans="1:8" s="260" customFormat="1" x14ac:dyDescent="0.25">
      <c r="A5501" s="245">
        <v>43986</v>
      </c>
      <c r="B5501" s="246" t="s">
        <v>51</v>
      </c>
      <c r="C5501" s="222" t="s">
        <v>51</v>
      </c>
      <c r="G5501" s="568"/>
      <c r="H5501" s="239"/>
    </row>
    <row r="5502" spans="1:8" s="260" customFormat="1" x14ac:dyDescent="0.25">
      <c r="A5502" s="245">
        <v>43987</v>
      </c>
      <c r="B5502" s="246" t="s">
        <v>51</v>
      </c>
      <c r="C5502" s="222" t="s">
        <v>51</v>
      </c>
      <c r="G5502" s="568"/>
      <c r="H5502" s="239"/>
    </row>
    <row r="5503" spans="1:8" s="260" customFormat="1" x14ac:dyDescent="0.25">
      <c r="A5503" s="245">
        <v>43988</v>
      </c>
      <c r="B5503" s="246" t="s">
        <v>51</v>
      </c>
      <c r="C5503" s="222" t="s">
        <v>51</v>
      </c>
      <c r="G5503" s="568"/>
      <c r="H5503" s="239"/>
    </row>
    <row r="5504" spans="1:8" s="260" customFormat="1" x14ac:dyDescent="0.25">
      <c r="A5504" s="245">
        <v>43989</v>
      </c>
      <c r="B5504" s="246" t="s">
        <v>51</v>
      </c>
      <c r="C5504" s="222" t="s">
        <v>51</v>
      </c>
      <c r="G5504" s="568"/>
      <c r="H5504" s="239"/>
    </row>
    <row r="5505" spans="1:8" s="260" customFormat="1" x14ac:dyDescent="0.25">
      <c r="A5505" s="245">
        <v>43990</v>
      </c>
      <c r="B5505" s="246" t="s">
        <v>51</v>
      </c>
      <c r="C5505" s="222" t="s">
        <v>51</v>
      </c>
      <c r="G5505" s="568"/>
      <c r="H5505" s="239"/>
    </row>
    <row r="5506" spans="1:8" s="260" customFormat="1" x14ac:dyDescent="0.25">
      <c r="A5506" s="245">
        <v>43991</v>
      </c>
      <c r="B5506" s="246" t="s">
        <v>51</v>
      </c>
      <c r="C5506" s="222" t="s">
        <v>51</v>
      </c>
      <c r="G5506" s="568"/>
      <c r="H5506" s="239"/>
    </row>
    <row r="5507" spans="1:8" s="260" customFormat="1" x14ac:dyDescent="0.25">
      <c r="A5507" s="245">
        <v>43992</v>
      </c>
      <c r="B5507" s="246" t="s">
        <v>51</v>
      </c>
      <c r="C5507" s="222" t="s">
        <v>51</v>
      </c>
      <c r="G5507" s="568"/>
      <c r="H5507" s="239"/>
    </row>
    <row r="5508" spans="1:8" s="260" customFormat="1" x14ac:dyDescent="0.25">
      <c r="A5508" s="245">
        <v>43993</v>
      </c>
      <c r="B5508" s="246" t="s">
        <v>51</v>
      </c>
      <c r="C5508" s="222" t="s">
        <v>51</v>
      </c>
      <c r="G5508" s="568"/>
      <c r="H5508" s="239"/>
    </row>
    <row r="5509" spans="1:8" s="260" customFormat="1" x14ac:dyDescent="0.25">
      <c r="A5509" s="245">
        <v>43994</v>
      </c>
      <c r="B5509" s="246" t="s">
        <v>51</v>
      </c>
      <c r="C5509" s="222" t="s">
        <v>51</v>
      </c>
      <c r="G5509" s="568"/>
      <c r="H5509" s="239"/>
    </row>
    <row r="5510" spans="1:8" s="260" customFormat="1" x14ac:dyDescent="0.25">
      <c r="A5510" s="245">
        <v>43995</v>
      </c>
      <c r="B5510" s="246" t="s">
        <v>51</v>
      </c>
      <c r="C5510" s="222" t="s">
        <v>51</v>
      </c>
      <c r="G5510" s="568"/>
      <c r="H5510" s="239"/>
    </row>
    <row r="5511" spans="1:8" s="260" customFormat="1" x14ac:dyDescent="0.25">
      <c r="A5511" s="245">
        <v>43996</v>
      </c>
      <c r="B5511" s="246" t="s">
        <v>51</v>
      </c>
      <c r="C5511" s="222" t="s">
        <v>51</v>
      </c>
      <c r="G5511" s="568"/>
      <c r="H5511" s="239"/>
    </row>
    <row r="5512" spans="1:8" s="260" customFormat="1" x14ac:dyDescent="0.25">
      <c r="A5512" s="245">
        <v>43998</v>
      </c>
      <c r="B5512" s="246" t="s">
        <v>51</v>
      </c>
      <c r="C5512" s="222" t="s">
        <v>51</v>
      </c>
      <c r="G5512" s="568"/>
      <c r="H5512" s="239"/>
    </row>
    <row r="5513" spans="1:8" s="260" customFormat="1" x14ac:dyDescent="0.25">
      <c r="A5513" s="245">
        <v>43999</v>
      </c>
      <c r="B5513" s="246" t="s">
        <v>51</v>
      </c>
      <c r="C5513" s="222" t="s">
        <v>51</v>
      </c>
      <c r="G5513" s="568"/>
      <c r="H5513" s="239"/>
    </row>
    <row r="5514" spans="1:8" s="260" customFormat="1" x14ac:dyDescent="0.25">
      <c r="A5514" s="245">
        <v>44000</v>
      </c>
      <c r="B5514" s="246" t="s">
        <v>51</v>
      </c>
      <c r="C5514" s="222" t="s">
        <v>51</v>
      </c>
      <c r="G5514" s="568"/>
      <c r="H5514" s="239"/>
    </row>
    <row r="5515" spans="1:8" s="260" customFormat="1" x14ac:dyDescent="0.25">
      <c r="A5515" s="245">
        <v>44001</v>
      </c>
      <c r="B5515" s="246" t="s">
        <v>51</v>
      </c>
      <c r="C5515" s="222" t="s">
        <v>51</v>
      </c>
      <c r="G5515" s="568"/>
      <c r="H5515" s="239"/>
    </row>
    <row r="5516" spans="1:8" s="260" customFormat="1" x14ac:dyDescent="0.25">
      <c r="A5516" s="245">
        <v>44002</v>
      </c>
      <c r="B5516" s="246" t="s">
        <v>51</v>
      </c>
      <c r="C5516" s="222" t="s">
        <v>51</v>
      </c>
      <c r="G5516" s="568"/>
      <c r="H5516" s="239"/>
    </row>
    <row r="5517" spans="1:8" s="260" customFormat="1" x14ac:dyDescent="0.25">
      <c r="A5517" s="245">
        <v>44003</v>
      </c>
      <c r="B5517" s="246" t="s">
        <v>51</v>
      </c>
      <c r="C5517" s="222" t="s">
        <v>51</v>
      </c>
      <c r="G5517" s="568"/>
      <c r="H5517" s="239"/>
    </row>
    <row r="5518" spans="1:8" s="260" customFormat="1" x14ac:dyDescent="0.25">
      <c r="A5518" s="245">
        <v>44004</v>
      </c>
      <c r="B5518" s="246" t="s">
        <v>51</v>
      </c>
      <c r="C5518" s="222" t="s">
        <v>51</v>
      </c>
      <c r="G5518" s="568"/>
      <c r="H5518" s="239"/>
    </row>
    <row r="5519" spans="1:8" s="260" customFormat="1" x14ac:dyDescent="0.25">
      <c r="A5519" s="245">
        <v>44005</v>
      </c>
      <c r="B5519" s="246" t="s">
        <v>51</v>
      </c>
      <c r="C5519" s="222" t="s">
        <v>51</v>
      </c>
      <c r="G5519" s="568"/>
      <c r="H5519" s="239"/>
    </row>
    <row r="5520" spans="1:8" s="260" customFormat="1" x14ac:dyDescent="0.25">
      <c r="A5520" s="245">
        <v>44006</v>
      </c>
      <c r="B5520" s="246" t="s">
        <v>51</v>
      </c>
      <c r="C5520" s="222" t="s">
        <v>51</v>
      </c>
      <c r="G5520" s="568"/>
      <c r="H5520" s="239"/>
    </row>
    <row r="5521" spans="1:8" s="260" customFormat="1" x14ac:dyDescent="0.25">
      <c r="A5521" s="245">
        <v>44007</v>
      </c>
      <c r="B5521" s="246" t="s">
        <v>51</v>
      </c>
      <c r="C5521" s="222" t="s">
        <v>51</v>
      </c>
      <c r="G5521" s="568"/>
      <c r="H5521" s="239"/>
    </row>
    <row r="5522" spans="1:8" s="260" customFormat="1" x14ac:dyDescent="0.25">
      <c r="A5522" s="245">
        <v>44008</v>
      </c>
      <c r="B5522" s="246" t="s">
        <v>51</v>
      </c>
      <c r="C5522" s="222" t="s">
        <v>51</v>
      </c>
      <c r="G5522" s="568"/>
      <c r="H5522" s="239"/>
    </row>
    <row r="5523" spans="1:8" s="260" customFormat="1" x14ac:dyDescent="0.25">
      <c r="A5523" s="245">
        <v>44009</v>
      </c>
      <c r="B5523" s="246" t="s">
        <v>51</v>
      </c>
      <c r="C5523" s="222" t="s">
        <v>51</v>
      </c>
      <c r="G5523" s="568"/>
      <c r="H5523" s="239"/>
    </row>
    <row r="5524" spans="1:8" s="260" customFormat="1" x14ac:dyDescent="0.25">
      <c r="A5524" s="245">
        <v>44010</v>
      </c>
      <c r="B5524" s="246" t="s">
        <v>51</v>
      </c>
      <c r="C5524" s="222" t="s">
        <v>51</v>
      </c>
      <c r="G5524" s="568"/>
      <c r="H5524" s="239"/>
    </row>
    <row r="5525" spans="1:8" s="260" customFormat="1" x14ac:dyDescent="0.25">
      <c r="A5525" s="245">
        <v>44011</v>
      </c>
      <c r="B5525" s="246" t="s">
        <v>51</v>
      </c>
      <c r="C5525" s="222" t="s">
        <v>51</v>
      </c>
      <c r="G5525" s="568"/>
      <c r="H5525" s="239"/>
    </row>
    <row r="5526" spans="1:8" s="260" customFormat="1" x14ac:dyDescent="0.25">
      <c r="A5526" s="245">
        <v>44012</v>
      </c>
      <c r="B5526" s="246" t="s">
        <v>51</v>
      </c>
      <c r="C5526" s="222" t="s">
        <v>51</v>
      </c>
      <c r="G5526" s="568"/>
      <c r="H5526" s="239"/>
    </row>
    <row r="5527" spans="1:8" s="260" customFormat="1" x14ac:dyDescent="0.25">
      <c r="A5527" s="245">
        <v>44013</v>
      </c>
      <c r="B5527" s="246" t="s">
        <v>51</v>
      </c>
      <c r="C5527" s="222" t="s">
        <v>51</v>
      </c>
      <c r="G5527" s="568"/>
      <c r="H5527" s="239"/>
    </row>
    <row r="5528" spans="1:8" s="260" customFormat="1" x14ac:dyDescent="0.25">
      <c r="A5528" s="245">
        <v>44014</v>
      </c>
      <c r="B5528" s="246" t="s">
        <v>51</v>
      </c>
      <c r="C5528" s="222" t="s">
        <v>51</v>
      </c>
      <c r="G5528" s="568"/>
      <c r="H5528" s="239"/>
    </row>
    <row r="5529" spans="1:8" s="260" customFormat="1" x14ac:dyDescent="0.25">
      <c r="A5529" s="245">
        <v>44015</v>
      </c>
      <c r="B5529" s="246" t="s">
        <v>51</v>
      </c>
      <c r="C5529" s="222" t="s">
        <v>51</v>
      </c>
      <c r="G5529" s="568"/>
      <c r="H5529" s="239"/>
    </row>
    <row r="5530" spans="1:8" s="260" customFormat="1" x14ac:dyDescent="0.25">
      <c r="A5530" s="245">
        <v>44016</v>
      </c>
      <c r="B5530" s="246" t="s">
        <v>51</v>
      </c>
      <c r="C5530" s="222" t="s">
        <v>51</v>
      </c>
      <c r="G5530" s="568"/>
      <c r="H5530" s="239"/>
    </row>
    <row r="5531" spans="1:8" s="260" customFormat="1" x14ac:dyDescent="0.25">
      <c r="A5531" s="245">
        <v>44017</v>
      </c>
      <c r="B5531" s="246" t="s">
        <v>51</v>
      </c>
      <c r="C5531" s="222" t="s">
        <v>51</v>
      </c>
      <c r="G5531" s="568"/>
      <c r="H5531" s="239"/>
    </row>
    <row r="5532" spans="1:8" s="260" customFormat="1" x14ac:dyDescent="0.25">
      <c r="A5532" s="245">
        <v>44018</v>
      </c>
      <c r="B5532" s="246" t="s">
        <v>51</v>
      </c>
      <c r="C5532" s="222" t="s">
        <v>51</v>
      </c>
      <c r="G5532" s="568"/>
      <c r="H5532" s="239"/>
    </row>
    <row r="5533" spans="1:8" s="260" customFormat="1" x14ac:dyDescent="0.25">
      <c r="A5533" s="245">
        <v>44019</v>
      </c>
      <c r="B5533" s="246" t="s">
        <v>51</v>
      </c>
      <c r="C5533" s="222" t="s">
        <v>51</v>
      </c>
      <c r="G5533" s="568"/>
      <c r="H5533" s="239"/>
    </row>
    <row r="5534" spans="1:8" s="260" customFormat="1" x14ac:dyDescent="0.25">
      <c r="A5534" s="245">
        <v>44020</v>
      </c>
      <c r="B5534" s="246" t="s">
        <v>51</v>
      </c>
      <c r="C5534" s="222" t="s">
        <v>51</v>
      </c>
      <c r="G5534" s="568"/>
      <c r="H5534" s="239"/>
    </row>
    <row r="5535" spans="1:8" s="260" customFormat="1" x14ac:dyDescent="0.25">
      <c r="A5535" s="245">
        <v>44021</v>
      </c>
      <c r="B5535" s="246" t="s">
        <v>51</v>
      </c>
      <c r="C5535" s="222" t="s">
        <v>51</v>
      </c>
      <c r="G5535" s="568"/>
      <c r="H5535" s="239"/>
    </row>
    <row r="5536" spans="1:8" s="260" customFormat="1" x14ac:dyDescent="0.25">
      <c r="A5536" s="245">
        <v>44024</v>
      </c>
      <c r="B5536" s="246" t="s">
        <v>51</v>
      </c>
      <c r="C5536" s="222" t="s">
        <v>51</v>
      </c>
      <c r="G5536" s="568"/>
      <c r="H5536" s="239"/>
    </row>
    <row r="5537" spans="1:8" s="260" customFormat="1" x14ac:dyDescent="0.25">
      <c r="A5537" s="245">
        <v>44025</v>
      </c>
      <c r="B5537" s="246" t="s">
        <v>51</v>
      </c>
      <c r="C5537" s="222" t="s">
        <v>51</v>
      </c>
      <c r="G5537" s="568"/>
      <c r="H5537" s="239"/>
    </row>
    <row r="5538" spans="1:8" s="260" customFormat="1" x14ac:dyDescent="0.25">
      <c r="A5538" s="245">
        <v>44026</v>
      </c>
      <c r="B5538" s="246" t="s">
        <v>51</v>
      </c>
      <c r="C5538" s="222" t="s">
        <v>51</v>
      </c>
      <c r="G5538" s="568"/>
      <c r="H5538" s="239"/>
    </row>
    <row r="5539" spans="1:8" s="260" customFormat="1" x14ac:dyDescent="0.25">
      <c r="A5539" s="245">
        <v>44027</v>
      </c>
      <c r="B5539" s="246" t="s">
        <v>51</v>
      </c>
      <c r="C5539" s="222" t="s">
        <v>51</v>
      </c>
      <c r="G5539" s="568"/>
      <c r="H5539" s="239"/>
    </row>
    <row r="5540" spans="1:8" s="260" customFormat="1" x14ac:dyDescent="0.25">
      <c r="A5540" s="245">
        <v>44028</v>
      </c>
      <c r="B5540" s="246" t="s">
        <v>51</v>
      </c>
      <c r="C5540" s="222" t="s">
        <v>51</v>
      </c>
      <c r="G5540" s="568"/>
      <c r="H5540" s="239"/>
    </row>
    <row r="5541" spans="1:8" s="260" customFormat="1" x14ac:dyDescent="0.25">
      <c r="A5541" s="245">
        <v>44029</v>
      </c>
      <c r="B5541" s="246" t="s">
        <v>51</v>
      </c>
      <c r="C5541" s="222" t="s">
        <v>51</v>
      </c>
      <c r="G5541" s="568"/>
      <c r="H5541" s="239"/>
    </row>
    <row r="5542" spans="1:8" s="260" customFormat="1" x14ac:dyDescent="0.25">
      <c r="A5542" s="245">
        <v>44030</v>
      </c>
      <c r="B5542" s="246" t="s">
        <v>51</v>
      </c>
      <c r="C5542" s="222" t="s">
        <v>51</v>
      </c>
      <c r="G5542" s="568"/>
      <c r="H5542" s="239"/>
    </row>
    <row r="5543" spans="1:8" s="260" customFormat="1" x14ac:dyDescent="0.25">
      <c r="A5543" s="245">
        <v>44031</v>
      </c>
      <c r="B5543" s="246" t="s">
        <v>51</v>
      </c>
      <c r="C5543" s="222" t="s">
        <v>51</v>
      </c>
      <c r="G5543" s="568"/>
      <c r="H5543" s="239"/>
    </row>
    <row r="5544" spans="1:8" s="260" customFormat="1" x14ac:dyDescent="0.25">
      <c r="A5544" s="245">
        <v>44032</v>
      </c>
      <c r="B5544" s="246" t="s">
        <v>51</v>
      </c>
      <c r="C5544" s="222" t="s">
        <v>51</v>
      </c>
      <c r="G5544" s="568"/>
      <c r="H5544" s="239"/>
    </row>
    <row r="5545" spans="1:8" s="260" customFormat="1" x14ac:dyDescent="0.25">
      <c r="A5545" s="245">
        <v>44033</v>
      </c>
      <c r="B5545" s="246" t="s">
        <v>51</v>
      </c>
      <c r="C5545" s="222" t="s">
        <v>51</v>
      </c>
      <c r="G5545" s="568"/>
      <c r="H5545" s="239"/>
    </row>
    <row r="5546" spans="1:8" s="260" customFormat="1" x14ac:dyDescent="0.25">
      <c r="A5546" s="245">
        <v>44034</v>
      </c>
      <c r="B5546" s="246" t="s">
        <v>51</v>
      </c>
      <c r="C5546" s="222" t="s">
        <v>51</v>
      </c>
      <c r="G5546" s="568"/>
      <c r="H5546" s="239"/>
    </row>
    <row r="5547" spans="1:8" s="260" customFormat="1" x14ac:dyDescent="0.25">
      <c r="A5547" s="245">
        <v>44035</v>
      </c>
      <c r="B5547" s="246" t="s">
        <v>51</v>
      </c>
      <c r="C5547" s="222" t="s">
        <v>51</v>
      </c>
      <c r="G5547" s="568"/>
      <c r="H5547" s="239"/>
    </row>
    <row r="5548" spans="1:8" s="260" customFormat="1" x14ac:dyDescent="0.25">
      <c r="A5548" s="245">
        <v>44036</v>
      </c>
      <c r="B5548" s="246" t="s">
        <v>51</v>
      </c>
      <c r="C5548" s="222" t="s">
        <v>51</v>
      </c>
      <c r="G5548" s="568"/>
      <c r="H5548" s="239"/>
    </row>
    <row r="5549" spans="1:8" s="260" customFormat="1" x14ac:dyDescent="0.25">
      <c r="A5549" s="245">
        <v>44037</v>
      </c>
      <c r="B5549" s="246" t="s">
        <v>51</v>
      </c>
      <c r="C5549" s="222" t="s">
        <v>51</v>
      </c>
      <c r="G5549" s="568"/>
      <c r="H5549" s="239"/>
    </row>
    <row r="5550" spans="1:8" s="260" customFormat="1" x14ac:dyDescent="0.25">
      <c r="A5550" s="245">
        <v>44038</v>
      </c>
      <c r="B5550" s="246" t="s">
        <v>51</v>
      </c>
      <c r="C5550" s="222" t="s">
        <v>51</v>
      </c>
      <c r="G5550" s="568"/>
      <c r="H5550" s="239"/>
    </row>
    <row r="5551" spans="1:8" s="260" customFormat="1" x14ac:dyDescent="0.25">
      <c r="A5551" s="245">
        <v>44039</v>
      </c>
      <c r="B5551" s="246" t="s">
        <v>51</v>
      </c>
      <c r="C5551" s="222" t="s">
        <v>51</v>
      </c>
      <c r="G5551" s="568"/>
      <c r="H5551" s="239"/>
    </row>
    <row r="5552" spans="1:8" s="260" customFormat="1" x14ac:dyDescent="0.25">
      <c r="A5552" s="245">
        <v>44040</v>
      </c>
      <c r="B5552" s="246" t="s">
        <v>51</v>
      </c>
      <c r="C5552" s="222" t="s">
        <v>51</v>
      </c>
      <c r="G5552" s="568"/>
      <c r="H5552" s="239"/>
    </row>
    <row r="5553" spans="1:8" s="260" customFormat="1" x14ac:dyDescent="0.25">
      <c r="A5553" s="245">
        <v>44041</v>
      </c>
      <c r="B5553" s="246" t="s">
        <v>51</v>
      </c>
      <c r="C5553" s="222" t="s">
        <v>51</v>
      </c>
      <c r="G5553" s="568"/>
      <c r="H5553" s="239"/>
    </row>
    <row r="5554" spans="1:8" s="260" customFormat="1" x14ac:dyDescent="0.25">
      <c r="A5554" s="245">
        <v>44042</v>
      </c>
      <c r="B5554" s="246" t="s">
        <v>51</v>
      </c>
      <c r="C5554" s="222" t="s">
        <v>51</v>
      </c>
      <c r="G5554" s="568"/>
      <c r="H5554" s="239"/>
    </row>
    <row r="5555" spans="1:8" s="260" customFormat="1" x14ac:dyDescent="0.25">
      <c r="A5555" s="245">
        <v>44043</v>
      </c>
      <c r="B5555" s="246" t="s">
        <v>51</v>
      </c>
      <c r="C5555" s="222" t="s">
        <v>51</v>
      </c>
      <c r="G5555" s="568"/>
      <c r="H5555" s="239"/>
    </row>
    <row r="5556" spans="1:8" s="260" customFormat="1" x14ac:dyDescent="0.25">
      <c r="A5556" s="245">
        <v>44044</v>
      </c>
      <c r="B5556" s="246" t="s">
        <v>51</v>
      </c>
      <c r="C5556" s="222" t="s">
        <v>51</v>
      </c>
      <c r="G5556" s="568"/>
      <c r="H5556" s="239"/>
    </row>
    <row r="5557" spans="1:8" s="260" customFormat="1" x14ac:dyDescent="0.25">
      <c r="A5557" s="245">
        <v>44045</v>
      </c>
      <c r="B5557" s="246" t="s">
        <v>51</v>
      </c>
      <c r="C5557" s="222" t="s">
        <v>51</v>
      </c>
      <c r="G5557" s="568"/>
      <c r="H5557" s="239"/>
    </row>
    <row r="5558" spans="1:8" s="260" customFormat="1" x14ac:dyDescent="0.25">
      <c r="A5558" s="245">
        <v>44046</v>
      </c>
      <c r="B5558" s="246" t="s">
        <v>51</v>
      </c>
      <c r="C5558" s="222" t="s">
        <v>51</v>
      </c>
      <c r="G5558" s="568"/>
      <c r="H5558" s="239"/>
    </row>
    <row r="5559" spans="1:8" s="260" customFormat="1" x14ac:dyDescent="0.25">
      <c r="A5559" s="245">
        <v>44047</v>
      </c>
      <c r="B5559" s="246" t="s">
        <v>51</v>
      </c>
      <c r="C5559" s="222" t="s">
        <v>51</v>
      </c>
      <c r="G5559" s="568"/>
      <c r="H5559" s="239"/>
    </row>
    <row r="5560" spans="1:8" s="260" customFormat="1" x14ac:dyDescent="0.25">
      <c r="A5560" s="245">
        <v>44048</v>
      </c>
      <c r="B5560" s="246" t="s">
        <v>51</v>
      </c>
      <c r="C5560" s="222" t="s">
        <v>51</v>
      </c>
      <c r="G5560" s="568"/>
      <c r="H5560" s="239"/>
    </row>
    <row r="5561" spans="1:8" s="260" customFormat="1" x14ac:dyDescent="0.25">
      <c r="A5561" s="245">
        <v>44049</v>
      </c>
      <c r="B5561" s="246" t="s">
        <v>51</v>
      </c>
      <c r="C5561" s="222" t="s">
        <v>51</v>
      </c>
      <c r="G5561" s="568"/>
      <c r="H5561" s="239"/>
    </row>
    <row r="5562" spans="1:8" s="260" customFormat="1" x14ac:dyDescent="0.25">
      <c r="A5562" s="245">
        <v>44050</v>
      </c>
      <c r="B5562" s="246" t="s">
        <v>51</v>
      </c>
      <c r="C5562" s="222" t="s">
        <v>51</v>
      </c>
      <c r="G5562" s="568"/>
      <c r="H5562" s="239"/>
    </row>
    <row r="5563" spans="1:8" s="260" customFormat="1" x14ac:dyDescent="0.25">
      <c r="A5563" s="245">
        <v>44051</v>
      </c>
      <c r="B5563" s="246" t="s">
        <v>51</v>
      </c>
      <c r="C5563" s="222" t="s">
        <v>51</v>
      </c>
      <c r="G5563" s="568"/>
      <c r="H5563" s="239"/>
    </row>
    <row r="5564" spans="1:8" s="260" customFormat="1" x14ac:dyDescent="0.25">
      <c r="A5564" s="245">
        <v>44053</v>
      </c>
      <c r="B5564" s="246" t="s">
        <v>51</v>
      </c>
      <c r="C5564" s="222" t="s">
        <v>51</v>
      </c>
      <c r="G5564" s="568"/>
      <c r="H5564" s="239"/>
    </row>
    <row r="5565" spans="1:8" s="260" customFormat="1" x14ac:dyDescent="0.25">
      <c r="A5565" s="245">
        <v>44054</v>
      </c>
      <c r="B5565" s="246" t="s">
        <v>51</v>
      </c>
      <c r="C5565" s="222" t="s">
        <v>51</v>
      </c>
      <c r="G5565" s="568"/>
      <c r="H5565" s="239"/>
    </row>
    <row r="5566" spans="1:8" s="260" customFormat="1" x14ac:dyDescent="0.25">
      <c r="A5566" s="245">
        <v>44056</v>
      </c>
      <c r="B5566" s="246" t="s">
        <v>51</v>
      </c>
      <c r="C5566" s="222" t="s">
        <v>51</v>
      </c>
      <c r="G5566" s="568"/>
      <c r="H5566" s="239"/>
    </row>
    <row r="5567" spans="1:8" s="260" customFormat="1" x14ac:dyDescent="0.25">
      <c r="A5567" s="245">
        <v>44057</v>
      </c>
      <c r="B5567" s="246" t="s">
        <v>51</v>
      </c>
      <c r="C5567" s="222" t="s">
        <v>51</v>
      </c>
      <c r="G5567" s="568"/>
      <c r="H5567" s="239"/>
    </row>
    <row r="5568" spans="1:8" s="260" customFormat="1" x14ac:dyDescent="0.25">
      <c r="A5568" s="245">
        <v>44058</v>
      </c>
      <c r="B5568" s="246" t="s">
        <v>51</v>
      </c>
      <c r="C5568" s="222" t="s">
        <v>51</v>
      </c>
      <c r="G5568" s="568"/>
      <c r="H5568" s="239"/>
    </row>
    <row r="5569" spans="1:8" s="260" customFormat="1" x14ac:dyDescent="0.25">
      <c r="A5569" s="245">
        <v>44060</v>
      </c>
      <c r="B5569" s="246" t="s">
        <v>51</v>
      </c>
      <c r="C5569" s="222" t="s">
        <v>51</v>
      </c>
      <c r="G5569" s="568"/>
      <c r="H5569" s="239"/>
    </row>
    <row r="5570" spans="1:8" s="260" customFormat="1" x14ac:dyDescent="0.25">
      <c r="A5570" s="245">
        <v>44061</v>
      </c>
      <c r="B5570" s="246" t="s">
        <v>51</v>
      </c>
      <c r="C5570" s="222" t="s">
        <v>51</v>
      </c>
      <c r="G5570" s="568"/>
      <c r="H5570" s="239"/>
    </row>
    <row r="5571" spans="1:8" s="260" customFormat="1" x14ac:dyDescent="0.25">
      <c r="A5571" s="245">
        <v>44064</v>
      </c>
      <c r="B5571" s="246" t="s">
        <v>51</v>
      </c>
      <c r="C5571" s="222" t="s">
        <v>51</v>
      </c>
      <c r="G5571" s="568"/>
      <c r="H5571" s="239"/>
    </row>
    <row r="5572" spans="1:8" s="260" customFormat="1" x14ac:dyDescent="0.25">
      <c r="A5572" s="245">
        <v>44066</v>
      </c>
      <c r="B5572" s="246" t="s">
        <v>51</v>
      </c>
      <c r="C5572" s="222" t="s">
        <v>51</v>
      </c>
      <c r="G5572" s="568"/>
      <c r="H5572" s="239"/>
    </row>
    <row r="5573" spans="1:8" s="260" customFormat="1" x14ac:dyDescent="0.25">
      <c r="A5573" s="245">
        <v>44068</v>
      </c>
      <c r="B5573" s="246" t="s">
        <v>51</v>
      </c>
      <c r="C5573" s="222" t="s">
        <v>51</v>
      </c>
      <c r="G5573" s="568"/>
      <c r="H5573" s="239"/>
    </row>
    <row r="5574" spans="1:8" s="260" customFormat="1" x14ac:dyDescent="0.25">
      <c r="A5574" s="245">
        <v>44073</v>
      </c>
      <c r="B5574" s="246" t="s">
        <v>51</v>
      </c>
      <c r="C5574" s="222" t="s">
        <v>51</v>
      </c>
      <c r="G5574" s="568"/>
      <c r="H5574" s="239"/>
    </row>
    <row r="5575" spans="1:8" s="260" customFormat="1" x14ac:dyDescent="0.25">
      <c r="A5575" s="245">
        <v>44078</v>
      </c>
      <c r="B5575" s="246" t="s">
        <v>51</v>
      </c>
      <c r="C5575" s="222" t="s">
        <v>51</v>
      </c>
      <c r="G5575" s="568"/>
      <c r="H5575" s="239"/>
    </row>
    <row r="5576" spans="1:8" s="260" customFormat="1" x14ac:dyDescent="0.25">
      <c r="A5576" s="245">
        <v>44081</v>
      </c>
      <c r="B5576" s="246" t="s">
        <v>51</v>
      </c>
      <c r="C5576" s="222" t="s">
        <v>51</v>
      </c>
      <c r="G5576" s="568"/>
      <c r="H5576" s="239"/>
    </row>
    <row r="5577" spans="1:8" s="260" customFormat="1" x14ac:dyDescent="0.25">
      <c r="A5577" s="245">
        <v>44082</v>
      </c>
      <c r="B5577" s="246" t="s">
        <v>51</v>
      </c>
      <c r="C5577" s="222" t="s">
        <v>51</v>
      </c>
      <c r="G5577" s="568"/>
      <c r="H5577" s="239"/>
    </row>
    <row r="5578" spans="1:8" s="260" customFormat="1" x14ac:dyDescent="0.25">
      <c r="A5578" s="245">
        <v>44084</v>
      </c>
      <c r="B5578" s="246" t="s">
        <v>51</v>
      </c>
      <c r="C5578" s="222" t="s">
        <v>51</v>
      </c>
      <c r="G5578" s="568"/>
      <c r="H5578" s="239"/>
    </row>
    <row r="5579" spans="1:8" s="260" customFormat="1" x14ac:dyDescent="0.25">
      <c r="A5579" s="245">
        <v>44085</v>
      </c>
      <c r="B5579" s="246" t="s">
        <v>51</v>
      </c>
      <c r="C5579" s="222" t="s">
        <v>51</v>
      </c>
      <c r="G5579" s="568"/>
      <c r="H5579" s="239"/>
    </row>
    <row r="5580" spans="1:8" s="260" customFormat="1" x14ac:dyDescent="0.25">
      <c r="A5580" s="245">
        <v>44087</v>
      </c>
      <c r="B5580" s="246" t="s">
        <v>51</v>
      </c>
      <c r="C5580" s="222" t="s">
        <v>51</v>
      </c>
      <c r="G5580" s="568"/>
      <c r="H5580" s="239"/>
    </row>
    <row r="5581" spans="1:8" s="260" customFormat="1" x14ac:dyDescent="0.25">
      <c r="A5581" s="245">
        <v>44088</v>
      </c>
      <c r="B5581" s="246" t="s">
        <v>51</v>
      </c>
      <c r="C5581" s="222" t="s">
        <v>51</v>
      </c>
      <c r="G5581" s="568"/>
      <c r="H5581" s="239"/>
    </row>
    <row r="5582" spans="1:8" s="260" customFormat="1" x14ac:dyDescent="0.25">
      <c r="A5582" s="245">
        <v>44090</v>
      </c>
      <c r="B5582" s="246" t="s">
        <v>51</v>
      </c>
      <c r="C5582" s="222" t="s">
        <v>51</v>
      </c>
      <c r="G5582" s="568"/>
      <c r="H5582" s="239"/>
    </row>
    <row r="5583" spans="1:8" s="260" customFormat="1" x14ac:dyDescent="0.25">
      <c r="A5583" s="245">
        <v>44093</v>
      </c>
      <c r="B5583" s="246" t="s">
        <v>51</v>
      </c>
      <c r="C5583" s="222" t="s">
        <v>51</v>
      </c>
      <c r="G5583" s="568"/>
      <c r="H5583" s="239"/>
    </row>
    <row r="5584" spans="1:8" s="260" customFormat="1" x14ac:dyDescent="0.25">
      <c r="A5584" s="245">
        <v>44094</v>
      </c>
      <c r="B5584" s="246" t="s">
        <v>51</v>
      </c>
      <c r="C5584" s="222" t="s">
        <v>51</v>
      </c>
      <c r="G5584" s="568"/>
      <c r="H5584" s="239"/>
    </row>
    <row r="5585" spans="1:8" s="260" customFormat="1" x14ac:dyDescent="0.25">
      <c r="A5585" s="245">
        <v>44095</v>
      </c>
      <c r="B5585" s="246" t="s">
        <v>51</v>
      </c>
      <c r="C5585" s="222" t="s">
        <v>51</v>
      </c>
      <c r="G5585" s="568"/>
      <c r="H5585" s="239"/>
    </row>
    <row r="5586" spans="1:8" s="260" customFormat="1" x14ac:dyDescent="0.25">
      <c r="A5586" s="245">
        <v>44096</v>
      </c>
      <c r="B5586" s="246" t="s">
        <v>51</v>
      </c>
      <c r="C5586" s="222" t="s">
        <v>51</v>
      </c>
      <c r="G5586" s="568"/>
      <c r="H5586" s="239"/>
    </row>
    <row r="5587" spans="1:8" s="260" customFormat="1" x14ac:dyDescent="0.25">
      <c r="A5587" s="245">
        <v>44098</v>
      </c>
      <c r="B5587" s="246" t="s">
        <v>51</v>
      </c>
      <c r="C5587" s="222" t="s">
        <v>51</v>
      </c>
      <c r="G5587" s="568"/>
      <c r="H5587" s="239"/>
    </row>
    <row r="5588" spans="1:8" s="260" customFormat="1" x14ac:dyDescent="0.25">
      <c r="A5588" s="245">
        <v>44100</v>
      </c>
      <c r="B5588" s="246" t="s">
        <v>51</v>
      </c>
      <c r="C5588" s="222" t="s">
        <v>51</v>
      </c>
      <c r="G5588" s="568"/>
      <c r="H5588" s="239"/>
    </row>
    <row r="5589" spans="1:8" s="260" customFormat="1" x14ac:dyDescent="0.25">
      <c r="A5589" s="245">
        <v>44101</v>
      </c>
      <c r="B5589" s="246" t="s">
        <v>51</v>
      </c>
      <c r="C5589" s="222" t="s">
        <v>51</v>
      </c>
      <c r="G5589" s="568"/>
      <c r="H5589" s="239"/>
    </row>
    <row r="5590" spans="1:8" s="260" customFormat="1" x14ac:dyDescent="0.25">
      <c r="A5590" s="245">
        <v>44102</v>
      </c>
      <c r="B5590" s="246" t="s">
        <v>51</v>
      </c>
      <c r="C5590" s="222" t="s">
        <v>51</v>
      </c>
      <c r="G5590" s="568"/>
      <c r="H5590" s="239"/>
    </row>
    <row r="5591" spans="1:8" s="260" customFormat="1" x14ac:dyDescent="0.25">
      <c r="A5591" s="245">
        <v>44105</v>
      </c>
      <c r="B5591" s="246" t="s">
        <v>51</v>
      </c>
      <c r="C5591" s="222" t="s">
        <v>51</v>
      </c>
      <c r="G5591" s="568"/>
      <c r="H5591" s="239"/>
    </row>
    <row r="5592" spans="1:8" s="260" customFormat="1" x14ac:dyDescent="0.25">
      <c r="A5592" s="245">
        <v>44107</v>
      </c>
      <c r="B5592" s="246" t="s">
        <v>51</v>
      </c>
      <c r="C5592" s="222" t="s">
        <v>51</v>
      </c>
      <c r="G5592" s="568"/>
      <c r="H5592" s="239"/>
    </row>
    <row r="5593" spans="1:8" s="260" customFormat="1" x14ac:dyDescent="0.25">
      <c r="A5593" s="245">
        <v>44109</v>
      </c>
      <c r="B5593" s="246" t="s">
        <v>51</v>
      </c>
      <c r="C5593" s="222" t="s">
        <v>51</v>
      </c>
      <c r="G5593" s="568"/>
      <c r="H5593" s="239"/>
    </row>
    <row r="5594" spans="1:8" s="260" customFormat="1" x14ac:dyDescent="0.25">
      <c r="A5594" s="245">
        <v>44112</v>
      </c>
      <c r="B5594" s="246" t="s">
        <v>51</v>
      </c>
      <c r="C5594" s="222" t="s">
        <v>51</v>
      </c>
      <c r="G5594" s="568"/>
      <c r="H5594" s="239"/>
    </row>
    <row r="5595" spans="1:8" s="260" customFormat="1" x14ac:dyDescent="0.25">
      <c r="A5595" s="245">
        <v>44118</v>
      </c>
      <c r="B5595" s="246" t="s">
        <v>51</v>
      </c>
      <c r="C5595" s="222" t="s">
        <v>51</v>
      </c>
      <c r="G5595" s="568"/>
      <c r="H5595" s="239"/>
    </row>
    <row r="5596" spans="1:8" s="260" customFormat="1" x14ac:dyDescent="0.25">
      <c r="A5596" s="245">
        <v>44164</v>
      </c>
      <c r="B5596" s="246" t="s">
        <v>51</v>
      </c>
      <c r="C5596" s="222" t="s">
        <v>51</v>
      </c>
      <c r="G5596" s="568"/>
      <c r="H5596" s="239"/>
    </row>
    <row r="5597" spans="1:8" s="260" customFormat="1" x14ac:dyDescent="0.25">
      <c r="A5597" s="245">
        <v>44171</v>
      </c>
      <c r="B5597" s="246" t="s">
        <v>51</v>
      </c>
      <c r="C5597" s="222" t="s">
        <v>51</v>
      </c>
      <c r="G5597" s="568"/>
      <c r="H5597" s="239"/>
    </row>
    <row r="5598" spans="1:8" s="260" customFormat="1" x14ac:dyDescent="0.25">
      <c r="A5598" s="245">
        <v>44178</v>
      </c>
      <c r="B5598" s="246" t="s">
        <v>51</v>
      </c>
      <c r="C5598" s="222" t="s">
        <v>51</v>
      </c>
      <c r="G5598" s="568"/>
      <c r="H5598" s="239"/>
    </row>
    <row r="5599" spans="1:8" s="260" customFormat="1" x14ac:dyDescent="0.25">
      <c r="A5599" s="245">
        <v>43903</v>
      </c>
      <c r="B5599" s="246" t="s">
        <v>10</v>
      </c>
      <c r="C5599" s="222" t="s">
        <v>10</v>
      </c>
      <c r="G5599" s="568"/>
      <c r="H5599" s="239"/>
    </row>
    <row r="5600" spans="1:8" s="260" customFormat="1" x14ac:dyDescent="0.25">
      <c r="A5600" s="245">
        <v>43907</v>
      </c>
      <c r="B5600" s="246" t="s">
        <v>10</v>
      </c>
      <c r="C5600" s="222" t="s">
        <v>10</v>
      </c>
      <c r="G5600" s="568"/>
      <c r="H5600" s="239"/>
    </row>
    <row r="5601" spans="1:8" s="260" customFormat="1" x14ac:dyDescent="0.25">
      <c r="A5601" s="245">
        <v>43910</v>
      </c>
      <c r="B5601" s="246" t="s">
        <v>10</v>
      </c>
      <c r="C5601" s="222" t="s">
        <v>10</v>
      </c>
      <c r="G5601" s="568"/>
      <c r="H5601" s="239"/>
    </row>
    <row r="5602" spans="1:8" s="260" customFormat="1" x14ac:dyDescent="0.25">
      <c r="A5602" s="245">
        <v>43916</v>
      </c>
      <c r="B5602" s="246" t="s">
        <v>10</v>
      </c>
      <c r="C5602" s="222" t="s">
        <v>10</v>
      </c>
      <c r="G5602" s="568"/>
      <c r="H5602" s="239"/>
    </row>
    <row r="5603" spans="1:8" s="260" customFormat="1" x14ac:dyDescent="0.25">
      <c r="A5603" s="245">
        <v>43920</v>
      </c>
      <c r="B5603" s="246" t="s">
        <v>10</v>
      </c>
      <c r="C5603" s="222" t="s">
        <v>10</v>
      </c>
      <c r="G5603" s="568"/>
      <c r="H5603" s="239"/>
    </row>
    <row r="5604" spans="1:8" s="260" customFormat="1" x14ac:dyDescent="0.25">
      <c r="A5604" s="245">
        <v>43923</v>
      </c>
      <c r="B5604" s="246" t="s">
        <v>10</v>
      </c>
      <c r="C5604" s="222" t="s">
        <v>10</v>
      </c>
      <c r="G5604" s="568"/>
      <c r="H5604" s="239"/>
    </row>
    <row r="5605" spans="1:8" s="260" customFormat="1" x14ac:dyDescent="0.25">
      <c r="A5605" s="245">
        <v>43924</v>
      </c>
      <c r="B5605" s="246" t="s">
        <v>10</v>
      </c>
      <c r="C5605" s="222" t="s">
        <v>10</v>
      </c>
      <c r="G5605" s="568"/>
      <c r="H5605" s="239"/>
    </row>
    <row r="5606" spans="1:8" s="260" customFormat="1" x14ac:dyDescent="0.25">
      <c r="A5606" s="245">
        <v>43926</v>
      </c>
      <c r="B5606" s="246" t="s">
        <v>10</v>
      </c>
      <c r="C5606" s="222" t="s">
        <v>10</v>
      </c>
      <c r="G5606" s="568"/>
      <c r="H5606" s="239"/>
    </row>
    <row r="5607" spans="1:8" s="260" customFormat="1" x14ac:dyDescent="0.25">
      <c r="A5607" s="245">
        <v>43929</v>
      </c>
      <c r="B5607" s="246" t="s">
        <v>10</v>
      </c>
      <c r="C5607" s="222" t="s">
        <v>10</v>
      </c>
      <c r="G5607" s="568"/>
      <c r="H5607" s="239"/>
    </row>
    <row r="5608" spans="1:8" s="260" customFormat="1" x14ac:dyDescent="0.25">
      <c r="A5608" s="245">
        <v>43930</v>
      </c>
      <c r="B5608" s="246" t="s">
        <v>10</v>
      </c>
      <c r="C5608" s="222" t="s">
        <v>10</v>
      </c>
      <c r="G5608" s="568"/>
      <c r="H5608" s="239"/>
    </row>
    <row r="5609" spans="1:8" s="260" customFormat="1" x14ac:dyDescent="0.25">
      <c r="A5609" s="245">
        <v>43936</v>
      </c>
      <c r="B5609" s="246" t="s">
        <v>10</v>
      </c>
      <c r="C5609" s="222" t="s">
        <v>10</v>
      </c>
      <c r="G5609" s="568"/>
      <c r="H5609" s="239"/>
    </row>
    <row r="5610" spans="1:8" s="260" customFormat="1" x14ac:dyDescent="0.25">
      <c r="A5610" s="245">
        <v>43948</v>
      </c>
      <c r="B5610" s="246" t="s">
        <v>10</v>
      </c>
      <c r="C5610" s="222" t="s">
        <v>10</v>
      </c>
      <c r="G5610" s="568"/>
      <c r="H5610" s="239"/>
    </row>
    <row r="5611" spans="1:8" s="260" customFormat="1" x14ac:dyDescent="0.25">
      <c r="A5611" s="245">
        <v>43953</v>
      </c>
      <c r="B5611" s="246" t="s">
        <v>10</v>
      </c>
      <c r="C5611" s="222" t="s">
        <v>10</v>
      </c>
      <c r="G5611" s="568"/>
      <c r="H5611" s="239"/>
    </row>
    <row r="5612" spans="1:8" s="260" customFormat="1" x14ac:dyDescent="0.25">
      <c r="A5612" s="245">
        <v>43956</v>
      </c>
      <c r="B5612" s="246" t="s">
        <v>10</v>
      </c>
      <c r="C5612" s="222" t="s">
        <v>10</v>
      </c>
      <c r="G5612" s="568"/>
      <c r="H5612" s="239"/>
    </row>
    <row r="5613" spans="1:8" s="260" customFormat="1" x14ac:dyDescent="0.25">
      <c r="A5613" s="245">
        <v>43963</v>
      </c>
      <c r="B5613" s="246" t="s">
        <v>10</v>
      </c>
      <c r="C5613" s="222" t="s">
        <v>10</v>
      </c>
      <c r="G5613" s="568"/>
      <c r="H5613" s="239"/>
    </row>
    <row r="5614" spans="1:8" s="260" customFormat="1" x14ac:dyDescent="0.25">
      <c r="A5614" s="245">
        <v>43979</v>
      </c>
      <c r="B5614" s="246" t="s">
        <v>10</v>
      </c>
      <c r="C5614" s="222" t="s">
        <v>10</v>
      </c>
      <c r="G5614" s="568"/>
      <c r="H5614" s="239"/>
    </row>
    <row r="5615" spans="1:8" s="260" customFormat="1" x14ac:dyDescent="0.25">
      <c r="A5615" s="245">
        <v>43981</v>
      </c>
      <c r="B5615" s="246" t="s">
        <v>10</v>
      </c>
      <c r="C5615" s="222" t="s">
        <v>10</v>
      </c>
      <c r="G5615" s="568"/>
      <c r="H5615" s="239"/>
    </row>
    <row r="5616" spans="1:8" s="260" customFormat="1" x14ac:dyDescent="0.25">
      <c r="A5616" s="245">
        <v>43983</v>
      </c>
      <c r="B5616" s="246" t="s">
        <v>10</v>
      </c>
      <c r="C5616" s="222" t="s">
        <v>10</v>
      </c>
      <c r="G5616" s="568"/>
      <c r="H5616" s="239"/>
    </row>
    <row r="5617" spans="1:8" s="260" customFormat="1" x14ac:dyDescent="0.25">
      <c r="A5617" s="245">
        <v>43985</v>
      </c>
      <c r="B5617" s="246" t="s">
        <v>10</v>
      </c>
      <c r="C5617" s="222" t="s">
        <v>10</v>
      </c>
      <c r="G5617" s="568"/>
      <c r="H5617" s="239"/>
    </row>
    <row r="5618" spans="1:8" s="260" customFormat="1" x14ac:dyDescent="0.25">
      <c r="A5618" s="245">
        <v>43986</v>
      </c>
      <c r="B5618" s="246" t="s">
        <v>10</v>
      </c>
      <c r="C5618" s="222" t="s">
        <v>10</v>
      </c>
      <c r="G5618" s="568"/>
      <c r="H5618" s="239"/>
    </row>
    <row r="5619" spans="1:8" s="260" customFormat="1" x14ac:dyDescent="0.25">
      <c r="A5619" s="245">
        <v>43987</v>
      </c>
      <c r="B5619" s="246" t="s">
        <v>10</v>
      </c>
      <c r="C5619" s="222" t="s">
        <v>10</v>
      </c>
      <c r="G5619" s="568"/>
      <c r="H5619" s="239"/>
    </row>
    <row r="5620" spans="1:8" s="260" customFormat="1" x14ac:dyDescent="0.25">
      <c r="A5620" s="245">
        <v>43988</v>
      </c>
      <c r="B5620" s="246" t="s">
        <v>10</v>
      </c>
      <c r="C5620" s="222" t="s">
        <v>10</v>
      </c>
      <c r="G5620" s="568"/>
      <c r="H5620" s="239"/>
    </row>
    <row r="5621" spans="1:8" s="260" customFormat="1" x14ac:dyDescent="0.25">
      <c r="A5621" s="245">
        <v>43989</v>
      </c>
      <c r="B5621" s="246" t="s">
        <v>10</v>
      </c>
      <c r="C5621" s="222" t="s">
        <v>10</v>
      </c>
      <c r="G5621" s="568"/>
      <c r="H5621" s="239"/>
    </row>
    <row r="5622" spans="1:8" s="260" customFormat="1" x14ac:dyDescent="0.25">
      <c r="A5622" s="245">
        <v>43990</v>
      </c>
      <c r="B5622" s="246" t="s">
        <v>10</v>
      </c>
      <c r="C5622" s="222" t="s">
        <v>10</v>
      </c>
      <c r="G5622" s="568"/>
      <c r="H5622" s="239"/>
    </row>
    <row r="5623" spans="1:8" s="260" customFormat="1" x14ac:dyDescent="0.25">
      <c r="A5623" s="245">
        <v>43991</v>
      </c>
      <c r="B5623" s="246" t="s">
        <v>10</v>
      </c>
      <c r="C5623" s="222" t="s">
        <v>10</v>
      </c>
      <c r="G5623" s="568"/>
      <c r="H5623" s="239"/>
    </row>
    <row r="5624" spans="1:8" s="260" customFormat="1" x14ac:dyDescent="0.25">
      <c r="A5624" s="245">
        <v>43992</v>
      </c>
      <c r="B5624" s="246" t="s">
        <v>10</v>
      </c>
      <c r="C5624" s="222" t="s">
        <v>10</v>
      </c>
      <c r="G5624" s="568"/>
      <c r="H5624" s="239"/>
    </row>
    <row r="5625" spans="1:8" s="260" customFormat="1" x14ac:dyDescent="0.25">
      <c r="A5625" s="245">
        <v>43993</v>
      </c>
      <c r="B5625" s="246" t="s">
        <v>10</v>
      </c>
      <c r="C5625" s="222" t="s">
        <v>10</v>
      </c>
      <c r="G5625" s="568"/>
      <c r="H5625" s="239"/>
    </row>
    <row r="5626" spans="1:8" s="260" customFormat="1" x14ac:dyDescent="0.25">
      <c r="A5626" s="245">
        <v>43994</v>
      </c>
      <c r="B5626" s="246" t="s">
        <v>10</v>
      </c>
      <c r="C5626" s="222" t="s">
        <v>10</v>
      </c>
      <c r="G5626" s="568"/>
      <c r="H5626" s="239"/>
    </row>
    <row r="5627" spans="1:8" s="260" customFormat="1" x14ac:dyDescent="0.25">
      <c r="A5627" s="245">
        <v>43995</v>
      </c>
      <c r="B5627" s="246" t="s">
        <v>10</v>
      </c>
      <c r="C5627" s="222" t="s">
        <v>10</v>
      </c>
      <c r="G5627" s="568"/>
      <c r="H5627" s="239"/>
    </row>
    <row r="5628" spans="1:8" s="260" customFormat="1" x14ac:dyDescent="0.25">
      <c r="A5628" s="245">
        <v>43996</v>
      </c>
      <c r="B5628" s="246" t="s">
        <v>10</v>
      </c>
      <c r="C5628" s="222" t="s">
        <v>10</v>
      </c>
      <c r="G5628" s="568"/>
      <c r="H5628" s="239"/>
    </row>
    <row r="5629" spans="1:8" s="260" customFormat="1" x14ac:dyDescent="0.25">
      <c r="A5629" s="245">
        <v>43998</v>
      </c>
      <c r="B5629" s="246" t="s">
        <v>10</v>
      </c>
      <c r="C5629" s="222" t="s">
        <v>10</v>
      </c>
      <c r="G5629" s="568"/>
      <c r="H5629" s="239"/>
    </row>
    <row r="5630" spans="1:8" s="260" customFormat="1" x14ac:dyDescent="0.25">
      <c r="A5630" s="245">
        <v>43999</v>
      </c>
      <c r="B5630" s="246" t="s">
        <v>10</v>
      </c>
      <c r="C5630" s="222" t="s">
        <v>10</v>
      </c>
      <c r="G5630" s="568"/>
      <c r="H5630" s="239"/>
    </row>
    <row r="5631" spans="1:8" s="260" customFormat="1" x14ac:dyDescent="0.25">
      <c r="A5631" s="245">
        <v>44000</v>
      </c>
      <c r="B5631" s="246" t="s">
        <v>10</v>
      </c>
      <c r="C5631" s="222" t="s">
        <v>10</v>
      </c>
      <c r="G5631" s="568"/>
      <c r="H5631" s="239"/>
    </row>
    <row r="5632" spans="1:8" s="260" customFormat="1" x14ac:dyDescent="0.25">
      <c r="A5632" s="245">
        <v>44001</v>
      </c>
      <c r="B5632" s="246" t="s">
        <v>10</v>
      </c>
      <c r="C5632" s="222" t="s">
        <v>10</v>
      </c>
      <c r="G5632" s="568"/>
      <c r="H5632" s="239"/>
    </row>
    <row r="5633" spans="1:8" s="260" customFormat="1" x14ac:dyDescent="0.25">
      <c r="A5633" s="245">
        <v>44002</v>
      </c>
      <c r="B5633" s="246" t="s">
        <v>10</v>
      </c>
      <c r="C5633" s="222" t="s">
        <v>10</v>
      </c>
      <c r="G5633" s="568"/>
      <c r="H5633" s="239"/>
    </row>
    <row r="5634" spans="1:8" s="260" customFormat="1" x14ac:dyDescent="0.25">
      <c r="A5634" s="245">
        <v>44003</v>
      </c>
      <c r="B5634" s="246" t="s">
        <v>10</v>
      </c>
      <c r="C5634" s="222" t="s">
        <v>10</v>
      </c>
      <c r="G5634" s="568"/>
      <c r="H5634" s="239"/>
    </row>
    <row r="5635" spans="1:8" s="260" customFormat="1" x14ac:dyDescent="0.25">
      <c r="A5635" s="245">
        <v>44004</v>
      </c>
      <c r="B5635" s="246" t="s">
        <v>10</v>
      </c>
      <c r="C5635" s="222" t="s">
        <v>10</v>
      </c>
      <c r="G5635" s="568"/>
      <c r="H5635" s="239"/>
    </row>
    <row r="5636" spans="1:8" s="260" customFormat="1" x14ac:dyDescent="0.25">
      <c r="A5636" s="245">
        <v>44005</v>
      </c>
      <c r="B5636" s="246" t="s">
        <v>10</v>
      </c>
      <c r="C5636" s="222" t="s">
        <v>10</v>
      </c>
      <c r="G5636" s="568"/>
      <c r="H5636" s="239"/>
    </row>
    <row r="5637" spans="1:8" s="260" customFormat="1" x14ac:dyDescent="0.25">
      <c r="A5637" s="245">
        <v>44006</v>
      </c>
      <c r="B5637" s="246" t="s">
        <v>10</v>
      </c>
      <c r="C5637" s="222" t="s">
        <v>10</v>
      </c>
      <c r="G5637" s="568"/>
      <c r="H5637" s="239"/>
    </row>
    <row r="5638" spans="1:8" s="260" customFormat="1" x14ac:dyDescent="0.25">
      <c r="A5638" s="245">
        <v>44007</v>
      </c>
      <c r="B5638" s="246" t="s">
        <v>10</v>
      </c>
      <c r="C5638" s="222" t="s">
        <v>10</v>
      </c>
      <c r="G5638" s="568"/>
      <c r="H5638" s="239"/>
    </row>
    <row r="5639" spans="1:8" s="260" customFormat="1" x14ac:dyDescent="0.25">
      <c r="A5639" s="245">
        <v>44008</v>
      </c>
      <c r="B5639" s="246" t="s">
        <v>10</v>
      </c>
      <c r="C5639" s="222" t="s">
        <v>10</v>
      </c>
      <c r="G5639" s="568"/>
      <c r="H5639" s="239"/>
    </row>
    <row r="5640" spans="1:8" s="260" customFormat="1" x14ac:dyDescent="0.25">
      <c r="A5640" s="245">
        <v>44009</v>
      </c>
      <c r="B5640" s="246" t="s">
        <v>10</v>
      </c>
      <c r="C5640" s="222" t="s">
        <v>10</v>
      </c>
      <c r="G5640" s="568"/>
      <c r="H5640" s="239"/>
    </row>
    <row r="5641" spans="1:8" s="260" customFormat="1" x14ac:dyDescent="0.25">
      <c r="A5641" s="245">
        <v>44010</v>
      </c>
      <c r="B5641" s="246" t="s">
        <v>10</v>
      </c>
      <c r="C5641" s="222" t="s">
        <v>10</v>
      </c>
      <c r="G5641" s="568"/>
      <c r="H5641" s="239"/>
    </row>
    <row r="5642" spans="1:8" s="260" customFormat="1" x14ac:dyDescent="0.25">
      <c r="A5642" s="245">
        <v>44011</v>
      </c>
      <c r="B5642" s="246" t="s">
        <v>10</v>
      </c>
      <c r="C5642" s="222" t="s">
        <v>10</v>
      </c>
      <c r="G5642" s="568"/>
      <c r="H5642" s="239"/>
    </row>
    <row r="5643" spans="1:8" s="260" customFormat="1" x14ac:dyDescent="0.25">
      <c r="A5643" s="245">
        <v>44012</v>
      </c>
      <c r="B5643" s="246" t="s">
        <v>10</v>
      </c>
      <c r="C5643" s="222" t="s">
        <v>10</v>
      </c>
      <c r="G5643" s="568"/>
      <c r="H5643" s="239"/>
    </row>
    <row r="5644" spans="1:8" s="260" customFormat="1" x14ac:dyDescent="0.25">
      <c r="A5644" s="245">
        <v>44013</v>
      </c>
      <c r="B5644" s="246" t="s">
        <v>10</v>
      </c>
      <c r="C5644" s="222" t="s">
        <v>10</v>
      </c>
      <c r="G5644" s="568"/>
      <c r="H5644" s="239"/>
    </row>
    <row r="5645" spans="1:8" s="260" customFormat="1" x14ac:dyDescent="0.25">
      <c r="A5645" s="245">
        <v>44014</v>
      </c>
      <c r="B5645" s="246" t="s">
        <v>10</v>
      </c>
      <c r="C5645" s="222" t="s">
        <v>10</v>
      </c>
      <c r="G5645" s="568"/>
      <c r="H5645" s="239"/>
    </row>
    <row r="5646" spans="1:8" s="260" customFormat="1" x14ac:dyDescent="0.25">
      <c r="A5646" s="245">
        <v>44015</v>
      </c>
      <c r="B5646" s="246" t="s">
        <v>10</v>
      </c>
      <c r="C5646" s="222" t="s">
        <v>10</v>
      </c>
      <c r="G5646" s="568"/>
      <c r="H5646" s="239"/>
    </row>
    <row r="5647" spans="1:8" s="260" customFormat="1" x14ac:dyDescent="0.25">
      <c r="A5647" s="245">
        <v>44016</v>
      </c>
      <c r="B5647" s="246" t="s">
        <v>10</v>
      </c>
      <c r="C5647" s="222" t="s">
        <v>10</v>
      </c>
      <c r="G5647" s="568"/>
      <c r="H5647" s="239"/>
    </row>
    <row r="5648" spans="1:8" s="260" customFormat="1" x14ac:dyDescent="0.25">
      <c r="A5648" s="245">
        <v>44017</v>
      </c>
      <c r="B5648" s="246" t="s">
        <v>10</v>
      </c>
      <c r="C5648" s="222" t="s">
        <v>10</v>
      </c>
      <c r="G5648" s="568"/>
      <c r="H5648" s="239"/>
    </row>
    <row r="5649" spans="1:8" s="260" customFormat="1" x14ac:dyDescent="0.25">
      <c r="A5649" s="245">
        <v>44018</v>
      </c>
      <c r="B5649" s="246" t="s">
        <v>10</v>
      </c>
      <c r="C5649" s="222" t="s">
        <v>10</v>
      </c>
      <c r="G5649" s="568"/>
      <c r="H5649" s="239"/>
    </row>
    <row r="5650" spans="1:8" s="260" customFormat="1" x14ac:dyDescent="0.25">
      <c r="A5650" s="245">
        <v>44019</v>
      </c>
      <c r="B5650" s="246" t="s">
        <v>10</v>
      </c>
      <c r="C5650" s="222" t="s">
        <v>10</v>
      </c>
      <c r="G5650" s="568"/>
      <c r="H5650" s="239"/>
    </row>
    <row r="5651" spans="1:8" s="260" customFormat="1" x14ac:dyDescent="0.25">
      <c r="A5651" s="245">
        <v>44020</v>
      </c>
      <c r="B5651" s="246" t="s">
        <v>10</v>
      </c>
      <c r="C5651" s="222" t="s">
        <v>10</v>
      </c>
      <c r="G5651" s="568"/>
      <c r="H5651" s="239"/>
    </row>
    <row r="5652" spans="1:8" s="260" customFormat="1" x14ac:dyDescent="0.25">
      <c r="A5652" s="245">
        <v>44021</v>
      </c>
      <c r="B5652" s="246" t="s">
        <v>10</v>
      </c>
      <c r="C5652" s="222" t="s">
        <v>10</v>
      </c>
      <c r="G5652" s="568"/>
      <c r="H5652" s="239"/>
    </row>
    <row r="5653" spans="1:8" s="260" customFormat="1" x14ac:dyDescent="0.25">
      <c r="A5653" s="245">
        <v>44022</v>
      </c>
      <c r="B5653" s="246" t="s">
        <v>10</v>
      </c>
      <c r="C5653" s="222" t="s">
        <v>10</v>
      </c>
      <c r="G5653" s="568"/>
      <c r="H5653" s="239"/>
    </row>
    <row r="5654" spans="1:8" s="260" customFormat="1" x14ac:dyDescent="0.25">
      <c r="A5654" s="245">
        <v>44023</v>
      </c>
      <c r="B5654" s="246" t="s">
        <v>10</v>
      </c>
      <c r="C5654" s="222" t="s">
        <v>10</v>
      </c>
      <c r="G5654" s="568"/>
      <c r="H5654" s="239"/>
    </row>
    <row r="5655" spans="1:8" s="260" customFormat="1" x14ac:dyDescent="0.25">
      <c r="A5655" s="245">
        <v>44024</v>
      </c>
      <c r="B5655" s="246" t="s">
        <v>10</v>
      </c>
      <c r="C5655" s="222" t="s">
        <v>10</v>
      </c>
      <c r="G5655" s="568"/>
      <c r="H5655" s="239"/>
    </row>
    <row r="5656" spans="1:8" s="260" customFormat="1" x14ac:dyDescent="0.25">
      <c r="A5656" s="245">
        <v>44025</v>
      </c>
      <c r="B5656" s="246" t="s">
        <v>10</v>
      </c>
      <c r="C5656" s="222" t="s">
        <v>10</v>
      </c>
      <c r="G5656" s="568"/>
      <c r="H5656" s="239"/>
    </row>
    <row r="5657" spans="1:8" s="260" customFormat="1" x14ac:dyDescent="0.25">
      <c r="A5657" s="245">
        <v>44026</v>
      </c>
      <c r="B5657" s="246" t="s">
        <v>10</v>
      </c>
      <c r="C5657" s="222" t="s">
        <v>10</v>
      </c>
      <c r="G5657" s="568"/>
      <c r="H5657" s="239"/>
    </row>
    <row r="5658" spans="1:8" s="260" customFormat="1" x14ac:dyDescent="0.25">
      <c r="A5658" s="245">
        <v>44027</v>
      </c>
      <c r="B5658" s="246" t="s">
        <v>10</v>
      </c>
      <c r="C5658" s="222" t="s">
        <v>10</v>
      </c>
      <c r="G5658" s="568"/>
      <c r="H5658" s="239"/>
    </row>
    <row r="5659" spans="1:8" s="260" customFormat="1" x14ac:dyDescent="0.25">
      <c r="A5659" s="245">
        <v>44028</v>
      </c>
      <c r="B5659" s="246" t="s">
        <v>10</v>
      </c>
      <c r="C5659" s="222" t="s">
        <v>10</v>
      </c>
      <c r="G5659" s="568"/>
      <c r="H5659" s="239"/>
    </row>
    <row r="5660" spans="1:8" s="260" customFormat="1" x14ac:dyDescent="0.25">
      <c r="A5660" s="245">
        <v>44029</v>
      </c>
      <c r="B5660" s="246" t="s">
        <v>10</v>
      </c>
      <c r="C5660" s="222" t="s">
        <v>10</v>
      </c>
      <c r="G5660" s="568"/>
      <c r="H5660" s="239"/>
    </row>
    <row r="5661" spans="1:8" s="260" customFormat="1" x14ac:dyDescent="0.25">
      <c r="A5661" s="245">
        <v>44030</v>
      </c>
      <c r="B5661" s="246" t="s">
        <v>10</v>
      </c>
      <c r="C5661" s="222" t="s">
        <v>10</v>
      </c>
      <c r="G5661" s="568"/>
      <c r="H5661" s="239"/>
    </row>
    <row r="5662" spans="1:8" s="260" customFormat="1" x14ac:dyDescent="0.25">
      <c r="A5662" s="245">
        <v>44031</v>
      </c>
      <c r="B5662" s="246" t="s">
        <v>10</v>
      </c>
      <c r="C5662" s="222" t="s">
        <v>10</v>
      </c>
      <c r="G5662" s="568"/>
      <c r="H5662" s="239"/>
    </row>
    <row r="5663" spans="1:8" s="260" customFormat="1" x14ac:dyDescent="0.25">
      <c r="A5663" s="245">
        <v>44032</v>
      </c>
      <c r="B5663" s="246" t="s">
        <v>10</v>
      </c>
      <c r="C5663" s="222" t="s">
        <v>10</v>
      </c>
      <c r="G5663" s="568"/>
      <c r="H5663" s="239"/>
    </row>
    <row r="5664" spans="1:8" s="260" customFormat="1" x14ac:dyDescent="0.25">
      <c r="A5664" s="245">
        <v>44033</v>
      </c>
      <c r="B5664" s="246" t="s">
        <v>10</v>
      </c>
      <c r="C5664" s="222" t="s">
        <v>10</v>
      </c>
      <c r="G5664" s="568"/>
      <c r="H5664" s="239"/>
    </row>
    <row r="5665" spans="1:8" s="260" customFormat="1" x14ac:dyDescent="0.25">
      <c r="A5665" s="245">
        <v>44034</v>
      </c>
      <c r="B5665" s="246" t="s">
        <v>10</v>
      </c>
      <c r="C5665" s="222" t="s">
        <v>10</v>
      </c>
      <c r="G5665" s="568"/>
      <c r="H5665" s="239"/>
    </row>
    <row r="5666" spans="1:8" s="260" customFormat="1" x14ac:dyDescent="0.25">
      <c r="A5666" s="245">
        <v>44035</v>
      </c>
      <c r="B5666" s="246" t="s">
        <v>10</v>
      </c>
      <c r="C5666" s="222" t="s">
        <v>10</v>
      </c>
      <c r="G5666" s="568"/>
      <c r="H5666" s="239"/>
    </row>
    <row r="5667" spans="1:8" s="260" customFormat="1" x14ac:dyDescent="0.25">
      <c r="A5667" s="245">
        <v>44036</v>
      </c>
      <c r="B5667" s="246" t="s">
        <v>10</v>
      </c>
      <c r="C5667" s="222" t="s">
        <v>10</v>
      </c>
      <c r="G5667" s="568"/>
      <c r="H5667" s="239"/>
    </row>
    <row r="5668" spans="1:8" s="260" customFormat="1" x14ac:dyDescent="0.25">
      <c r="A5668" s="245">
        <v>44037</v>
      </c>
      <c r="B5668" s="246" t="s">
        <v>10</v>
      </c>
      <c r="C5668" s="222" t="s">
        <v>10</v>
      </c>
      <c r="G5668" s="568"/>
      <c r="H5668" s="239"/>
    </row>
    <row r="5669" spans="1:8" s="260" customFormat="1" x14ac:dyDescent="0.25">
      <c r="A5669" s="245">
        <v>44038</v>
      </c>
      <c r="B5669" s="246" t="s">
        <v>10</v>
      </c>
      <c r="C5669" s="222" t="s">
        <v>10</v>
      </c>
      <c r="G5669" s="568"/>
      <c r="H5669" s="239"/>
    </row>
    <row r="5670" spans="1:8" s="260" customFormat="1" x14ac:dyDescent="0.25">
      <c r="A5670" s="245">
        <v>44039</v>
      </c>
      <c r="B5670" s="246" t="s">
        <v>10</v>
      </c>
      <c r="C5670" s="222" t="s">
        <v>10</v>
      </c>
      <c r="G5670" s="568"/>
      <c r="H5670" s="239"/>
    </row>
    <row r="5671" spans="1:8" s="260" customFormat="1" x14ac:dyDescent="0.25">
      <c r="A5671" s="245">
        <v>44040</v>
      </c>
      <c r="B5671" s="246" t="s">
        <v>10</v>
      </c>
      <c r="C5671" s="222" t="s">
        <v>10</v>
      </c>
      <c r="G5671" s="568"/>
      <c r="H5671" s="239"/>
    </row>
    <row r="5672" spans="1:8" s="260" customFormat="1" x14ac:dyDescent="0.25">
      <c r="A5672" s="245">
        <v>44041</v>
      </c>
      <c r="B5672" s="246" t="s">
        <v>10</v>
      </c>
      <c r="C5672" s="222" t="s">
        <v>10</v>
      </c>
      <c r="G5672" s="568"/>
      <c r="H5672" s="239"/>
    </row>
    <row r="5673" spans="1:8" s="260" customFormat="1" x14ac:dyDescent="0.25">
      <c r="A5673" s="245">
        <v>44042</v>
      </c>
      <c r="B5673" s="246" t="s">
        <v>10</v>
      </c>
      <c r="C5673" s="222" t="s">
        <v>10</v>
      </c>
      <c r="G5673" s="568"/>
      <c r="H5673" s="239"/>
    </row>
    <row r="5674" spans="1:8" s="260" customFormat="1" x14ac:dyDescent="0.25">
      <c r="A5674" s="245">
        <v>44043</v>
      </c>
      <c r="B5674" s="246" t="s">
        <v>10</v>
      </c>
      <c r="C5674" s="222" t="s">
        <v>10</v>
      </c>
      <c r="G5674" s="568"/>
      <c r="H5674" s="239"/>
    </row>
    <row r="5675" spans="1:8" s="260" customFormat="1" x14ac:dyDescent="0.25">
      <c r="A5675" s="245">
        <v>44044</v>
      </c>
      <c r="B5675" s="246" t="s">
        <v>10</v>
      </c>
      <c r="C5675" s="222" t="s">
        <v>10</v>
      </c>
      <c r="G5675" s="568"/>
      <c r="H5675" s="239"/>
    </row>
    <row r="5676" spans="1:8" s="260" customFormat="1" x14ac:dyDescent="0.25">
      <c r="A5676" s="245">
        <v>44045</v>
      </c>
      <c r="B5676" s="246" t="s">
        <v>10</v>
      </c>
      <c r="C5676" s="222" t="s">
        <v>10</v>
      </c>
      <c r="G5676" s="568"/>
      <c r="H5676" s="239"/>
    </row>
    <row r="5677" spans="1:8" s="260" customFormat="1" x14ac:dyDescent="0.25">
      <c r="A5677" s="245">
        <v>44046</v>
      </c>
      <c r="B5677" s="246" t="s">
        <v>10</v>
      </c>
      <c r="C5677" s="222" t="s">
        <v>10</v>
      </c>
      <c r="G5677" s="568"/>
      <c r="H5677" s="239"/>
    </row>
    <row r="5678" spans="1:8" s="260" customFormat="1" x14ac:dyDescent="0.25">
      <c r="A5678" s="245">
        <v>44047</v>
      </c>
      <c r="B5678" s="246" t="s">
        <v>10</v>
      </c>
      <c r="C5678" s="222" t="s">
        <v>10</v>
      </c>
      <c r="G5678" s="568"/>
      <c r="H5678" s="239"/>
    </row>
    <row r="5679" spans="1:8" s="260" customFormat="1" x14ac:dyDescent="0.25">
      <c r="A5679" s="245">
        <v>44048</v>
      </c>
      <c r="B5679" s="246" t="s">
        <v>10</v>
      </c>
      <c r="C5679" s="222" t="s">
        <v>10</v>
      </c>
      <c r="G5679" s="568"/>
      <c r="H5679" s="239"/>
    </row>
    <row r="5680" spans="1:8" s="260" customFormat="1" x14ac:dyDescent="0.25">
      <c r="A5680" s="245">
        <v>44049</v>
      </c>
      <c r="B5680" s="246" t="s">
        <v>10</v>
      </c>
      <c r="C5680" s="222" t="s">
        <v>10</v>
      </c>
      <c r="G5680" s="568"/>
      <c r="H5680" s="239"/>
    </row>
    <row r="5681" spans="1:8" s="260" customFormat="1" x14ac:dyDescent="0.25">
      <c r="A5681" s="245">
        <v>44050</v>
      </c>
      <c r="B5681" s="246" t="s">
        <v>10</v>
      </c>
      <c r="C5681" s="222" t="s">
        <v>10</v>
      </c>
      <c r="G5681" s="568"/>
      <c r="H5681" s="239"/>
    </row>
    <row r="5682" spans="1:8" s="260" customFormat="1" x14ac:dyDescent="0.25">
      <c r="A5682" s="245">
        <v>44051</v>
      </c>
      <c r="B5682" s="246" t="s">
        <v>10</v>
      </c>
      <c r="C5682" s="222" t="s">
        <v>10</v>
      </c>
      <c r="G5682" s="568"/>
      <c r="H5682" s="239"/>
    </row>
    <row r="5683" spans="1:8" s="260" customFormat="1" x14ac:dyDescent="0.25">
      <c r="A5683" s="245">
        <v>44052</v>
      </c>
      <c r="B5683" s="246" t="s">
        <v>10</v>
      </c>
      <c r="C5683" s="222" t="s">
        <v>10</v>
      </c>
      <c r="G5683" s="568"/>
      <c r="H5683" s="239"/>
    </row>
    <row r="5684" spans="1:8" s="260" customFormat="1" x14ac:dyDescent="0.25">
      <c r="A5684" s="245">
        <v>44053</v>
      </c>
      <c r="B5684" s="246" t="s">
        <v>10</v>
      </c>
      <c r="C5684" s="222" t="s">
        <v>10</v>
      </c>
      <c r="G5684" s="568"/>
      <c r="H5684" s="239"/>
    </row>
    <row r="5685" spans="1:8" s="260" customFormat="1" x14ac:dyDescent="0.25">
      <c r="A5685" s="245">
        <v>44054</v>
      </c>
      <c r="B5685" s="246" t="s">
        <v>10</v>
      </c>
      <c r="C5685" s="222" t="s">
        <v>10</v>
      </c>
      <c r="G5685" s="568"/>
      <c r="H5685" s="239"/>
    </row>
    <row r="5686" spans="1:8" s="260" customFormat="1" x14ac:dyDescent="0.25">
      <c r="A5686" s="245">
        <v>44055</v>
      </c>
      <c r="B5686" s="246" t="s">
        <v>10</v>
      </c>
      <c r="C5686" s="222" t="s">
        <v>10</v>
      </c>
      <c r="G5686" s="568"/>
      <c r="H5686" s="239"/>
    </row>
    <row r="5687" spans="1:8" s="260" customFormat="1" x14ac:dyDescent="0.25">
      <c r="A5687" s="245">
        <v>44057</v>
      </c>
      <c r="B5687" s="246" t="s">
        <v>10</v>
      </c>
      <c r="C5687" s="222" t="s">
        <v>10</v>
      </c>
      <c r="G5687" s="568"/>
      <c r="H5687" s="239"/>
    </row>
    <row r="5688" spans="1:8" s="260" customFormat="1" x14ac:dyDescent="0.25">
      <c r="A5688" s="245">
        <v>44058</v>
      </c>
      <c r="B5688" s="246" t="s">
        <v>10</v>
      </c>
      <c r="C5688" s="222" t="s">
        <v>10</v>
      </c>
      <c r="G5688" s="568"/>
      <c r="H5688" s="239"/>
    </row>
    <row r="5689" spans="1:8" s="260" customFormat="1" x14ac:dyDescent="0.25">
      <c r="A5689" s="245">
        <v>44059</v>
      </c>
      <c r="B5689" s="246" t="s">
        <v>10</v>
      </c>
      <c r="C5689" s="222" t="s">
        <v>10</v>
      </c>
      <c r="G5689" s="568"/>
      <c r="H5689" s="239"/>
    </row>
    <row r="5690" spans="1:8" s="260" customFormat="1" x14ac:dyDescent="0.25">
      <c r="A5690" s="245">
        <v>44060</v>
      </c>
      <c r="B5690" s="246" t="s">
        <v>10</v>
      </c>
      <c r="C5690" s="222" t="s">
        <v>10</v>
      </c>
      <c r="G5690" s="568"/>
      <c r="H5690" s="239"/>
    </row>
    <row r="5691" spans="1:8" s="260" customFormat="1" x14ac:dyDescent="0.25">
      <c r="A5691" s="245">
        <v>44061</v>
      </c>
      <c r="B5691" s="246" t="s">
        <v>10</v>
      </c>
      <c r="C5691" s="222" t="s">
        <v>10</v>
      </c>
      <c r="G5691" s="568"/>
      <c r="H5691" s="239"/>
    </row>
    <row r="5692" spans="1:8" s="260" customFormat="1" x14ac:dyDescent="0.25">
      <c r="A5692" s="245">
        <v>44062</v>
      </c>
      <c r="B5692" s="246" t="s">
        <v>10</v>
      </c>
      <c r="C5692" s="222" t="s">
        <v>10</v>
      </c>
      <c r="G5692" s="568"/>
      <c r="H5692" s="239"/>
    </row>
    <row r="5693" spans="1:8" s="260" customFormat="1" x14ac:dyDescent="0.25">
      <c r="A5693" s="245">
        <v>44064</v>
      </c>
      <c r="B5693" s="246" t="s">
        <v>10</v>
      </c>
      <c r="C5693" s="222" t="s">
        <v>10</v>
      </c>
      <c r="G5693" s="568"/>
      <c r="H5693" s="239"/>
    </row>
    <row r="5694" spans="1:8" s="260" customFormat="1" x14ac:dyDescent="0.25">
      <c r="A5694" s="245">
        <v>44065</v>
      </c>
      <c r="B5694" s="246" t="s">
        <v>10</v>
      </c>
      <c r="C5694" s="222" t="s">
        <v>10</v>
      </c>
      <c r="G5694" s="568"/>
      <c r="H5694" s="239"/>
    </row>
    <row r="5695" spans="1:8" s="260" customFormat="1" x14ac:dyDescent="0.25">
      <c r="A5695" s="245">
        <v>44071</v>
      </c>
      <c r="B5695" s="246" t="s">
        <v>10</v>
      </c>
      <c r="C5695" s="222" t="s">
        <v>10</v>
      </c>
      <c r="G5695" s="568"/>
      <c r="H5695" s="239"/>
    </row>
    <row r="5696" spans="1:8" s="260" customFormat="1" x14ac:dyDescent="0.25">
      <c r="A5696" s="245">
        <v>44073</v>
      </c>
      <c r="B5696" s="246" t="s">
        <v>10</v>
      </c>
      <c r="C5696" s="222" t="s">
        <v>10</v>
      </c>
      <c r="G5696" s="568"/>
      <c r="H5696" s="239"/>
    </row>
    <row r="5697" spans="1:8" s="260" customFormat="1" x14ac:dyDescent="0.25">
      <c r="A5697" s="245">
        <v>44078</v>
      </c>
      <c r="B5697" s="246" t="s">
        <v>10</v>
      </c>
      <c r="C5697" s="222" t="s">
        <v>10</v>
      </c>
      <c r="G5697" s="568"/>
      <c r="H5697" s="239"/>
    </row>
    <row r="5698" spans="1:8" s="260" customFormat="1" x14ac:dyDescent="0.25">
      <c r="A5698" s="245">
        <v>44083</v>
      </c>
      <c r="B5698" s="246" t="s">
        <v>10</v>
      </c>
      <c r="C5698" s="222" t="s">
        <v>10</v>
      </c>
      <c r="G5698" s="568"/>
      <c r="H5698" s="239"/>
    </row>
    <row r="5699" spans="1:8" s="260" customFormat="1" x14ac:dyDescent="0.25">
      <c r="A5699" s="245">
        <v>44093</v>
      </c>
      <c r="B5699" s="246" t="s">
        <v>10</v>
      </c>
      <c r="C5699" s="222" t="s">
        <v>10</v>
      </c>
      <c r="G5699" s="568"/>
      <c r="H5699" s="239"/>
    </row>
    <row r="5700" spans="1:8" s="260" customFormat="1" x14ac:dyDescent="0.25">
      <c r="A5700" s="245">
        <v>44098</v>
      </c>
      <c r="B5700" s="246" t="s">
        <v>10</v>
      </c>
      <c r="C5700" s="222" t="s">
        <v>10</v>
      </c>
      <c r="G5700" s="568"/>
      <c r="H5700" s="239"/>
    </row>
    <row r="5701" spans="1:8" s="260" customFormat="1" x14ac:dyDescent="0.25">
      <c r="A5701" s="245">
        <v>44101</v>
      </c>
      <c r="B5701" s="246" t="s">
        <v>10</v>
      </c>
      <c r="C5701" s="222" t="s">
        <v>10</v>
      </c>
      <c r="G5701" s="568"/>
      <c r="H5701" s="239"/>
    </row>
    <row r="5702" spans="1:8" s="260" customFormat="1" x14ac:dyDescent="0.25">
      <c r="A5702" s="245">
        <v>44103</v>
      </c>
      <c r="B5702" s="246" t="s">
        <v>10</v>
      </c>
      <c r="C5702" s="222" t="s">
        <v>10</v>
      </c>
      <c r="G5702" s="568"/>
      <c r="H5702" s="239"/>
    </row>
    <row r="5703" spans="1:8" s="260" customFormat="1" x14ac:dyDescent="0.25">
      <c r="A5703" s="245">
        <v>44104</v>
      </c>
      <c r="B5703" s="246" t="s">
        <v>10</v>
      </c>
      <c r="C5703" s="222" t="s">
        <v>10</v>
      </c>
      <c r="G5703" s="568"/>
      <c r="H5703" s="239"/>
    </row>
    <row r="5704" spans="1:8" s="260" customFormat="1" x14ac:dyDescent="0.25">
      <c r="A5704" s="245">
        <v>44105</v>
      </c>
      <c r="B5704" s="246" t="s">
        <v>10</v>
      </c>
      <c r="C5704" s="222" t="s">
        <v>10</v>
      </c>
      <c r="G5704" s="568"/>
      <c r="H5704" s="239"/>
    </row>
    <row r="5705" spans="1:8" s="260" customFormat="1" x14ac:dyDescent="0.25">
      <c r="A5705" s="245">
        <v>44106</v>
      </c>
      <c r="B5705" s="246" t="s">
        <v>10</v>
      </c>
      <c r="C5705" s="222" t="s">
        <v>10</v>
      </c>
      <c r="G5705" s="568"/>
      <c r="H5705" s="239"/>
    </row>
    <row r="5706" spans="1:8" s="260" customFormat="1" x14ac:dyDescent="0.25">
      <c r="A5706" s="245">
        <v>44108</v>
      </c>
      <c r="B5706" s="246" t="s">
        <v>10</v>
      </c>
      <c r="C5706" s="222" t="s">
        <v>10</v>
      </c>
      <c r="G5706" s="568"/>
      <c r="H5706" s="239"/>
    </row>
    <row r="5707" spans="1:8" s="260" customFormat="1" x14ac:dyDescent="0.25">
      <c r="A5707" s="245">
        <v>44112</v>
      </c>
      <c r="B5707" s="246" t="s">
        <v>10</v>
      </c>
      <c r="C5707" s="222" t="s">
        <v>10</v>
      </c>
      <c r="G5707" s="568"/>
      <c r="H5707" s="239"/>
    </row>
    <row r="5708" spans="1:8" s="260" customFormat="1" x14ac:dyDescent="0.25">
      <c r="A5708" s="245">
        <v>44116</v>
      </c>
      <c r="B5708" s="246" t="s">
        <v>10</v>
      </c>
      <c r="C5708" s="222" t="s">
        <v>10</v>
      </c>
      <c r="G5708" s="568"/>
      <c r="H5708" s="239"/>
    </row>
    <row r="5709" spans="1:8" s="260" customFormat="1" x14ac:dyDescent="0.25">
      <c r="A5709" s="245">
        <v>44120</v>
      </c>
      <c r="B5709" s="246" t="s">
        <v>10</v>
      </c>
      <c r="C5709" s="222" t="s">
        <v>10</v>
      </c>
      <c r="G5709" s="568"/>
      <c r="H5709" s="239"/>
    </row>
    <row r="5710" spans="1:8" s="260" customFormat="1" x14ac:dyDescent="0.25">
      <c r="A5710" s="245">
        <v>44125</v>
      </c>
      <c r="B5710" s="246" t="s">
        <v>10</v>
      </c>
      <c r="C5710" s="222" t="s">
        <v>10</v>
      </c>
      <c r="G5710" s="568"/>
      <c r="H5710" s="239"/>
    </row>
    <row r="5711" spans="1:8" s="260" customFormat="1" x14ac:dyDescent="0.25">
      <c r="A5711" s="245">
        <v>44131</v>
      </c>
      <c r="B5711" s="246" t="s">
        <v>10</v>
      </c>
      <c r="C5711" s="222" t="s">
        <v>10</v>
      </c>
      <c r="G5711" s="568"/>
      <c r="H5711" s="239"/>
    </row>
    <row r="5712" spans="1:8" s="260" customFormat="1" x14ac:dyDescent="0.25">
      <c r="A5712" s="245">
        <v>44134</v>
      </c>
      <c r="B5712" s="246" t="s">
        <v>10</v>
      </c>
      <c r="C5712" s="222" t="s">
        <v>10</v>
      </c>
      <c r="G5712" s="568"/>
      <c r="H5712" s="239"/>
    </row>
    <row r="5713" spans="1:8" s="260" customFormat="1" x14ac:dyDescent="0.25">
      <c r="A5713" s="245">
        <v>44136</v>
      </c>
      <c r="B5713" s="246" t="s">
        <v>10</v>
      </c>
      <c r="C5713" s="222" t="s">
        <v>10</v>
      </c>
      <c r="G5713" s="568"/>
      <c r="H5713" s="239"/>
    </row>
    <row r="5714" spans="1:8" s="260" customFormat="1" x14ac:dyDescent="0.25">
      <c r="A5714" s="245">
        <v>44144</v>
      </c>
      <c r="B5714" s="246" t="s">
        <v>10</v>
      </c>
      <c r="C5714" s="222" t="s">
        <v>10</v>
      </c>
      <c r="G5714" s="568"/>
      <c r="H5714" s="239"/>
    </row>
    <row r="5715" spans="1:8" s="260" customFormat="1" x14ac:dyDescent="0.25">
      <c r="A5715" s="245">
        <v>44147</v>
      </c>
      <c r="B5715" s="246" t="s">
        <v>10</v>
      </c>
      <c r="C5715" s="222" t="s">
        <v>10</v>
      </c>
      <c r="G5715" s="568"/>
      <c r="H5715" s="239"/>
    </row>
    <row r="5716" spans="1:8" s="260" customFormat="1" x14ac:dyDescent="0.25">
      <c r="A5716" s="245">
        <v>44150</v>
      </c>
      <c r="B5716" s="246" t="s">
        <v>10</v>
      </c>
      <c r="C5716" s="222" t="s">
        <v>10</v>
      </c>
      <c r="G5716" s="568"/>
      <c r="H5716" s="239"/>
    </row>
    <row r="5717" spans="1:8" s="260" customFormat="1" x14ac:dyDescent="0.25">
      <c r="A5717" s="245">
        <v>44151</v>
      </c>
      <c r="B5717" s="246" t="s">
        <v>10</v>
      </c>
      <c r="C5717" s="222" t="s">
        <v>10</v>
      </c>
      <c r="G5717" s="568"/>
      <c r="H5717" s="239"/>
    </row>
    <row r="5718" spans="1:8" s="260" customFormat="1" x14ac:dyDescent="0.25">
      <c r="A5718" s="245">
        <v>44157</v>
      </c>
      <c r="B5718" s="246" t="s">
        <v>10</v>
      </c>
      <c r="C5718" s="222" t="s">
        <v>10</v>
      </c>
      <c r="G5718" s="568"/>
      <c r="H5718" s="239"/>
    </row>
    <row r="5719" spans="1:8" s="260" customFormat="1" x14ac:dyDescent="0.25">
      <c r="A5719" s="245">
        <v>44158</v>
      </c>
      <c r="B5719" s="246" t="s">
        <v>10</v>
      </c>
      <c r="C5719" s="222" t="s">
        <v>10</v>
      </c>
      <c r="G5719" s="568"/>
      <c r="H5719" s="239"/>
    </row>
    <row r="5720" spans="1:8" s="260" customFormat="1" x14ac:dyDescent="0.25">
      <c r="A5720" s="245">
        <v>44162</v>
      </c>
      <c r="B5720" s="246" t="s">
        <v>10</v>
      </c>
      <c r="C5720" s="222" t="s">
        <v>10</v>
      </c>
      <c r="G5720" s="568"/>
      <c r="H5720" s="239"/>
    </row>
    <row r="5721" spans="1:8" s="260" customFormat="1" x14ac:dyDescent="0.25">
      <c r="A5721" s="245">
        <v>44164</v>
      </c>
      <c r="B5721" s="246" t="s">
        <v>10</v>
      </c>
      <c r="C5721" s="222" t="s">
        <v>10</v>
      </c>
      <c r="G5721" s="568"/>
      <c r="H5721" s="239"/>
    </row>
    <row r="5722" spans="1:8" s="260" customFormat="1" x14ac:dyDescent="0.25">
      <c r="A5722" s="245">
        <v>44168</v>
      </c>
      <c r="B5722" s="246" t="s">
        <v>10</v>
      </c>
      <c r="C5722" s="222" t="s">
        <v>10</v>
      </c>
      <c r="G5722" s="568"/>
      <c r="H5722" s="239"/>
    </row>
    <row r="5723" spans="1:8" s="260" customFormat="1" x14ac:dyDescent="0.25">
      <c r="A5723" s="245">
        <v>44171</v>
      </c>
      <c r="B5723" s="246" t="s">
        <v>10</v>
      </c>
      <c r="C5723" s="222" t="s">
        <v>10</v>
      </c>
      <c r="G5723" s="568"/>
      <c r="H5723" s="239"/>
    </row>
    <row r="5724" spans="1:8" s="260" customFormat="1" x14ac:dyDescent="0.25">
      <c r="A5724" s="245">
        <v>44172</v>
      </c>
      <c r="B5724" s="246" t="s">
        <v>10</v>
      </c>
      <c r="C5724" s="222" t="s">
        <v>10</v>
      </c>
      <c r="G5724" s="568"/>
      <c r="H5724" s="239"/>
    </row>
    <row r="5725" spans="1:8" s="260" customFormat="1" x14ac:dyDescent="0.25">
      <c r="A5725" s="245">
        <v>44178</v>
      </c>
      <c r="B5725" s="246" t="s">
        <v>10</v>
      </c>
      <c r="C5725" s="222" t="s">
        <v>10</v>
      </c>
      <c r="G5725" s="568"/>
      <c r="H5725" s="239"/>
    </row>
  </sheetData>
  <autoFilter ref="A1:G666" xr:uid="{00000000-0009-0000-0000-000003000000}">
    <sortState xmlns:xlrd2="http://schemas.microsoft.com/office/spreadsheetml/2017/richdata2" ref="A2:G115">
      <sortCondition ref="A2:A115"/>
      <sortCondition ref="B2:B115"/>
    </sortState>
  </autoFilter>
  <conditionalFormatting sqref="G519:G523 G525:G526 G531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E1" sqref="E1:E1048576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106</v>
      </c>
      <c r="D1" s="71" t="s">
        <v>46</v>
      </c>
      <c r="E1" s="71" t="s">
        <v>79</v>
      </c>
      <c r="F1" s="71" t="s">
        <v>100</v>
      </c>
      <c r="G1" s="71" t="s">
        <v>107</v>
      </c>
      <c r="I1" s="312"/>
      <c r="J1" s="312"/>
      <c r="K1" s="312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75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164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54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53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8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66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176</v>
      </c>
      <c r="F9" s="15">
        <v>2241</v>
      </c>
      <c r="G9" s="23">
        <f t="shared" si="0"/>
        <v>2.4654172244533692</v>
      </c>
      <c r="I9" s="313"/>
      <c r="J9" s="313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14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62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36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477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9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20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106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75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52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1035</v>
      </c>
      <c r="C19" s="1">
        <v>41748</v>
      </c>
    </row>
    <row r="20" spans="1:12" x14ac:dyDescent="0.25">
      <c r="A20" s="22" t="s">
        <v>1036</v>
      </c>
      <c r="C20" s="1">
        <v>41565</v>
      </c>
    </row>
    <row r="21" spans="1:12" x14ac:dyDescent="0.25">
      <c r="C21" s="1">
        <f>C19-C20</f>
        <v>183</v>
      </c>
      <c r="E21" s="1">
        <f>E20-E19</f>
        <v>0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417"/>
  <sheetViews>
    <sheetView topLeftCell="A1399" workbookViewId="0">
      <selection activeCell="A1417" sqref="A1407:A1417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22.5703125" bestFit="1" customWidth="1"/>
    <col min="6" max="6" width="20" customWidth="1"/>
  </cols>
  <sheetData>
    <row r="1" spans="1:5" s="56" customFormat="1" ht="23.25" customHeight="1" x14ac:dyDescent="0.25">
      <c r="A1" s="55" t="s">
        <v>319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0"/>
      <c r="C2" s="268"/>
      <c r="D2" s="269" t="s">
        <v>20</v>
      </c>
      <c r="E2" s="269" t="s">
        <v>20</v>
      </c>
    </row>
    <row r="3" spans="1:5" x14ac:dyDescent="0.25">
      <c r="A3" s="2">
        <v>44024</v>
      </c>
      <c r="B3" s="230"/>
      <c r="C3" s="268"/>
      <c r="D3" s="269" t="s">
        <v>20</v>
      </c>
      <c r="E3" s="269" t="s">
        <v>20</v>
      </c>
    </row>
    <row r="4" spans="1:5" x14ac:dyDescent="0.25">
      <c r="A4" s="2">
        <v>44024</v>
      </c>
      <c r="B4" s="230"/>
      <c r="C4" s="268"/>
      <c r="D4" s="269" t="s">
        <v>20</v>
      </c>
      <c r="E4" s="269" t="s">
        <v>927</v>
      </c>
    </row>
    <row r="5" spans="1:5" x14ac:dyDescent="0.25">
      <c r="A5" s="2">
        <v>44024</v>
      </c>
      <c r="B5" s="230"/>
      <c r="C5" s="268"/>
      <c r="D5" s="269" t="s">
        <v>20</v>
      </c>
      <c r="E5" s="269" t="s">
        <v>651</v>
      </c>
    </row>
    <row r="6" spans="1:5" x14ac:dyDescent="0.25">
      <c r="A6" s="2">
        <v>44024</v>
      </c>
      <c r="B6" s="230"/>
      <c r="C6" s="268"/>
      <c r="D6" s="269" t="s">
        <v>13</v>
      </c>
      <c r="E6" s="269" t="s">
        <v>224</v>
      </c>
    </row>
    <row r="7" spans="1:5" x14ac:dyDescent="0.25">
      <c r="A7" s="2">
        <v>44024</v>
      </c>
      <c r="B7" s="230"/>
      <c r="C7" s="268"/>
      <c r="D7" s="269" t="s">
        <v>13</v>
      </c>
      <c r="E7" s="269" t="s">
        <v>224</v>
      </c>
    </row>
    <row r="8" spans="1:5" x14ac:dyDescent="0.25">
      <c r="A8" s="2">
        <v>44024</v>
      </c>
      <c r="B8" s="230" t="s">
        <v>316</v>
      </c>
      <c r="C8" s="268">
        <v>87</v>
      </c>
      <c r="D8" s="269" t="s">
        <v>13</v>
      </c>
      <c r="E8" s="269" t="s">
        <v>13</v>
      </c>
    </row>
    <row r="9" spans="1:5" x14ac:dyDescent="0.25">
      <c r="A9" s="2">
        <v>44024</v>
      </c>
      <c r="B9" s="230"/>
      <c r="C9" s="268"/>
      <c r="D9" s="269" t="s">
        <v>13</v>
      </c>
      <c r="E9" s="269" t="s">
        <v>13</v>
      </c>
    </row>
    <row r="10" spans="1:5" x14ac:dyDescent="0.25">
      <c r="A10" s="2">
        <v>44024</v>
      </c>
      <c r="B10" s="230"/>
      <c r="C10" s="268"/>
      <c r="D10" s="269" t="s">
        <v>13</v>
      </c>
      <c r="E10" s="311" t="s">
        <v>875</v>
      </c>
    </row>
    <row r="11" spans="1:5" x14ac:dyDescent="0.25">
      <c r="A11" s="2">
        <v>44024</v>
      </c>
      <c r="B11" s="230"/>
      <c r="C11" s="268"/>
      <c r="D11" s="269" t="s">
        <v>13</v>
      </c>
      <c r="E11" s="311" t="s">
        <v>875</v>
      </c>
    </row>
    <row r="12" spans="1:5" x14ac:dyDescent="0.25">
      <c r="A12" s="2">
        <v>44024</v>
      </c>
      <c r="B12" s="230"/>
      <c r="C12" s="268"/>
      <c r="D12" s="269" t="s">
        <v>13</v>
      </c>
      <c r="E12" s="311" t="s">
        <v>875</v>
      </c>
    </row>
    <row r="13" spans="1:5" x14ac:dyDescent="0.25">
      <c r="A13" s="2">
        <v>44024</v>
      </c>
      <c r="B13" s="230" t="s">
        <v>317</v>
      </c>
      <c r="C13" s="268">
        <v>50</v>
      </c>
      <c r="D13" s="269" t="s">
        <v>13</v>
      </c>
      <c r="E13" s="269" t="s">
        <v>222</v>
      </c>
    </row>
    <row r="14" spans="1:5" x14ac:dyDescent="0.25">
      <c r="A14" s="2">
        <v>44024</v>
      </c>
      <c r="B14" s="230"/>
      <c r="C14" s="268"/>
      <c r="D14" s="269" t="s">
        <v>13</v>
      </c>
      <c r="E14" s="269" t="s">
        <v>222</v>
      </c>
    </row>
    <row r="15" spans="1:5" x14ac:dyDescent="0.25">
      <c r="A15" s="2">
        <v>44024</v>
      </c>
      <c r="B15" s="230"/>
      <c r="C15" s="268"/>
      <c r="D15" s="269" t="s">
        <v>13</v>
      </c>
      <c r="E15" s="269" t="s">
        <v>222</v>
      </c>
    </row>
    <row r="16" spans="1:5" x14ac:dyDescent="0.25">
      <c r="A16" s="2">
        <v>44024</v>
      </c>
      <c r="B16" s="230"/>
      <c r="C16" s="268"/>
      <c r="D16" s="269" t="s">
        <v>13</v>
      </c>
      <c r="E16" s="311" t="s">
        <v>222</v>
      </c>
    </row>
    <row r="17" spans="1:5" x14ac:dyDescent="0.25">
      <c r="A17" s="2">
        <v>44024</v>
      </c>
      <c r="B17" s="230"/>
      <c r="C17" s="268"/>
      <c r="D17" s="269" t="s">
        <v>13</v>
      </c>
      <c r="E17" s="269" t="s">
        <v>222</v>
      </c>
    </row>
    <row r="18" spans="1:5" x14ac:dyDescent="0.25">
      <c r="A18" s="2">
        <v>44024</v>
      </c>
      <c r="B18" s="230"/>
      <c r="C18" s="268"/>
      <c r="D18" s="269" t="s">
        <v>24</v>
      </c>
      <c r="E18" s="269" t="s">
        <v>23</v>
      </c>
    </row>
    <row r="19" spans="1:5" x14ac:dyDescent="0.25">
      <c r="A19" s="2">
        <v>44024</v>
      </c>
      <c r="B19" s="230"/>
      <c r="C19" s="268"/>
      <c r="D19" s="269" t="s">
        <v>24</v>
      </c>
      <c r="E19" s="269" t="s">
        <v>37</v>
      </c>
    </row>
    <row r="20" spans="1:5" x14ac:dyDescent="0.25">
      <c r="A20" s="2">
        <v>44024</v>
      </c>
      <c r="B20" s="230"/>
      <c r="C20" s="268"/>
      <c r="D20" s="269" t="s">
        <v>48</v>
      </c>
      <c r="E20" s="269" t="s">
        <v>48</v>
      </c>
    </row>
    <row r="21" spans="1:5" x14ac:dyDescent="0.25">
      <c r="A21" s="2">
        <v>44024</v>
      </c>
      <c r="B21" s="230"/>
      <c r="C21" s="268"/>
      <c r="D21" s="269" t="s">
        <v>7</v>
      </c>
      <c r="E21" s="311" t="s">
        <v>115</v>
      </c>
    </row>
    <row r="22" spans="1:5" x14ac:dyDescent="0.25">
      <c r="A22" s="2">
        <v>44024</v>
      </c>
      <c r="B22" s="230" t="s">
        <v>317</v>
      </c>
      <c r="C22" s="268">
        <v>74</v>
      </c>
      <c r="D22" s="269" t="s">
        <v>7</v>
      </c>
      <c r="E22" s="269" t="s">
        <v>7</v>
      </c>
    </row>
    <row r="23" spans="1:5" x14ac:dyDescent="0.25">
      <c r="A23" s="2">
        <v>44024</v>
      </c>
      <c r="B23" s="230" t="s">
        <v>317</v>
      </c>
      <c r="C23" s="268">
        <v>77</v>
      </c>
      <c r="D23" s="269" t="s">
        <v>7</v>
      </c>
      <c r="E23" s="269" t="s">
        <v>7</v>
      </c>
    </row>
    <row r="24" spans="1:5" x14ac:dyDescent="0.25">
      <c r="A24" s="2">
        <v>44024</v>
      </c>
      <c r="B24" s="230" t="s">
        <v>316</v>
      </c>
      <c r="C24" s="268">
        <v>85</v>
      </c>
      <c r="D24" s="269" t="s">
        <v>7</v>
      </c>
      <c r="E24" s="269" t="s">
        <v>7</v>
      </c>
    </row>
    <row r="25" spans="1:5" x14ac:dyDescent="0.25">
      <c r="A25" s="2">
        <v>44024</v>
      </c>
      <c r="B25" s="230"/>
      <c r="C25" s="268"/>
      <c r="D25" s="269" t="s">
        <v>7</v>
      </c>
      <c r="E25" s="269" t="s">
        <v>7</v>
      </c>
    </row>
    <row r="26" spans="1:5" x14ac:dyDescent="0.25">
      <c r="A26" s="2">
        <v>44024</v>
      </c>
      <c r="B26" s="230"/>
      <c r="C26" s="268"/>
      <c r="D26" s="269" t="s">
        <v>7</v>
      </c>
      <c r="E26" s="269" t="s">
        <v>7</v>
      </c>
    </row>
    <row r="27" spans="1:5" x14ac:dyDescent="0.25">
      <c r="A27" s="2">
        <v>44024</v>
      </c>
      <c r="B27" s="230"/>
      <c r="C27" s="268"/>
      <c r="D27" s="269" t="s">
        <v>9</v>
      </c>
      <c r="E27" s="269" t="s">
        <v>9</v>
      </c>
    </row>
    <row r="28" spans="1:5" x14ac:dyDescent="0.25">
      <c r="A28" s="2">
        <v>44024</v>
      </c>
      <c r="B28" s="230"/>
      <c r="C28" s="268"/>
      <c r="D28" s="269" t="s">
        <v>9</v>
      </c>
      <c r="E28" s="269" t="s">
        <v>9</v>
      </c>
    </row>
    <row r="29" spans="1:5" x14ac:dyDescent="0.25">
      <c r="A29" s="2">
        <v>44024</v>
      </c>
      <c r="B29" s="230"/>
      <c r="C29" s="268"/>
      <c r="D29" s="269" t="s">
        <v>9</v>
      </c>
      <c r="E29" s="269" t="s">
        <v>9</v>
      </c>
    </row>
    <row r="30" spans="1:5" x14ac:dyDescent="0.25">
      <c r="A30" s="2">
        <v>44024</v>
      </c>
      <c r="B30" s="230"/>
      <c r="C30" s="268"/>
      <c r="D30" s="269" t="s">
        <v>9</v>
      </c>
      <c r="E30" s="269" t="s">
        <v>9</v>
      </c>
    </row>
    <row r="31" spans="1:5" x14ac:dyDescent="0.25">
      <c r="A31" s="2">
        <v>44024</v>
      </c>
      <c r="B31" s="230"/>
      <c r="C31" s="268"/>
      <c r="D31" s="269" t="s">
        <v>9</v>
      </c>
      <c r="E31" s="269" t="s">
        <v>9</v>
      </c>
    </row>
    <row r="32" spans="1:5" x14ac:dyDescent="0.25">
      <c r="A32" s="2">
        <v>44024</v>
      </c>
      <c r="B32" s="230"/>
      <c r="C32" s="268"/>
      <c r="D32" s="269" t="s">
        <v>9</v>
      </c>
      <c r="E32" s="269" t="s">
        <v>9</v>
      </c>
    </row>
    <row r="33" spans="1:5" x14ac:dyDescent="0.25">
      <c r="A33" s="2">
        <v>44024</v>
      </c>
      <c r="B33" s="230"/>
      <c r="C33" s="268"/>
      <c r="D33" s="269" t="s">
        <v>9</v>
      </c>
      <c r="E33" s="269" t="s">
        <v>9</v>
      </c>
    </row>
    <row r="34" spans="1:5" x14ac:dyDescent="0.25">
      <c r="A34" s="2">
        <v>44024</v>
      </c>
      <c r="B34" s="230"/>
      <c r="C34" s="268"/>
      <c r="D34" s="269" t="s">
        <v>9</v>
      </c>
      <c r="E34" s="269" t="s">
        <v>9</v>
      </c>
    </row>
    <row r="35" spans="1:5" x14ac:dyDescent="0.25">
      <c r="A35" s="2">
        <v>44024</v>
      </c>
      <c r="B35" s="230"/>
      <c r="C35" s="268"/>
      <c r="D35" s="269" t="s">
        <v>9</v>
      </c>
      <c r="E35" s="269" t="s">
        <v>9</v>
      </c>
    </row>
    <row r="36" spans="1:5" x14ac:dyDescent="0.25">
      <c r="A36" s="2">
        <v>44024</v>
      </c>
      <c r="B36" s="230"/>
      <c r="C36" s="268"/>
      <c r="D36" s="269" t="s">
        <v>9</v>
      </c>
      <c r="E36" s="269" t="s">
        <v>9</v>
      </c>
    </row>
    <row r="37" spans="1:5" x14ac:dyDescent="0.25">
      <c r="A37" s="2">
        <v>44024</v>
      </c>
      <c r="B37" s="230"/>
      <c r="C37" s="268"/>
      <c r="D37" s="269" t="s">
        <v>9</v>
      </c>
      <c r="E37" s="269" t="s">
        <v>9</v>
      </c>
    </row>
    <row r="38" spans="1:5" x14ac:dyDescent="0.25">
      <c r="A38" s="2">
        <v>44024</v>
      </c>
      <c r="B38" s="230"/>
      <c r="C38" s="268"/>
      <c r="D38" s="269" t="s">
        <v>9</v>
      </c>
      <c r="E38" s="269" t="s">
        <v>9</v>
      </c>
    </row>
    <row r="39" spans="1:5" x14ac:dyDescent="0.25">
      <c r="A39" s="2">
        <v>44024</v>
      </c>
      <c r="B39" s="230"/>
      <c r="C39" s="268"/>
      <c r="D39" s="269" t="s">
        <v>9</v>
      </c>
      <c r="E39" s="269" t="s">
        <v>9</v>
      </c>
    </row>
    <row r="40" spans="1:5" x14ac:dyDescent="0.25">
      <c r="A40" s="2">
        <v>44024</v>
      </c>
      <c r="B40" s="230"/>
      <c r="C40" s="268"/>
      <c r="D40" s="269" t="s">
        <v>9</v>
      </c>
      <c r="E40" s="269" t="s">
        <v>709</v>
      </c>
    </row>
    <row r="41" spans="1:5" x14ac:dyDescent="0.25">
      <c r="A41" s="2">
        <v>44024</v>
      </c>
      <c r="B41" s="230"/>
      <c r="C41" s="268"/>
      <c r="D41" s="269" t="s">
        <v>9</v>
      </c>
      <c r="E41" s="269" t="s">
        <v>148</v>
      </c>
    </row>
    <row r="42" spans="1:5" x14ac:dyDescent="0.25">
      <c r="A42" s="2">
        <v>44024</v>
      </c>
      <c r="B42" s="230"/>
      <c r="C42" s="268"/>
      <c r="D42" s="269" t="s">
        <v>9</v>
      </c>
      <c r="E42" s="311" t="s">
        <v>144</v>
      </c>
    </row>
    <row r="43" spans="1:5" x14ac:dyDescent="0.25">
      <c r="A43" s="2">
        <v>44024</v>
      </c>
      <c r="B43" s="230"/>
      <c r="C43" s="268"/>
      <c r="D43" s="269" t="s">
        <v>11</v>
      </c>
      <c r="E43" s="311" t="s">
        <v>11</v>
      </c>
    </row>
    <row r="44" spans="1:5" x14ac:dyDescent="0.25">
      <c r="A44" s="2">
        <v>44024</v>
      </c>
      <c r="B44" s="230"/>
      <c r="C44" s="268"/>
      <c r="D44" s="269" t="s">
        <v>11</v>
      </c>
      <c r="E44" s="269" t="s">
        <v>134</v>
      </c>
    </row>
    <row r="45" spans="1:5" x14ac:dyDescent="0.25">
      <c r="A45" s="2">
        <v>44024</v>
      </c>
      <c r="B45" s="230"/>
      <c r="C45" s="268"/>
      <c r="D45" s="269" t="s">
        <v>11</v>
      </c>
      <c r="E45" s="269" t="s">
        <v>134</v>
      </c>
    </row>
    <row r="46" spans="1:5" x14ac:dyDescent="0.25">
      <c r="A46" s="2">
        <v>44024</v>
      </c>
      <c r="B46" s="230"/>
      <c r="C46" s="268"/>
      <c r="D46" s="269" t="s">
        <v>11</v>
      </c>
      <c r="E46" s="269" t="s">
        <v>134</v>
      </c>
    </row>
    <row r="47" spans="1:5" x14ac:dyDescent="0.25">
      <c r="A47" s="2">
        <v>44024</v>
      </c>
      <c r="B47" s="230"/>
      <c r="C47" s="268"/>
      <c r="D47" s="269" t="s">
        <v>11</v>
      </c>
      <c r="E47" s="269" t="s">
        <v>134</v>
      </c>
    </row>
    <row r="48" spans="1:5" x14ac:dyDescent="0.25">
      <c r="A48" s="2">
        <v>44024</v>
      </c>
      <c r="B48" s="230" t="s">
        <v>316</v>
      </c>
      <c r="C48" s="268">
        <v>81</v>
      </c>
      <c r="D48" s="269" t="s">
        <v>12</v>
      </c>
      <c r="E48" s="269" t="s">
        <v>12</v>
      </c>
    </row>
    <row r="49" spans="1:5" x14ac:dyDescent="0.25">
      <c r="A49" s="2">
        <v>44024</v>
      </c>
      <c r="B49" s="230"/>
      <c r="C49" s="268"/>
      <c r="D49" s="269" t="s">
        <v>12</v>
      </c>
      <c r="E49" s="269" t="s">
        <v>12</v>
      </c>
    </row>
    <row r="50" spans="1:5" x14ac:dyDescent="0.25">
      <c r="A50" s="2">
        <v>44024</v>
      </c>
      <c r="B50" s="230"/>
      <c r="C50" s="268"/>
      <c r="D50" s="269" t="s">
        <v>8</v>
      </c>
      <c r="E50" s="269" t="s">
        <v>325</v>
      </c>
    </row>
    <row r="51" spans="1:5" x14ac:dyDescent="0.25">
      <c r="A51" s="2">
        <v>44024</v>
      </c>
      <c r="B51" s="230"/>
      <c r="C51" s="268"/>
      <c r="D51" s="269" t="s">
        <v>8</v>
      </c>
      <c r="E51" s="269" t="s">
        <v>73</v>
      </c>
    </row>
    <row r="52" spans="1:5" x14ac:dyDescent="0.25">
      <c r="A52" s="2">
        <v>44024</v>
      </c>
      <c r="B52" s="230"/>
      <c r="C52" s="268"/>
      <c r="D52" s="269" t="s">
        <v>8</v>
      </c>
      <c r="E52" s="269" t="s">
        <v>73</v>
      </c>
    </row>
    <row r="53" spans="1:5" x14ac:dyDescent="0.25">
      <c r="A53" s="2">
        <v>44024</v>
      </c>
      <c r="B53" s="230"/>
      <c r="C53" s="268"/>
      <c r="D53" s="269" t="s">
        <v>8</v>
      </c>
      <c r="E53" s="311" t="s">
        <v>73</v>
      </c>
    </row>
    <row r="54" spans="1:5" x14ac:dyDescent="0.25">
      <c r="A54" s="2">
        <v>44024</v>
      </c>
      <c r="B54" s="230" t="s">
        <v>317</v>
      </c>
      <c r="C54" s="268">
        <v>74</v>
      </c>
      <c r="D54" s="269" t="s">
        <v>8</v>
      </c>
      <c r="E54" s="269" t="s">
        <v>229</v>
      </c>
    </row>
    <row r="55" spans="1:5" x14ac:dyDescent="0.25">
      <c r="A55" s="2">
        <v>44024</v>
      </c>
      <c r="B55" s="230"/>
      <c r="C55" s="268"/>
      <c r="D55" s="269" t="s">
        <v>8</v>
      </c>
      <c r="E55" s="269" t="s">
        <v>229</v>
      </c>
    </row>
    <row r="56" spans="1:5" x14ac:dyDescent="0.25">
      <c r="A56" s="2">
        <v>44024</v>
      </c>
      <c r="B56" s="230"/>
      <c r="C56" s="268"/>
      <c r="D56" s="269" t="s">
        <v>8</v>
      </c>
      <c r="E56" s="269" t="s">
        <v>229</v>
      </c>
    </row>
    <row r="57" spans="1:5" x14ac:dyDescent="0.25">
      <c r="A57" s="2">
        <v>44024</v>
      </c>
      <c r="B57" s="230"/>
      <c r="C57" s="268"/>
      <c r="D57" s="269" t="s">
        <v>8</v>
      </c>
      <c r="E57" s="269" t="s">
        <v>229</v>
      </c>
    </row>
    <row r="58" spans="1:5" x14ac:dyDescent="0.25">
      <c r="A58" s="2">
        <v>44024</v>
      </c>
      <c r="B58" s="230"/>
      <c r="C58" s="268"/>
      <c r="D58" s="269" t="s">
        <v>8</v>
      </c>
      <c r="E58" s="269" t="s">
        <v>229</v>
      </c>
    </row>
    <row r="59" spans="1:5" x14ac:dyDescent="0.25">
      <c r="A59" s="2">
        <v>44024</v>
      </c>
      <c r="B59" s="230"/>
      <c r="C59" s="268"/>
      <c r="D59" s="269" t="s">
        <v>8</v>
      </c>
      <c r="E59" s="269" t="s">
        <v>58</v>
      </c>
    </row>
    <row r="60" spans="1:5" x14ac:dyDescent="0.25">
      <c r="A60" s="2">
        <v>44024</v>
      </c>
      <c r="B60" s="230"/>
      <c r="C60" s="268"/>
      <c r="D60" s="269" t="s">
        <v>8</v>
      </c>
      <c r="E60" s="269" t="s">
        <v>58</v>
      </c>
    </row>
    <row r="61" spans="1:5" x14ac:dyDescent="0.25">
      <c r="A61" s="2">
        <v>44024</v>
      </c>
      <c r="B61" s="230"/>
      <c r="C61" s="268"/>
      <c r="D61" s="269" t="s">
        <v>8</v>
      </c>
      <c r="E61" s="269" t="s">
        <v>58</v>
      </c>
    </row>
    <row r="62" spans="1:5" x14ac:dyDescent="0.25">
      <c r="A62" s="2">
        <v>44024</v>
      </c>
      <c r="B62" s="230"/>
      <c r="C62" s="268"/>
      <c r="D62" s="269" t="s">
        <v>8</v>
      </c>
      <c r="E62" s="269" t="s">
        <v>58</v>
      </c>
    </row>
    <row r="63" spans="1:5" x14ac:dyDescent="0.25">
      <c r="A63" s="2">
        <v>44024</v>
      </c>
      <c r="B63" s="230"/>
      <c r="C63" s="268"/>
      <c r="D63" s="269" t="s">
        <v>8</v>
      </c>
      <c r="E63" s="269" t="s">
        <v>58</v>
      </c>
    </row>
    <row r="64" spans="1:5" x14ac:dyDescent="0.25">
      <c r="A64" s="2">
        <v>44024</v>
      </c>
      <c r="B64" s="230"/>
      <c r="C64" s="268"/>
      <c r="D64" s="269" t="s">
        <v>8</v>
      </c>
      <c r="E64" s="269" t="s">
        <v>58</v>
      </c>
    </row>
    <row r="65" spans="1:5" x14ac:dyDescent="0.25">
      <c r="A65" s="2">
        <v>44024</v>
      </c>
      <c r="B65" s="230"/>
      <c r="C65" s="268"/>
      <c r="D65" s="269" t="s">
        <v>8</v>
      </c>
      <c r="E65" s="269" t="s">
        <v>58</v>
      </c>
    </row>
    <row r="66" spans="1:5" x14ac:dyDescent="0.25">
      <c r="A66" s="2">
        <v>44024</v>
      </c>
      <c r="B66" s="230"/>
      <c r="C66" s="268"/>
      <c r="D66" s="269" t="s">
        <v>8</v>
      </c>
      <c r="E66" s="269" t="s">
        <v>141</v>
      </c>
    </row>
    <row r="67" spans="1:5" x14ac:dyDescent="0.25">
      <c r="A67" s="2">
        <v>44024</v>
      </c>
      <c r="B67" s="230"/>
      <c r="C67" s="268"/>
      <c r="D67" s="269" t="s">
        <v>8</v>
      </c>
      <c r="E67" s="269" t="s">
        <v>204</v>
      </c>
    </row>
    <row r="68" spans="1:5" x14ac:dyDescent="0.25">
      <c r="A68" s="2">
        <v>44024</v>
      </c>
      <c r="B68" s="230"/>
      <c r="C68" s="268"/>
      <c r="D68" s="269" t="s">
        <v>8</v>
      </c>
      <c r="E68" s="269" t="s">
        <v>40</v>
      </c>
    </row>
    <row r="69" spans="1:5" x14ac:dyDescent="0.25">
      <c r="A69" s="2">
        <v>44024</v>
      </c>
      <c r="B69" s="230"/>
      <c r="C69" s="268"/>
      <c r="D69" s="269" t="s">
        <v>8</v>
      </c>
      <c r="E69" s="311" t="s">
        <v>8</v>
      </c>
    </row>
    <row r="70" spans="1:5" x14ac:dyDescent="0.25">
      <c r="A70" s="2">
        <v>44024</v>
      </c>
      <c r="B70" s="230"/>
      <c r="C70" s="268"/>
      <c r="D70" s="269" t="s">
        <v>8</v>
      </c>
      <c r="E70" s="311" t="s">
        <v>8</v>
      </c>
    </row>
    <row r="71" spans="1:5" s="22" customFormat="1" x14ac:dyDescent="0.25">
      <c r="A71" s="2">
        <v>44024</v>
      </c>
      <c r="B71" s="230"/>
      <c r="C71" s="268"/>
      <c r="D71" s="269" t="s">
        <v>8</v>
      </c>
      <c r="E71" s="311" t="s">
        <v>8</v>
      </c>
    </row>
    <row r="72" spans="1:5" s="22" customFormat="1" x14ac:dyDescent="0.25">
      <c r="A72" s="2">
        <v>44024</v>
      </c>
      <c r="B72" s="230"/>
      <c r="C72" s="268"/>
      <c r="D72" s="269" t="s">
        <v>8</v>
      </c>
      <c r="E72" s="311" t="s">
        <v>8</v>
      </c>
    </row>
    <row r="73" spans="1:5" s="22" customFormat="1" x14ac:dyDescent="0.25">
      <c r="A73" s="2">
        <v>44024</v>
      </c>
      <c r="B73" s="230"/>
      <c r="C73" s="268"/>
      <c r="D73" s="269" t="s">
        <v>8</v>
      </c>
      <c r="E73" s="311" t="s">
        <v>8</v>
      </c>
    </row>
    <row r="74" spans="1:5" s="22" customFormat="1" x14ac:dyDescent="0.25">
      <c r="A74" s="2">
        <v>44024</v>
      </c>
      <c r="B74" s="230"/>
      <c r="C74" s="268"/>
      <c r="D74" s="269" t="s">
        <v>8</v>
      </c>
      <c r="E74" s="311" t="s">
        <v>8</v>
      </c>
    </row>
    <row r="75" spans="1:5" s="22" customFormat="1" x14ac:dyDescent="0.25">
      <c r="A75" s="2">
        <v>44024</v>
      </c>
      <c r="B75" s="230"/>
      <c r="C75" s="268"/>
      <c r="D75" s="269" t="s">
        <v>8</v>
      </c>
      <c r="E75" s="311" t="s">
        <v>8</v>
      </c>
    </row>
    <row r="76" spans="1:5" s="22" customFormat="1" x14ac:dyDescent="0.25">
      <c r="A76" s="2">
        <v>44024</v>
      </c>
      <c r="B76" s="230"/>
      <c r="C76" s="268"/>
      <c r="D76" s="269" t="s">
        <v>8</v>
      </c>
      <c r="E76" s="311" t="s">
        <v>8</v>
      </c>
    </row>
    <row r="77" spans="1:5" s="22" customFormat="1" x14ac:dyDescent="0.25">
      <c r="A77" s="2">
        <v>44024</v>
      </c>
      <c r="B77" s="230"/>
      <c r="C77" s="268"/>
      <c r="D77" s="269" t="s">
        <v>8</v>
      </c>
      <c r="E77" s="311" t="s">
        <v>8</v>
      </c>
    </row>
    <row r="78" spans="1:5" s="22" customFormat="1" x14ac:dyDescent="0.25">
      <c r="A78" s="2">
        <v>44024</v>
      </c>
      <c r="B78" s="230"/>
      <c r="C78" s="268"/>
      <c r="D78" s="269" t="s">
        <v>8</v>
      </c>
      <c r="E78" s="311" t="s">
        <v>8</v>
      </c>
    </row>
    <row r="79" spans="1:5" s="22" customFormat="1" x14ac:dyDescent="0.25">
      <c r="A79" s="2">
        <v>44024</v>
      </c>
      <c r="B79" s="230"/>
      <c r="C79" s="268"/>
      <c r="D79" s="269" t="s">
        <v>8</v>
      </c>
      <c r="E79" s="311" t="s">
        <v>8</v>
      </c>
    </row>
    <row r="80" spans="1:5" s="22" customFormat="1" x14ac:dyDescent="0.25">
      <c r="A80" s="2">
        <v>44024</v>
      </c>
      <c r="B80" s="230"/>
      <c r="C80" s="268"/>
      <c r="D80" s="269" t="s">
        <v>8</v>
      </c>
      <c r="E80" s="311" t="s">
        <v>8</v>
      </c>
    </row>
    <row r="81" spans="1:5" s="22" customFormat="1" x14ac:dyDescent="0.25">
      <c r="A81" s="2">
        <v>44024</v>
      </c>
      <c r="B81" s="230"/>
      <c r="C81" s="268"/>
      <c r="D81" s="269" t="s">
        <v>8</v>
      </c>
      <c r="E81" s="311" t="s">
        <v>8</v>
      </c>
    </row>
    <row r="82" spans="1:5" s="22" customFormat="1" x14ac:dyDescent="0.25">
      <c r="A82" s="2">
        <v>44024</v>
      </c>
      <c r="B82" s="230"/>
      <c r="C82" s="268"/>
      <c r="D82" s="269" t="s">
        <v>8</v>
      </c>
      <c r="E82" s="311" t="s">
        <v>8</v>
      </c>
    </row>
    <row r="83" spans="1:5" s="22" customFormat="1" x14ac:dyDescent="0.25">
      <c r="A83" s="2">
        <v>44024</v>
      </c>
      <c r="B83" s="230"/>
      <c r="C83" s="268"/>
      <c r="D83" s="269" t="s">
        <v>8</v>
      </c>
      <c r="E83" s="311" t="s">
        <v>8</v>
      </c>
    </row>
    <row r="84" spans="1:5" s="22" customFormat="1" x14ac:dyDescent="0.25">
      <c r="A84" s="2">
        <v>44024</v>
      </c>
      <c r="B84" s="230"/>
      <c r="C84" s="268"/>
      <c r="D84" s="269" t="s">
        <v>8</v>
      </c>
      <c r="E84" s="311" t="s">
        <v>8</v>
      </c>
    </row>
    <row r="85" spans="1:5" s="22" customFormat="1" x14ac:dyDescent="0.25">
      <c r="A85" s="2">
        <v>44024</v>
      </c>
      <c r="B85" s="230"/>
      <c r="C85" s="268"/>
      <c r="D85" s="269" t="s">
        <v>8</v>
      </c>
      <c r="E85" s="311" t="s">
        <v>8</v>
      </c>
    </row>
    <row r="86" spans="1:5" s="22" customFormat="1" x14ac:dyDescent="0.25">
      <c r="A86" s="2">
        <v>44024</v>
      </c>
      <c r="B86" s="230"/>
      <c r="C86" s="268"/>
      <c r="D86" s="269" t="s">
        <v>8</v>
      </c>
      <c r="E86" s="311" t="s">
        <v>8</v>
      </c>
    </row>
    <row r="87" spans="1:5" s="22" customFormat="1" x14ac:dyDescent="0.25">
      <c r="A87" s="2">
        <v>44024</v>
      </c>
      <c r="B87" s="230"/>
      <c r="C87" s="268"/>
      <c r="D87" s="269" t="s">
        <v>8</v>
      </c>
      <c r="E87" s="311" t="s">
        <v>8</v>
      </c>
    </row>
    <row r="88" spans="1:5" s="22" customFormat="1" x14ac:dyDescent="0.25">
      <c r="A88" s="2">
        <v>44024</v>
      </c>
      <c r="B88" s="230"/>
      <c r="C88" s="268"/>
      <c r="D88" s="269" t="s">
        <v>8</v>
      </c>
      <c r="E88" s="311" t="s">
        <v>8</v>
      </c>
    </row>
    <row r="89" spans="1:5" s="22" customFormat="1" x14ac:dyDescent="0.25">
      <c r="A89" s="2">
        <v>44024</v>
      </c>
      <c r="B89" s="230"/>
      <c r="C89" s="268"/>
      <c r="D89" s="269" t="s">
        <v>8</v>
      </c>
      <c r="E89" s="311" t="s">
        <v>8</v>
      </c>
    </row>
    <row r="90" spans="1:5" s="22" customFormat="1" x14ac:dyDescent="0.25">
      <c r="A90" s="2">
        <v>44024</v>
      </c>
      <c r="B90" s="230"/>
      <c r="C90" s="268"/>
      <c r="D90" s="269" t="s">
        <v>8</v>
      </c>
      <c r="E90" s="311" t="s">
        <v>8</v>
      </c>
    </row>
    <row r="91" spans="1:5" s="22" customFormat="1" x14ac:dyDescent="0.25">
      <c r="A91" s="2">
        <v>44024</v>
      </c>
      <c r="B91" s="230"/>
      <c r="C91" s="268"/>
      <c r="D91" s="269" t="s">
        <v>8</v>
      </c>
      <c r="E91" s="311" t="s">
        <v>8</v>
      </c>
    </row>
    <row r="92" spans="1:5" s="22" customFormat="1" x14ac:dyDescent="0.25">
      <c r="A92" s="2">
        <v>44024</v>
      </c>
      <c r="B92" s="230"/>
      <c r="C92" s="268"/>
      <c r="D92" s="269" t="s">
        <v>8</v>
      </c>
      <c r="E92" s="311" t="s">
        <v>8</v>
      </c>
    </row>
    <row r="93" spans="1:5" s="22" customFormat="1" x14ac:dyDescent="0.25">
      <c r="A93" s="2">
        <v>44024</v>
      </c>
      <c r="B93" s="230"/>
      <c r="C93" s="268"/>
      <c r="D93" s="269" t="s">
        <v>8</v>
      </c>
      <c r="E93" s="311" t="s">
        <v>8</v>
      </c>
    </row>
    <row r="94" spans="1:5" s="22" customFormat="1" x14ac:dyDescent="0.25">
      <c r="A94" s="2">
        <v>44024</v>
      </c>
      <c r="B94" s="230"/>
      <c r="C94" s="268"/>
      <c r="D94" s="269" t="s">
        <v>8</v>
      </c>
      <c r="E94" s="311" t="s">
        <v>8</v>
      </c>
    </row>
    <row r="95" spans="1:5" s="22" customFormat="1" x14ac:dyDescent="0.25">
      <c r="A95" s="2">
        <v>44024</v>
      </c>
      <c r="B95" s="230"/>
      <c r="C95" s="268"/>
      <c r="D95" s="269" t="s">
        <v>8</v>
      </c>
      <c r="E95" s="311" t="s">
        <v>8</v>
      </c>
    </row>
    <row r="96" spans="1:5" s="22" customFormat="1" x14ac:dyDescent="0.25">
      <c r="A96" s="2">
        <v>44024</v>
      </c>
      <c r="B96" s="230"/>
      <c r="C96" s="268"/>
      <c r="D96" s="269" t="s">
        <v>8</v>
      </c>
      <c r="E96" s="311" t="s">
        <v>8</v>
      </c>
    </row>
    <row r="97" spans="1:5" s="22" customFormat="1" x14ac:dyDescent="0.25">
      <c r="A97" s="2">
        <v>44024</v>
      </c>
      <c r="B97" s="230"/>
      <c r="C97" s="268"/>
      <c r="D97" s="269" t="s">
        <v>8</v>
      </c>
      <c r="E97" s="311" t="s">
        <v>8</v>
      </c>
    </row>
    <row r="98" spans="1:5" s="22" customFormat="1" x14ac:dyDescent="0.25">
      <c r="A98" s="2">
        <v>44024</v>
      </c>
      <c r="B98" s="230"/>
      <c r="C98" s="268"/>
      <c r="D98" s="269" t="s">
        <v>8</v>
      </c>
      <c r="E98" s="311" t="s">
        <v>8</v>
      </c>
    </row>
    <row r="99" spans="1:5" s="22" customFormat="1" x14ac:dyDescent="0.25">
      <c r="A99" s="2">
        <v>44024</v>
      </c>
      <c r="B99" s="230"/>
      <c r="C99" s="268"/>
      <c r="D99" s="269" t="s">
        <v>8</v>
      </c>
      <c r="E99" s="311" t="s">
        <v>8</v>
      </c>
    </row>
    <row r="100" spans="1:5" x14ac:dyDescent="0.25">
      <c r="A100" s="2">
        <v>44024</v>
      </c>
      <c r="B100" s="230"/>
      <c r="C100" s="268"/>
      <c r="D100" s="269" t="s">
        <v>8</v>
      </c>
      <c r="E100" s="311" t="s">
        <v>8</v>
      </c>
    </row>
    <row r="101" spans="1:5" x14ac:dyDescent="0.25">
      <c r="A101" s="2">
        <v>44024</v>
      </c>
      <c r="B101" s="230"/>
      <c r="C101" s="268"/>
      <c r="D101" s="269" t="s">
        <v>8</v>
      </c>
      <c r="E101" s="311" t="s">
        <v>8</v>
      </c>
    </row>
    <row r="102" spans="1:5" x14ac:dyDescent="0.25">
      <c r="A102" s="2">
        <v>44024</v>
      </c>
      <c r="B102" s="230"/>
      <c r="C102" s="268"/>
      <c r="D102" s="269" t="s">
        <v>8</v>
      </c>
      <c r="E102" s="311" t="s">
        <v>8</v>
      </c>
    </row>
    <row r="103" spans="1:5" x14ac:dyDescent="0.25">
      <c r="A103" s="2">
        <v>44024</v>
      </c>
      <c r="B103" s="230"/>
      <c r="C103" s="268"/>
      <c r="D103" s="269" t="s">
        <v>8</v>
      </c>
      <c r="E103" s="311" t="s">
        <v>8</v>
      </c>
    </row>
    <row r="104" spans="1:5" x14ac:dyDescent="0.25">
      <c r="A104" s="2">
        <v>44024</v>
      </c>
      <c r="B104" s="230"/>
      <c r="C104" s="268"/>
      <c r="D104" s="269" t="s">
        <v>8</v>
      </c>
      <c r="E104" s="311" t="s">
        <v>8</v>
      </c>
    </row>
    <row r="105" spans="1:5" x14ac:dyDescent="0.25">
      <c r="A105" s="2">
        <v>44024</v>
      </c>
      <c r="B105" s="230"/>
      <c r="C105" s="268"/>
      <c r="D105" s="269" t="s">
        <v>8</v>
      </c>
      <c r="E105" s="269" t="s">
        <v>8</v>
      </c>
    </row>
    <row r="106" spans="1:5" x14ac:dyDescent="0.25">
      <c r="A106" s="2">
        <v>44024</v>
      </c>
      <c r="B106" s="230"/>
      <c r="C106" s="268"/>
      <c r="D106" s="269" t="s">
        <v>8</v>
      </c>
      <c r="E106" s="269" t="s">
        <v>8</v>
      </c>
    </row>
    <row r="107" spans="1:5" x14ac:dyDescent="0.25">
      <c r="A107" s="2">
        <v>44024</v>
      </c>
      <c r="B107" s="230"/>
      <c r="C107" s="268"/>
      <c r="D107" s="269" t="s">
        <v>8</v>
      </c>
      <c r="E107" s="269" t="s">
        <v>8</v>
      </c>
    </row>
    <row r="108" spans="1:5" s="22" customFormat="1" x14ac:dyDescent="0.25">
      <c r="A108" s="2">
        <v>44024</v>
      </c>
      <c r="B108" s="230"/>
      <c r="C108" s="268"/>
      <c r="D108" s="269" t="s">
        <v>8</v>
      </c>
      <c r="E108" s="269" t="s">
        <v>8</v>
      </c>
    </row>
    <row r="109" spans="1:5" s="22" customFormat="1" x14ac:dyDescent="0.25">
      <c r="A109" s="2">
        <v>44024</v>
      </c>
      <c r="B109" s="230"/>
      <c r="C109" s="268"/>
      <c r="D109" s="269" t="s">
        <v>8</v>
      </c>
      <c r="E109" s="269" t="s">
        <v>8</v>
      </c>
    </row>
    <row r="110" spans="1:5" s="22" customFormat="1" x14ac:dyDescent="0.25">
      <c r="A110" s="2">
        <v>44024</v>
      </c>
      <c r="B110" s="230"/>
      <c r="C110" s="268"/>
      <c r="D110" s="269" t="s">
        <v>8</v>
      </c>
      <c r="E110" s="269" t="s">
        <v>8</v>
      </c>
    </row>
    <row r="111" spans="1:5" s="22" customFormat="1" x14ac:dyDescent="0.25">
      <c r="A111" s="2">
        <v>44024</v>
      </c>
      <c r="B111" s="230"/>
      <c r="C111" s="268"/>
      <c r="D111" s="269" t="s">
        <v>8</v>
      </c>
      <c r="E111" s="269" t="s">
        <v>8</v>
      </c>
    </row>
    <row r="112" spans="1:5" s="22" customFormat="1" x14ac:dyDescent="0.25">
      <c r="A112" s="2">
        <v>44024</v>
      </c>
      <c r="B112" s="230"/>
      <c r="C112" s="268"/>
      <c r="D112" s="269" t="s">
        <v>8</v>
      </c>
      <c r="E112" s="269" t="s">
        <v>8</v>
      </c>
    </row>
    <row r="113" spans="1:5" s="22" customFormat="1" x14ac:dyDescent="0.25">
      <c r="A113" s="2">
        <v>44024</v>
      </c>
      <c r="B113" s="230"/>
      <c r="C113" s="268"/>
      <c r="D113" s="269" t="s">
        <v>8</v>
      </c>
      <c r="E113" s="269" t="s">
        <v>8</v>
      </c>
    </row>
    <row r="114" spans="1:5" s="22" customFormat="1" x14ac:dyDescent="0.25">
      <c r="A114" s="2">
        <v>44024</v>
      </c>
      <c r="B114" s="230"/>
      <c r="C114" s="268"/>
      <c r="D114" s="269" t="s">
        <v>8</v>
      </c>
      <c r="E114" s="269" t="s">
        <v>8</v>
      </c>
    </row>
    <row r="115" spans="1:5" s="22" customFormat="1" x14ac:dyDescent="0.25">
      <c r="A115" s="2">
        <v>44024</v>
      </c>
      <c r="B115" s="230"/>
      <c r="C115" s="268"/>
      <c r="D115" s="269" t="s">
        <v>8</v>
      </c>
      <c r="E115" s="269" t="s">
        <v>8</v>
      </c>
    </row>
    <row r="116" spans="1:5" s="22" customFormat="1" x14ac:dyDescent="0.25">
      <c r="A116" s="2">
        <v>44024</v>
      </c>
      <c r="B116" s="230"/>
      <c r="C116" s="268"/>
      <c r="D116" s="269" t="s">
        <v>8</v>
      </c>
      <c r="E116" s="269" t="s">
        <v>8</v>
      </c>
    </row>
    <row r="117" spans="1:5" s="22" customFormat="1" x14ac:dyDescent="0.25">
      <c r="A117" s="2">
        <v>44024</v>
      </c>
      <c r="B117" s="230"/>
      <c r="C117" s="268"/>
      <c r="D117" s="269" t="s">
        <v>8</v>
      </c>
      <c r="E117" s="269" t="s">
        <v>8</v>
      </c>
    </row>
    <row r="118" spans="1:5" s="22" customFormat="1" x14ac:dyDescent="0.25">
      <c r="A118" s="2">
        <v>44024</v>
      </c>
      <c r="B118" s="230"/>
      <c r="C118" s="268"/>
      <c r="D118" s="269" t="s">
        <v>8</v>
      </c>
      <c r="E118" s="269" t="s">
        <v>8</v>
      </c>
    </row>
    <row r="119" spans="1:5" s="22" customFormat="1" x14ac:dyDescent="0.25">
      <c r="A119" s="2">
        <v>44024</v>
      </c>
      <c r="B119" s="230"/>
      <c r="C119" s="268"/>
      <c r="D119" s="269" t="s">
        <v>8</v>
      </c>
      <c r="E119" s="269" t="s">
        <v>8</v>
      </c>
    </row>
    <row r="120" spans="1:5" s="22" customFormat="1" x14ac:dyDescent="0.25">
      <c r="A120" s="2">
        <v>44024</v>
      </c>
      <c r="B120" s="230"/>
      <c r="C120" s="268"/>
      <c r="D120" s="269" t="s">
        <v>8</v>
      </c>
      <c r="E120" s="269" t="s">
        <v>8</v>
      </c>
    </row>
    <row r="121" spans="1:5" s="22" customFormat="1" x14ac:dyDescent="0.25">
      <c r="A121" s="2">
        <v>44024</v>
      </c>
      <c r="B121" s="230"/>
      <c r="C121" s="268"/>
      <c r="D121" s="269" t="s">
        <v>8</v>
      </c>
      <c r="E121" s="269" t="s">
        <v>8</v>
      </c>
    </row>
    <row r="122" spans="1:5" s="22" customFormat="1" x14ac:dyDescent="0.25">
      <c r="A122" s="2">
        <v>44024</v>
      </c>
      <c r="B122" s="230"/>
      <c r="C122" s="268"/>
      <c r="D122" s="269" t="s">
        <v>8</v>
      </c>
      <c r="E122" s="269" t="s">
        <v>8</v>
      </c>
    </row>
    <row r="123" spans="1:5" s="22" customFormat="1" x14ac:dyDescent="0.25">
      <c r="A123" s="2">
        <v>44024</v>
      </c>
      <c r="B123" s="230"/>
      <c r="C123" s="268"/>
      <c r="D123" s="269" t="s">
        <v>8</v>
      </c>
      <c r="E123" s="269" t="s">
        <v>8</v>
      </c>
    </row>
    <row r="124" spans="1:5" s="22" customFormat="1" x14ac:dyDescent="0.25">
      <c r="A124" s="2">
        <v>44024</v>
      </c>
      <c r="B124" s="230"/>
      <c r="C124" s="268"/>
      <c r="D124" s="269" t="s">
        <v>8</v>
      </c>
      <c r="E124" s="269" t="s">
        <v>8</v>
      </c>
    </row>
    <row r="125" spans="1:5" s="22" customFormat="1" x14ac:dyDescent="0.25">
      <c r="A125" s="2">
        <v>44024</v>
      </c>
      <c r="B125" s="230"/>
      <c r="C125" s="268"/>
      <c r="D125" s="269" t="s">
        <v>8</v>
      </c>
      <c r="E125" s="269" t="s">
        <v>8</v>
      </c>
    </row>
    <row r="126" spans="1:5" s="22" customFormat="1" x14ac:dyDescent="0.25">
      <c r="A126" s="2">
        <v>44024</v>
      </c>
      <c r="B126" s="230"/>
      <c r="C126" s="268"/>
      <c r="D126" s="269" t="s">
        <v>8</v>
      </c>
      <c r="E126" s="269" t="s">
        <v>8</v>
      </c>
    </row>
    <row r="127" spans="1:5" s="22" customFormat="1" x14ac:dyDescent="0.25">
      <c r="A127" s="2">
        <v>44024</v>
      </c>
      <c r="B127" s="230"/>
      <c r="C127" s="268"/>
      <c r="D127" s="269" t="s">
        <v>8</v>
      </c>
      <c r="E127" s="269" t="s">
        <v>8</v>
      </c>
    </row>
    <row r="128" spans="1:5" s="22" customFormat="1" x14ac:dyDescent="0.25">
      <c r="A128" s="2">
        <v>44024</v>
      </c>
      <c r="B128" s="230"/>
      <c r="C128" s="268"/>
      <c r="D128" s="269" t="s">
        <v>8</v>
      </c>
      <c r="E128" s="269" t="s">
        <v>8</v>
      </c>
    </row>
    <row r="129" spans="1:5" s="22" customFormat="1" x14ac:dyDescent="0.25">
      <c r="A129" s="2">
        <v>44024</v>
      </c>
      <c r="B129" s="230"/>
      <c r="C129" s="268"/>
      <c r="D129" s="269" t="s">
        <v>8</v>
      </c>
      <c r="E129" s="269" t="s">
        <v>31</v>
      </c>
    </row>
    <row r="130" spans="1:5" s="22" customFormat="1" x14ac:dyDescent="0.25">
      <c r="A130" s="2">
        <v>44024</v>
      </c>
      <c r="B130" s="230"/>
      <c r="C130" s="268"/>
      <c r="D130" s="269" t="s">
        <v>8</v>
      </c>
      <c r="E130" s="269" t="s">
        <v>31</v>
      </c>
    </row>
    <row r="131" spans="1:5" x14ac:dyDescent="0.25">
      <c r="A131" s="2">
        <v>44024</v>
      </c>
      <c r="B131" s="230"/>
      <c r="C131" s="268"/>
      <c r="D131" s="269" t="s">
        <v>8</v>
      </c>
      <c r="E131" s="311" t="s">
        <v>80</v>
      </c>
    </row>
    <row r="132" spans="1:5" x14ac:dyDescent="0.25">
      <c r="A132" s="2">
        <v>44024</v>
      </c>
      <c r="B132" s="230"/>
      <c r="C132" s="268"/>
      <c r="D132" s="269" t="s">
        <v>8</v>
      </c>
      <c r="E132" s="311" t="s">
        <v>80</v>
      </c>
    </row>
    <row r="133" spans="1:5" x14ac:dyDescent="0.25">
      <c r="A133" s="2">
        <v>44024</v>
      </c>
      <c r="B133" s="230"/>
      <c r="C133" s="268"/>
      <c r="D133" s="269" t="s">
        <v>8</v>
      </c>
      <c r="E133" s="311" t="s">
        <v>80</v>
      </c>
    </row>
    <row r="134" spans="1:5" x14ac:dyDescent="0.25">
      <c r="A134" s="2">
        <v>44024</v>
      </c>
      <c r="B134" s="230"/>
      <c r="C134" s="268"/>
      <c r="D134" s="269" t="s">
        <v>8</v>
      </c>
      <c r="E134" s="269" t="s">
        <v>111</v>
      </c>
    </row>
    <row r="135" spans="1:5" x14ac:dyDescent="0.25">
      <c r="A135" s="2">
        <v>44024</v>
      </c>
      <c r="B135" s="230"/>
      <c r="C135" s="268"/>
      <c r="D135" s="269" t="s">
        <v>8</v>
      </c>
      <c r="E135" s="269" t="s">
        <v>111</v>
      </c>
    </row>
    <row r="136" spans="1:5" x14ac:dyDescent="0.25">
      <c r="A136" s="2">
        <v>44024</v>
      </c>
      <c r="B136" s="230"/>
      <c r="C136" s="268"/>
      <c r="D136" s="269" t="s">
        <v>8</v>
      </c>
      <c r="E136" s="269" t="s">
        <v>111</v>
      </c>
    </row>
    <row r="137" spans="1:5" s="22" customFormat="1" x14ac:dyDescent="0.25">
      <c r="A137" s="2">
        <v>44024</v>
      </c>
      <c r="B137" s="230"/>
      <c r="C137" s="268"/>
      <c r="D137" s="269" t="s">
        <v>8</v>
      </c>
      <c r="E137" s="269" t="s">
        <v>111</v>
      </c>
    </row>
    <row r="138" spans="1:5" s="22" customFormat="1" x14ac:dyDescent="0.25">
      <c r="A138" s="2">
        <v>44024</v>
      </c>
      <c r="B138" s="230"/>
      <c r="C138" s="268"/>
      <c r="D138" s="269" t="s">
        <v>8</v>
      </c>
      <c r="E138" s="269" t="s">
        <v>111</v>
      </c>
    </row>
    <row r="139" spans="1:5" s="22" customFormat="1" x14ac:dyDescent="0.25">
      <c r="A139" s="2">
        <v>44024</v>
      </c>
      <c r="B139" s="230"/>
      <c r="C139" s="268"/>
      <c r="D139" s="269" t="s">
        <v>8</v>
      </c>
      <c r="E139" s="269" t="s">
        <v>111</v>
      </c>
    </row>
    <row r="140" spans="1:5" s="22" customFormat="1" x14ac:dyDescent="0.25">
      <c r="A140" s="2">
        <v>44024</v>
      </c>
      <c r="B140" s="230"/>
      <c r="C140" s="268"/>
      <c r="D140" s="269" t="s">
        <v>8</v>
      </c>
      <c r="E140" s="269" t="s">
        <v>111</v>
      </c>
    </row>
    <row r="141" spans="1:5" s="22" customFormat="1" x14ac:dyDescent="0.25">
      <c r="A141" s="2">
        <v>44024</v>
      </c>
      <c r="B141" s="230"/>
      <c r="C141" s="268"/>
      <c r="D141" s="269" t="s">
        <v>8</v>
      </c>
      <c r="E141" s="269" t="s">
        <v>111</v>
      </c>
    </row>
    <row r="142" spans="1:5" s="22" customFormat="1" x14ac:dyDescent="0.25">
      <c r="A142" s="2">
        <v>44024</v>
      </c>
      <c r="B142" s="230"/>
      <c r="C142" s="268"/>
      <c r="D142" s="269" t="s">
        <v>8</v>
      </c>
      <c r="E142" s="269" t="s">
        <v>111</v>
      </c>
    </row>
    <row r="143" spans="1:5" s="22" customFormat="1" x14ac:dyDescent="0.25">
      <c r="A143" s="2">
        <v>44024</v>
      </c>
      <c r="B143" s="230"/>
      <c r="C143" s="268"/>
      <c r="D143" s="269" t="s">
        <v>8</v>
      </c>
      <c r="E143" s="269" t="s">
        <v>111</v>
      </c>
    </row>
    <row r="144" spans="1:5" s="22" customFormat="1" x14ac:dyDescent="0.25">
      <c r="A144" s="2">
        <v>44024</v>
      </c>
      <c r="B144" s="230"/>
      <c r="C144" s="268"/>
      <c r="D144" s="269" t="s">
        <v>49</v>
      </c>
      <c r="E144" s="269" t="s">
        <v>214</v>
      </c>
    </row>
    <row r="145" spans="1:5" s="22" customFormat="1" x14ac:dyDescent="0.25">
      <c r="A145" s="2">
        <v>44024</v>
      </c>
      <c r="B145" s="230"/>
      <c r="C145" s="268"/>
      <c r="D145" s="269" t="s">
        <v>50</v>
      </c>
      <c r="E145" s="269" t="s">
        <v>928</v>
      </c>
    </row>
    <row r="146" spans="1:5" x14ac:dyDescent="0.25">
      <c r="A146" s="2">
        <v>44024</v>
      </c>
      <c r="B146" s="230"/>
      <c r="C146" s="268"/>
      <c r="D146" s="269" t="s">
        <v>50</v>
      </c>
      <c r="E146" s="269" t="s">
        <v>613</v>
      </c>
    </row>
    <row r="147" spans="1:5" x14ac:dyDescent="0.25">
      <c r="A147" s="2">
        <v>44024</v>
      </c>
      <c r="B147" s="230"/>
      <c r="C147" s="268"/>
      <c r="D147" s="269" t="s">
        <v>50</v>
      </c>
      <c r="E147" s="269" t="s">
        <v>367</v>
      </c>
    </row>
    <row r="148" spans="1:5" x14ac:dyDescent="0.25">
      <c r="A148" s="2">
        <v>44024</v>
      </c>
      <c r="B148" s="230"/>
      <c r="C148" s="268"/>
      <c r="D148" s="269" t="s">
        <v>50</v>
      </c>
      <c r="E148" s="269" t="s">
        <v>367</v>
      </c>
    </row>
    <row r="149" spans="1:5" x14ac:dyDescent="0.25">
      <c r="A149" s="2">
        <v>44024</v>
      </c>
      <c r="B149" s="230"/>
      <c r="C149" s="268"/>
      <c r="D149" s="269" t="s">
        <v>27</v>
      </c>
      <c r="E149" s="311" t="s">
        <v>140</v>
      </c>
    </row>
    <row r="150" spans="1:5" x14ac:dyDescent="0.25">
      <c r="A150" s="2">
        <v>44024</v>
      </c>
      <c r="B150" s="230"/>
      <c r="C150" s="268"/>
      <c r="D150" s="269" t="s">
        <v>27</v>
      </c>
      <c r="E150" s="269" t="s">
        <v>140</v>
      </c>
    </row>
    <row r="151" spans="1:5" x14ac:dyDescent="0.25">
      <c r="A151" s="2">
        <v>44024</v>
      </c>
      <c r="B151" s="230"/>
      <c r="C151" s="268"/>
      <c r="D151" s="269" t="s">
        <v>27</v>
      </c>
      <c r="E151" s="311" t="s">
        <v>621</v>
      </c>
    </row>
    <row r="152" spans="1:5" x14ac:dyDescent="0.25">
      <c r="A152" s="2">
        <v>44024</v>
      </c>
      <c r="B152" s="230"/>
      <c r="C152" s="268"/>
      <c r="D152" s="269" t="s">
        <v>51</v>
      </c>
      <c r="E152" s="269" t="s">
        <v>51</v>
      </c>
    </row>
    <row r="153" spans="1:5" x14ac:dyDescent="0.25">
      <c r="A153" s="2">
        <v>44024</v>
      </c>
      <c r="B153" s="230"/>
      <c r="C153" s="268"/>
      <c r="D153" s="269" t="s">
        <v>51</v>
      </c>
      <c r="E153" s="269" t="s">
        <v>51</v>
      </c>
    </row>
    <row r="154" spans="1:5" x14ac:dyDescent="0.25">
      <c r="A154" s="2">
        <v>44024</v>
      </c>
      <c r="B154" s="230"/>
      <c r="C154" s="268"/>
      <c r="D154" s="269" t="s">
        <v>51</v>
      </c>
      <c r="E154" s="269" t="s">
        <v>51</v>
      </c>
    </row>
    <row r="155" spans="1:5" x14ac:dyDescent="0.25">
      <c r="A155" s="2">
        <v>44024</v>
      </c>
      <c r="B155" s="230"/>
      <c r="C155" s="268"/>
      <c r="D155" s="269" t="s">
        <v>51</v>
      </c>
      <c r="E155" s="269" t="s">
        <v>51</v>
      </c>
    </row>
    <row r="156" spans="1:5" x14ac:dyDescent="0.25">
      <c r="A156" s="2">
        <v>44024</v>
      </c>
      <c r="B156" s="230"/>
      <c r="C156" s="268"/>
      <c r="D156" s="269" t="s">
        <v>51</v>
      </c>
      <c r="E156" s="269" t="s">
        <v>51</v>
      </c>
    </row>
    <row r="157" spans="1:5" x14ac:dyDescent="0.25">
      <c r="A157" s="2">
        <v>44024</v>
      </c>
      <c r="B157" s="230"/>
      <c r="C157" s="268"/>
      <c r="D157" s="269" t="s">
        <v>51</v>
      </c>
      <c r="E157" s="269" t="s">
        <v>51</v>
      </c>
    </row>
    <row r="158" spans="1:5" x14ac:dyDescent="0.25">
      <c r="A158" s="2">
        <v>44024</v>
      </c>
      <c r="B158" s="230"/>
      <c r="C158" s="268"/>
      <c r="D158" s="269" t="s">
        <v>51</v>
      </c>
      <c r="E158" s="269" t="s">
        <v>51</v>
      </c>
    </row>
    <row r="159" spans="1:5" x14ac:dyDescent="0.25">
      <c r="A159" s="2">
        <v>44024</v>
      </c>
      <c r="B159" s="230"/>
      <c r="C159" s="268"/>
      <c r="D159" s="269" t="s">
        <v>51</v>
      </c>
      <c r="E159" s="269" t="s">
        <v>51</v>
      </c>
    </row>
    <row r="160" spans="1:5" x14ac:dyDescent="0.25">
      <c r="A160" s="2">
        <v>44024</v>
      </c>
      <c r="B160" s="230"/>
      <c r="C160" s="268"/>
      <c r="D160" s="269" t="s">
        <v>51</v>
      </c>
      <c r="E160" s="269" t="s">
        <v>51</v>
      </c>
    </row>
    <row r="161" spans="1:5" x14ac:dyDescent="0.25">
      <c r="A161" s="2">
        <v>44024</v>
      </c>
      <c r="B161" s="230"/>
      <c r="C161" s="268"/>
      <c r="D161" s="269" t="s">
        <v>51</v>
      </c>
      <c r="E161" s="269" t="s">
        <v>51</v>
      </c>
    </row>
    <row r="162" spans="1:5" x14ac:dyDescent="0.25">
      <c r="A162" s="2">
        <v>44024</v>
      </c>
      <c r="B162" s="230"/>
      <c r="C162" s="268"/>
      <c r="D162" s="269" t="s">
        <v>10</v>
      </c>
      <c r="E162" s="269" t="s">
        <v>10</v>
      </c>
    </row>
    <row r="163" spans="1:5" x14ac:dyDescent="0.25">
      <c r="A163" s="2">
        <v>44024</v>
      </c>
      <c r="B163" s="230"/>
      <c r="C163" s="268"/>
      <c r="D163" s="269" t="s">
        <v>10</v>
      </c>
      <c r="E163" s="269" t="s">
        <v>10</v>
      </c>
    </row>
    <row r="164" spans="1:5" x14ac:dyDescent="0.25">
      <c r="A164" s="2">
        <v>44024</v>
      </c>
      <c r="B164" s="230"/>
      <c r="C164" s="268"/>
      <c r="D164" s="269" t="s">
        <v>10</v>
      </c>
      <c r="E164" s="269" t="s">
        <v>10</v>
      </c>
    </row>
    <row r="165" spans="1:5" x14ac:dyDescent="0.25">
      <c r="A165" s="2">
        <v>44025</v>
      </c>
      <c r="B165" s="2" t="s">
        <v>317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317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317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317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317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317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316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316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316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316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316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316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317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317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317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316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317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316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316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317</v>
      </c>
      <c r="C184" s="172">
        <v>86</v>
      </c>
      <c r="D184" s="233" t="s">
        <v>20</v>
      </c>
      <c r="E184" s="233" t="s">
        <v>20</v>
      </c>
      <c r="F184" s="22"/>
    </row>
    <row r="185" spans="1:6" x14ac:dyDescent="0.25">
      <c r="A185" s="67">
        <v>44055</v>
      </c>
      <c r="B185" s="67" t="s">
        <v>317</v>
      </c>
      <c r="C185" s="172">
        <v>52</v>
      </c>
      <c r="D185" s="233" t="s">
        <v>9</v>
      </c>
      <c r="E185" s="233" t="s">
        <v>9</v>
      </c>
    </row>
    <row r="186" spans="1:6" x14ac:dyDescent="0.25">
      <c r="A186" s="67">
        <v>44055</v>
      </c>
      <c r="B186" s="67" t="s">
        <v>317</v>
      </c>
      <c r="C186" s="172">
        <v>64</v>
      </c>
      <c r="D186" s="233" t="s">
        <v>10</v>
      </c>
      <c r="E186" s="233" t="s">
        <v>10</v>
      </c>
      <c r="F186" s="22"/>
    </row>
    <row r="187" spans="1:6" s="22" customFormat="1" x14ac:dyDescent="0.25">
      <c r="A187" s="67">
        <v>44056</v>
      </c>
      <c r="B187" s="67" t="s">
        <v>316</v>
      </c>
      <c r="C187" s="172">
        <v>88</v>
      </c>
      <c r="D187" s="233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317</v>
      </c>
      <c r="C188" s="172">
        <v>69</v>
      </c>
      <c r="D188" s="233" t="s">
        <v>9</v>
      </c>
      <c r="E188" s="233" t="s">
        <v>9</v>
      </c>
    </row>
    <row r="189" spans="1:6" s="22" customFormat="1" x14ac:dyDescent="0.25">
      <c r="A189" s="67">
        <v>44057</v>
      </c>
      <c r="B189" s="67" t="s">
        <v>317</v>
      </c>
      <c r="C189" s="172">
        <v>58</v>
      </c>
      <c r="D189" s="233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317</v>
      </c>
      <c r="C190" s="172">
        <v>84</v>
      </c>
      <c r="D190" s="233" t="s">
        <v>8</v>
      </c>
      <c r="E190" s="60" t="s">
        <v>8</v>
      </c>
    </row>
    <row r="191" spans="1:6" x14ac:dyDescent="0.25">
      <c r="A191" s="67">
        <v>44058</v>
      </c>
      <c r="B191" s="67" t="s">
        <v>317</v>
      </c>
      <c r="C191" s="172">
        <v>40</v>
      </c>
      <c r="D191" s="233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317</v>
      </c>
      <c r="C192" s="172">
        <v>65</v>
      </c>
      <c r="D192" s="233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316</v>
      </c>
      <c r="C193" s="172">
        <v>73</v>
      </c>
      <c r="D193" s="233" t="s">
        <v>20</v>
      </c>
      <c r="E193" s="233" t="s">
        <v>20</v>
      </c>
    </row>
    <row r="194" spans="1:5" s="22" customFormat="1" x14ac:dyDescent="0.25">
      <c r="A194" s="67">
        <v>44059</v>
      </c>
      <c r="B194" s="67" t="s">
        <v>317</v>
      </c>
      <c r="C194" s="172">
        <v>32</v>
      </c>
      <c r="D194" s="233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317</v>
      </c>
      <c r="C195" s="172">
        <v>71</v>
      </c>
      <c r="D195" s="233" t="s">
        <v>9</v>
      </c>
      <c r="E195" s="233" t="s">
        <v>9</v>
      </c>
    </row>
    <row r="196" spans="1:5" s="22" customFormat="1" x14ac:dyDescent="0.25">
      <c r="A196" s="67">
        <v>44063</v>
      </c>
      <c r="B196" s="15" t="s">
        <v>317</v>
      </c>
      <c r="C196" s="172">
        <v>57</v>
      </c>
      <c r="D196" s="233" t="s">
        <v>9</v>
      </c>
      <c r="E196" s="233" t="s">
        <v>9</v>
      </c>
    </row>
    <row r="197" spans="1:5" s="22" customFormat="1" x14ac:dyDescent="0.25">
      <c r="A197" s="67">
        <v>44063</v>
      </c>
      <c r="B197" s="67" t="s">
        <v>316</v>
      </c>
      <c r="C197" s="172">
        <v>87</v>
      </c>
      <c r="D197" s="233" t="s">
        <v>9</v>
      </c>
      <c r="E197" s="233" t="s">
        <v>9</v>
      </c>
    </row>
    <row r="198" spans="1:5" s="22" customFormat="1" x14ac:dyDescent="0.25">
      <c r="A198" s="67">
        <v>44065</v>
      </c>
      <c r="B198" s="15" t="s">
        <v>317</v>
      </c>
      <c r="C198" s="172">
        <v>82</v>
      </c>
      <c r="D198" s="233" t="s">
        <v>9</v>
      </c>
      <c r="E198" s="233" t="s">
        <v>9</v>
      </c>
    </row>
    <row r="199" spans="1:5" x14ac:dyDescent="0.25">
      <c r="A199" s="67">
        <v>44067</v>
      </c>
      <c r="B199" s="15" t="s">
        <v>316</v>
      </c>
      <c r="C199" s="172">
        <v>80</v>
      </c>
      <c r="D199" s="233" t="s">
        <v>8</v>
      </c>
      <c r="E199" s="60" t="s">
        <v>8</v>
      </c>
    </row>
    <row r="200" spans="1:5" x14ac:dyDescent="0.25">
      <c r="A200" s="67">
        <v>44067</v>
      </c>
      <c r="B200" s="15" t="s">
        <v>316</v>
      </c>
      <c r="C200" s="172">
        <v>91</v>
      </c>
      <c r="D200" s="233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317</v>
      </c>
      <c r="C201" s="172">
        <v>67</v>
      </c>
      <c r="D201" s="233" t="s">
        <v>9</v>
      </c>
      <c r="E201" s="233" t="s">
        <v>9</v>
      </c>
    </row>
    <row r="202" spans="1:5" s="22" customFormat="1" x14ac:dyDescent="0.25">
      <c r="A202" s="67">
        <v>44068</v>
      </c>
      <c r="B202" s="15" t="s">
        <v>316</v>
      </c>
      <c r="C202" s="172">
        <v>93</v>
      </c>
      <c r="D202" s="233" t="s">
        <v>12</v>
      </c>
      <c r="E202" s="233" t="s">
        <v>12</v>
      </c>
    </row>
    <row r="203" spans="1:5" s="22" customFormat="1" x14ac:dyDescent="0.25">
      <c r="A203" s="67">
        <v>44068</v>
      </c>
      <c r="B203" s="15" t="s">
        <v>316</v>
      </c>
      <c r="C203" s="172">
        <v>98</v>
      </c>
      <c r="D203" s="233" t="s">
        <v>8</v>
      </c>
      <c r="E203" s="60" t="s">
        <v>8</v>
      </c>
    </row>
    <row r="204" spans="1:5" x14ac:dyDescent="0.25">
      <c r="A204" s="67">
        <v>44069</v>
      </c>
      <c r="B204" s="15" t="s">
        <v>317</v>
      </c>
      <c r="C204" s="172">
        <v>76</v>
      </c>
      <c r="D204" s="233" t="s">
        <v>8</v>
      </c>
      <c r="E204" s="60" t="s">
        <v>8</v>
      </c>
    </row>
    <row r="205" spans="1:5" x14ac:dyDescent="0.25">
      <c r="A205" s="67">
        <v>44069</v>
      </c>
      <c r="B205" s="15" t="s">
        <v>316</v>
      </c>
      <c r="C205" s="172">
        <v>83</v>
      </c>
      <c r="D205" s="233" t="s">
        <v>8</v>
      </c>
      <c r="E205" s="60" t="s">
        <v>8</v>
      </c>
    </row>
    <row r="206" spans="1:5" x14ac:dyDescent="0.25">
      <c r="A206" s="67">
        <v>44070</v>
      </c>
      <c r="B206" s="15" t="s">
        <v>316</v>
      </c>
      <c r="C206" s="172">
        <v>49</v>
      </c>
      <c r="D206" s="233" t="s">
        <v>20</v>
      </c>
      <c r="E206" s="233" t="s">
        <v>20</v>
      </c>
    </row>
    <row r="207" spans="1:5" x14ac:dyDescent="0.25">
      <c r="A207" s="67">
        <v>44070</v>
      </c>
      <c r="B207" s="15" t="s">
        <v>317</v>
      </c>
      <c r="C207" s="172">
        <v>64</v>
      </c>
      <c r="D207" s="233" t="s">
        <v>8</v>
      </c>
      <c r="E207" s="60" t="s">
        <v>8</v>
      </c>
    </row>
    <row r="208" spans="1:5" x14ac:dyDescent="0.25">
      <c r="A208" s="67">
        <v>44070</v>
      </c>
      <c r="B208" s="15" t="s">
        <v>316</v>
      </c>
      <c r="C208" s="172">
        <v>82</v>
      </c>
      <c r="D208" s="233" t="s">
        <v>8</v>
      </c>
      <c r="E208" s="60" t="s">
        <v>8</v>
      </c>
    </row>
    <row r="209" spans="1:5" x14ac:dyDescent="0.25">
      <c r="A209" s="67">
        <v>44071</v>
      </c>
      <c r="B209" s="15" t="s">
        <v>317</v>
      </c>
      <c r="C209" s="172">
        <v>62</v>
      </c>
      <c r="D209" s="233" t="s">
        <v>11</v>
      </c>
      <c r="E209" s="60" t="s">
        <v>11</v>
      </c>
    </row>
    <row r="210" spans="1:5" x14ac:dyDescent="0.25">
      <c r="A210" s="67">
        <v>44071</v>
      </c>
      <c r="B210" s="15" t="s">
        <v>317</v>
      </c>
      <c r="C210" s="172">
        <v>68</v>
      </c>
      <c r="D210" s="233" t="s">
        <v>8</v>
      </c>
      <c r="E210" s="60" t="s">
        <v>8</v>
      </c>
    </row>
    <row r="211" spans="1:5" x14ac:dyDescent="0.25">
      <c r="A211" s="67">
        <v>44071</v>
      </c>
      <c r="B211" s="15" t="s">
        <v>317</v>
      </c>
      <c r="C211" s="172">
        <v>76</v>
      </c>
      <c r="D211" s="233" t="s">
        <v>8</v>
      </c>
      <c r="E211" s="60" t="s">
        <v>8</v>
      </c>
    </row>
    <row r="212" spans="1:5" x14ac:dyDescent="0.25">
      <c r="A212" s="67">
        <v>44072</v>
      </c>
      <c r="B212" s="15" t="s">
        <v>317</v>
      </c>
      <c r="C212" s="172">
        <v>68</v>
      </c>
      <c r="D212" s="233" t="s">
        <v>24</v>
      </c>
      <c r="E212" s="233" t="s">
        <v>23</v>
      </c>
    </row>
    <row r="213" spans="1:5" x14ac:dyDescent="0.25">
      <c r="A213" s="67">
        <v>44072</v>
      </c>
      <c r="B213" s="15" t="s">
        <v>317</v>
      </c>
      <c r="C213" s="172">
        <v>68</v>
      </c>
      <c r="D213" s="233" t="s">
        <v>24</v>
      </c>
      <c r="E213" s="233" t="s">
        <v>23</v>
      </c>
    </row>
    <row r="214" spans="1:5" x14ac:dyDescent="0.25">
      <c r="A214" s="67">
        <v>44072</v>
      </c>
      <c r="B214" s="15" t="s">
        <v>317</v>
      </c>
      <c r="C214" s="172">
        <v>77</v>
      </c>
      <c r="D214" s="233" t="s">
        <v>8</v>
      </c>
      <c r="E214" s="60" t="s">
        <v>8</v>
      </c>
    </row>
    <row r="215" spans="1:5" x14ac:dyDescent="0.25">
      <c r="A215" s="67">
        <v>44072</v>
      </c>
      <c r="B215" s="15" t="s">
        <v>317</v>
      </c>
      <c r="C215" s="172">
        <v>80</v>
      </c>
      <c r="D215" s="233" t="s">
        <v>8</v>
      </c>
      <c r="E215" s="60" t="s">
        <v>8</v>
      </c>
    </row>
    <row r="216" spans="1:5" x14ac:dyDescent="0.25">
      <c r="A216" s="67">
        <v>44073</v>
      </c>
      <c r="B216" s="15" t="s">
        <v>317</v>
      </c>
      <c r="C216" s="172">
        <v>59</v>
      </c>
      <c r="D216" s="233" t="s">
        <v>24</v>
      </c>
      <c r="E216" s="233" t="s">
        <v>23</v>
      </c>
    </row>
    <row r="217" spans="1:5" x14ac:dyDescent="0.25">
      <c r="A217" s="67">
        <v>44073</v>
      </c>
      <c r="B217" s="15" t="s">
        <v>318</v>
      </c>
      <c r="C217" s="172">
        <v>93</v>
      </c>
      <c r="D217" s="233" t="s">
        <v>9</v>
      </c>
      <c r="E217" s="233" t="s">
        <v>9</v>
      </c>
    </row>
    <row r="218" spans="1:5" x14ac:dyDescent="0.25">
      <c r="A218" s="67">
        <v>44073</v>
      </c>
      <c r="B218" s="15" t="s">
        <v>317</v>
      </c>
      <c r="C218" s="172">
        <v>79</v>
      </c>
      <c r="D218" s="233" t="s">
        <v>8</v>
      </c>
      <c r="E218" s="60" t="s">
        <v>8</v>
      </c>
    </row>
    <row r="219" spans="1:5" x14ac:dyDescent="0.25">
      <c r="A219" s="67">
        <v>44074</v>
      </c>
      <c r="B219" s="15" t="s">
        <v>316</v>
      </c>
      <c r="C219" s="172">
        <v>82</v>
      </c>
      <c r="D219" s="233" t="s">
        <v>9</v>
      </c>
      <c r="E219" s="233" t="s">
        <v>9</v>
      </c>
    </row>
    <row r="220" spans="1:5" x14ac:dyDescent="0.25">
      <c r="A220" s="67">
        <v>44074</v>
      </c>
      <c r="B220" s="15" t="s">
        <v>316</v>
      </c>
      <c r="C220" s="172">
        <v>89</v>
      </c>
      <c r="D220" s="233" t="s">
        <v>8</v>
      </c>
      <c r="E220" s="60" t="s">
        <v>8</v>
      </c>
    </row>
    <row r="221" spans="1:5" x14ac:dyDescent="0.25">
      <c r="A221" s="67">
        <v>44075</v>
      </c>
      <c r="B221" s="15" t="s">
        <v>317</v>
      </c>
      <c r="C221" s="172">
        <v>85</v>
      </c>
      <c r="D221" s="233" t="s">
        <v>8</v>
      </c>
      <c r="E221" s="60" t="s">
        <v>8</v>
      </c>
    </row>
    <row r="222" spans="1:5" x14ac:dyDescent="0.25">
      <c r="A222" s="67">
        <v>44076</v>
      </c>
      <c r="B222" s="15" t="s">
        <v>316</v>
      </c>
      <c r="C222" s="172">
        <v>64</v>
      </c>
      <c r="D222" s="233" t="s">
        <v>13</v>
      </c>
      <c r="E222" s="233" t="s">
        <v>13</v>
      </c>
    </row>
    <row r="223" spans="1:5" x14ac:dyDescent="0.25">
      <c r="A223" s="67">
        <v>44077</v>
      </c>
      <c r="B223" s="15" t="s">
        <v>316</v>
      </c>
      <c r="C223" s="172">
        <v>79</v>
      </c>
      <c r="D223" s="233" t="s">
        <v>9</v>
      </c>
      <c r="E223" s="233" t="s">
        <v>9</v>
      </c>
    </row>
    <row r="224" spans="1:5" x14ac:dyDescent="0.25">
      <c r="A224" s="67">
        <v>44077</v>
      </c>
      <c r="B224" s="15" t="s">
        <v>316</v>
      </c>
      <c r="C224" s="172">
        <v>85</v>
      </c>
      <c r="D224" s="233" t="s">
        <v>8</v>
      </c>
      <c r="E224" s="60" t="s">
        <v>8</v>
      </c>
    </row>
    <row r="225" spans="1:5" x14ac:dyDescent="0.25">
      <c r="A225" s="67">
        <v>44078</v>
      </c>
      <c r="B225" s="15" t="s">
        <v>317</v>
      </c>
      <c r="C225" s="172">
        <v>75</v>
      </c>
      <c r="D225" s="233" t="s">
        <v>13</v>
      </c>
      <c r="E225" s="233" t="s">
        <v>13</v>
      </c>
    </row>
    <row r="226" spans="1:5" x14ac:dyDescent="0.25">
      <c r="A226" s="67">
        <v>44078</v>
      </c>
      <c r="B226" s="15" t="s">
        <v>317</v>
      </c>
      <c r="C226" s="172">
        <v>67</v>
      </c>
      <c r="D226" s="233" t="s">
        <v>8</v>
      </c>
      <c r="E226" s="60" t="s">
        <v>8</v>
      </c>
    </row>
    <row r="227" spans="1:5" x14ac:dyDescent="0.25">
      <c r="A227" s="67">
        <v>44079</v>
      </c>
      <c r="B227" s="15" t="s">
        <v>316</v>
      </c>
      <c r="C227" s="172">
        <v>69</v>
      </c>
      <c r="D227" s="233" t="s">
        <v>8</v>
      </c>
      <c r="E227" s="60" t="s">
        <v>8</v>
      </c>
    </row>
    <row r="228" spans="1:5" x14ac:dyDescent="0.25">
      <c r="A228" s="67">
        <v>44080</v>
      </c>
      <c r="B228" s="15" t="s">
        <v>316</v>
      </c>
      <c r="C228" s="172">
        <v>58</v>
      </c>
      <c r="D228" s="233" t="s">
        <v>9</v>
      </c>
      <c r="E228" s="233" t="s">
        <v>9</v>
      </c>
    </row>
    <row r="229" spans="1:5" x14ac:dyDescent="0.25">
      <c r="A229" s="67">
        <v>44081</v>
      </c>
      <c r="B229" s="15" t="s">
        <v>317</v>
      </c>
      <c r="C229" s="172">
        <v>75</v>
      </c>
      <c r="D229" s="233" t="s">
        <v>24</v>
      </c>
      <c r="E229" s="60" t="s">
        <v>24</v>
      </c>
    </row>
    <row r="230" spans="1:5" x14ac:dyDescent="0.25">
      <c r="A230" s="67">
        <v>44081</v>
      </c>
      <c r="B230" s="15" t="s">
        <v>317</v>
      </c>
      <c r="C230" s="172">
        <v>71</v>
      </c>
      <c r="D230" s="233" t="s">
        <v>8</v>
      </c>
      <c r="E230" s="60" t="s">
        <v>8</v>
      </c>
    </row>
    <row r="231" spans="1:5" x14ac:dyDescent="0.25">
      <c r="A231" s="67">
        <v>44082</v>
      </c>
      <c r="B231" s="15" t="s">
        <v>316</v>
      </c>
      <c r="C231" s="172">
        <v>70</v>
      </c>
      <c r="D231" s="233" t="s">
        <v>8</v>
      </c>
      <c r="E231" s="60" t="s">
        <v>111</v>
      </c>
    </row>
    <row r="232" spans="1:5" x14ac:dyDescent="0.25">
      <c r="A232" s="67">
        <v>44084</v>
      </c>
      <c r="B232" s="15" t="s">
        <v>317</v>
      </c>
      <c r="C232" s="172">
        <v>64</v>
      </c>
      <c r="D232" s="233" t="s">
        <v>8</v>
      </c>
      <c r="E232" s="60" t="s">
        <v>8</v>
      </c>
    </row>
    <row r="233" spans="1:5" x14ac:dyDescent="0.25">
      <c r="A233" s="67">
        <v>44084</v>
      </c>
      <c r="B233" s="15" t="s">
        <v>316</v>
      </c>
      <c r="C233" s="172">
        <v>68</v>
      </c>
      <c r="D233" s="233" t="s">
        <v>8</v>
      </c>
      <c r="E233" s="60" t="s">
        <v>8</v>
      </c>
    </row>
    <row r="234" spans="1:5" x14ac:dyDescent="0.25">
      <c r="A234" s="67">
        <v>44084</v>
      </c>
      <c r="B234" s="15" t="s">
        <v>317</v>
      </c>
      <c r="C234" s="172">
        <v>81</v>
      </c>
      <c r="D234" s="233" t="s">
        <v>8</v>
      </c>
      <c r="E234" s="60" t="s">
        <v>111</v>
      </c>
    </row>
    <row r="235" spans="1:5" x14ac:dyDescent="0.25">
      <c r="A235" s="67">
        <v>44084</v>
      </c>
      <c r="B235" s="15" t="s">
        <v>317</v>
      </c>
      <c r="C235" s="172">
        <v>85</v>
      </c>
      <c r="D235" s="233" t="s">
        <v>27</v>
      </c>
      <c r="E235" s="60" t="s">
        <v>140</v>
      </c>
    </row>
    <row r="236" spans="1:5" x14ac:dyDescent="0.25">
      <c r="A236" s="67">
        <v>44084</v>
      </c>
      <c r="B236" s="15" t="s">
        <v>316</v>
      </c>
      <c r="C236" s="172">
        <v>56</v>
      </c>
      <c r="D236" s="233" t="s">
        <v>51</v>
      </c>
      <c r="E236" s="233" t="s">
        <v>51</v>
      </c>
    </row>
    <row r="237" spans="1:5" x14ac:dyDescent="0.25">
      <c r="A237" s="67">
        <v>44092</v>
      </c>
      <c r="B237" s="15" t="s">
        <v>316</v>
      </c>
      <c r="C237" s="172">
        <v>87</v>
      </c>
      <c r="D237" s="233" t="s">
        <v>8</v>
      </c>
      <c r="E237" s="233" t="s">
        <v>8</v>
      </c>
    </row>
    <row r="238" spans="1:5" x14ac:dyDescent="0.25">
      <c r="A238" s="67">
        <v>44092</v>
      </c>
      <c r="B238" s="15" t="s">
        <v>316</v>
      </c>
      <c r="C238" s="172">
        <v>89</v>
      </c>
      <c r="D238" s="233" t="s">
        <v>8</v>
      </c>
      <c r="E238" s="233" t="s">
        <v>8</v>
      </c>
    </row>
    <row r="239" spans="1:5" x14ac:dyDescent="0.25">
      <c r="A239" s="67">
        <v>44092</v>
      </c>
      <c r="B239" s="15" t="s">
        <v>317</v>
      </c>
      <c r="C239" s="172">
        <v>85</v>
      </c>
      <c r="D239" s="233" t="s">
        <v>51</v>
      </c>
      <c r="E239" s="233" t="s">
        <v>51</v>
      </c>
    </row>
    <row r="240" spans="1:5" x14ac:dyDescent="0.25">
      <c r="A240" s="67">
        <v>44094</v>
      </c>
      <c r="B240" s="15" t="s">
        <v>317</v>
      </c>
      <c r="C240" s="172">
        <v>90</v>
      </c>
      <c r="D240" s="233" t="s">
        <v>8</v>
      </c>
      <c r="E240" s="233" t="s">
        <v>8</v>
      </c>
    </row>
    <row r="241" spans="1:5" x14ac:dyDescent="0.25">
      <c r="A241" s="67">
        <v>44094</v>
      </c>
      <c r="B241" s="15" t="s">
        <v>317</v>
      </c>
      <c r="C241" s="172">
        <v>59</v>
      </c>
      <c r="D241" s="233" t="s">
        <v>10</v>
      </c>
      <c r="E241" s="233" t="s">
        <v>10</v>
      </c>
    </row>
    <row r="242" spans="1:5" x14ac:dyDescent="0.25">
      <c r="A242" s="67">
        <v>44094</v>
      </c>
      <c r="B242" s="15" t="s">
        <v>317</v>
      </c>
      <c r="C242" s="172">
        <v>59</v>
      </c>
      <c r="D242" s="233" t="s">
        <v>10</v>
      </c>
      <c r="E242" s="233" t="s">
        <v>10</v>
      </c>
    </row>
    <row r="243" spans="1:5" x14ac:dyDescent="0.25">
      <c r="A243" s="67">
        <v>44095</v>
      </c>
      <c r="B243" s="15" t="s">
        <v>317</v>
      </c>
      <c r="C243" s="172">
        <v>82</v>
      </c>
      <c r="D243" s="233" t="s">
        <v>24</v>
      </c>
      <c r="E243" s="233" t="s">
        <v>23</v>
      </c>
    </row>
    <row r="244" spans="1:5" x14ac:dyDescent="0.25">
      <c r="A244" s="67">
        <v>44095</v>
      </c>
      <c r="B244" s="15" t="s">
        <v>317</v>
      </c>
      <c r="C244" s="172">
        <v>90</v>
      </c>
      <c r="D244" s="233" t="s">
        <v>9</v>
      </c>
      <c r="E244" s="233" t="s">
        <v>9</v>
      </c>
    </row>
    <row r="245" spans="1:5" x14ac:dyDescent="0.25">
      <c r="A245" s="67">
        <v>44096</v>
      </c>
      <c r="B245" s="15" t="s">
        <v>317</v>
      </c>
      <c r="C245" s="172">
        <v>62</v>
      </c>
      <c r="D245" s="233" t="s">
        <v>13</v>
      </c>
      <c r="E245" s="233" t="s">
        <v>13</v>
      </c>
    </row>
    <row r="246" spans="1:5" x14ac:dyDescent="0.25">
      <c r="A246" s="67">
        <v>44096</v>
      </c>
      <c r="B246" s="15" t="s">
        <v>317</v>
      </c>
      <c r="C246" s="172">
        <v>62</v>
      </c>
      <c r="D246" s="233" t="s">
        <v>13</v>
      </c>
      <c r="E246" s="233" t="s">
        <v>13</v>
      </c>
    </row>
    <row r="247" spans="1:5" x14ac:dyDescent="0.25">
      <c r="A247" s="67">
        <v>44096</v>
      </c>
      <c r="B247" s="15" t="s">
        <v>316</v>
      </c>
      <c r="C247" s="172">
        <v>68</v>
      </c>
      <c r="D247" s="233" t="s">
        <v>13</v>
      </c>
      <c r="E247" s="233" t="s">
        <v>13</v>
      </c>
    </row>
    <row r="248" spans="1:5" x14ac:dyDescent="0.25">
      <c r="A248" s="67">
        <v>44096</v>
      </c>
      <c r="B248" s="15" t="s">
        <v>317</v>
      </c>
      <c r="C248" s="172">
        <v>66</v>
      </c>
      <c r="D248" s="233" t="s">
        <v>9</v>
      </c>
      <c r="E248" s="233" t="s">
        <v>9</v>
      </c>
    </row>
    <row r="249" spans="1:5" x14ac:dyDescent="0.25">
      <c r="A249" s="67">
        <v>44096</v>
      </c>
      <c r="B249" s="15" t="s">
        <v>317</v>
      </c>
      <c r="C249" s="172">
        <v>86</v>
      </c>
      <c r="D249" s="233" t="s">
        <v>8</v>
      </c>
      <c r="E249" s="233" t="s">
        <v>8</v>
      </c>
    </row>
    <row r="250" spans="1:5" x14ac:dyDescent="0.25">
      <c r="A250" s="67">
        <v>44097</v>
      </c>
      <c r="B250" s="15" t="s">
        <v>317</v>
      </c>
      <c r="C250" s="172">
        <v>59</v>
      </c>
      <c r="D250" s="233" t="s">
        <v>20</v>
      </c>
      <c r="E250" s="233" t="s">
        <v>20</v>
      </c>
    </row>
    <row r="251" spans="1:5" x14ac:dyDescent="0.25">
      <c r="A251" s="67">
        <v>44097</v>
      </c>
      <c r="B251" s="15" t="s">
        <v>316</v>
      </c>
      <c r="C251" s="172">
        <v>92</v>
      </c>
      <c r="D251" s="233" t="s">
        <v>13</v>
      </c>
      <c r="E251" s="233" t="s">
        <v>224</v>
      </c>
    </row>
    <row r="252" spans="1:5" x14ac:dyDescent="0.25">
      <c r="A252" s="67">
        <v>44098</v>
      </c>
      <c r="B252" s="15" t="s">
        <v>316</v>
      </c>
      <c r="C252" s="172">
        <v>54</v>
      </c>
      <c r="D252" s="233" t="s">
        <v>9</v>
      </c>
      <c r="E252" s="233" t="s">
        <v>17</v>
      </c>
    </row>
    <row r="253" spans="1:5" x14ac:dyDescent="0.25">
      <c r="A253" s="67">
        <v>44098</v>
      </c>
      <c r="B253" s="15" t="s">
        <v>317</v>
      </c>
      <c r="C253" s="172">
        <v>76</v>
      </c>
      <c r="D253" s="233" t="s">
        <v>8</v>
      </c>
      <c r="E253" s="233" t="s">
        <v>8</v>
      </c>
    </row>
    <row r="254" spans="1:5" x14ac:dyDescent="0.25">
      <c r="A254" s="67">
        <v>44099</v>
      </c>
      <c r="B254" s="15" t="s">
        <v>317</v>
      </c>
      <c r="C254" s="172">
        <v>75</v>
      </c>
      <c r="D254" s="233" t="s">
        <v>8</v>
      </c>
      <c r="E254" s="233" t="s">
        <v>111</v>
      </c>
    </row>
    <row r="255" spans="1:5" x14ac:dyDescent="0.25">
      <c r="A255" s="67">
        <v>44099</v>
      </c>
      <c r="B255" s="15" t="s">
        <v>317</v>
      </c>
      <c r="C255" s="172">
        <v>75</v>
      </c>
      <c r="D255" s="233" t="s">
        <v>27</v>
      </c>
      <c r="E255" s="233" t="s">
        <v>140</v>
      </c>
    </row>
    <row r="256" spans="1:5" x14ac:dyDescent="0.25">
      <c r="A256" s="67">
        <v>44100</v>
      </c>
      <c r="B256" s="15" t="s">
        <v>317</v>
      </c>
      <c r="C256" s="172">
        <v>63</v>
      </c>
      <c r="D256" s="233" t="s">
        <v>8</v>
      </c>
      <c r="E256" s="233" t="s">
        <v>8</v>
      </c>
    </row>
    <row r="257" spans="1:5" x14ac:dyDescent="0.25">
      <c r="A257" s="67">
        <v>44100</v>
      </c>
      <c r="B257" s="15" t="s">
        <v>316</v>
      </c>
      <c r="C257" s="172">
        <v>68</v>
      </c>
      <c r="D257" s="233" t="s">
        <v>10</v>
      </c>
      <c r="E257" s="233" t="s">
        <v>10</v>
      </c>
    </row>
    <row r="258" spans="1:5" x14ac:dyDescent="0.25">
      <c r="A258" s="67">
        <v>44101</v>
      </c>
      <c r="B258" s="15" t="s">
        <v>317</v>
      </c>
      <c r="C258" s="172">
        <v>72</v>
      </c>
      <c r="D258" s="233" t="s">
        <v>9</v>
      </c>
      <c r="E258" s="233" t="s">
        <v>9</v>
      </c>
    </row>
    <row r="259" spans="1:5" x14ac:dyDescent="0.25">
      <c r="A259" s="67">
        <v>44101</v>
      </c>
      <c r="B259" s="15" t="s">
        <v>317</v>
      </c>
      <c r="C259" s="172">
        <v>53</v>
      </c>
      <c r="D259" s="233" t="s">
        <v>8</v>
      </c>
      <c r="E259" s="233" t="s">
        <v>73</v>
      </c>
    </row>
    <row r="260" spans="1:5" x14ac:dyDescent="0.25">
      <c r="A260" s="67">
        <v>44102</v>
      </c>
      <c r="B260" s="15" t="s">
        <v>317</v>
      </c>
      <c r="C260" s="172">
        <v>69</v>
      </c>
      <c r="D260" s="233" t="s">
        <v>8</v>
      </c>
      <c r="E260" s="233" t="s">
        <v>8</v>
      </c>
    </row>
    <row r="261" spans="1:5" x14ac:dyDescent="0.25">
      <c r="A261" s="67">
        <v>44102</v>
      </c>
      <c r="B261" s="15" t="s">
        <v>317</v>
      </c>
      <c r="C261" s="172">
        <v>59</v>
      </c>
      <c r="D261" s="233" t="s">
        <v>8</v>
      </c>
      <c r="E261" s="233" t="s">
        <v>31</v>
      </c>
    </row>
    <row r="262" spans="1:5" x14ac:dyDescent="0.25">
      <c r="A262" s="67">
        <v>44103</v>
      </c>
      <c r="B262" s="15" t="s">
        <v>316</v>
      </c>
      <c r="C262" s="172">
        <v>59</v>
      </c>
      <c r="D262" s="233" t="s">
        <v>8</v>
      </c>
      <c r="E262" s="233" t="s">
        <v>8</v>
      </c>
    </row>
    <row r="263" spans="1:5" x14ac:dyDescent="0.25">
      <c r="A263" s="67">
        <v>44103</v>
      </c>
      <c r="B263" s="15" t="s">
        <v>317</v>
      </c>
      <c r="C263" s="172">
        <v>74</v>
      </c>
      <c r="D263" s="233" t="s">
        <v>8</v>
      </c>
      <c r="E263" s="233" t="s">
        <v>8</v>
      </c>
    </row>
    <row r="264" spans="1:5" x14ac:dyDescent="0.25">
      <c r="A264" s="67">
        <v>44103</v>
      </c>
      <c r="B264" s="15" t="s">
        <v>317</v>
      </c>
      <c r="C264" s="172">
        <v>79</v>
      </c>
      <c r="D264" s="233" t="s">
        <v>8</v>
      </c>
      <c r="E264" s="233" t="s">
        <v>8</v>
      </c>
    </row>
    <row r="265" spans="1:5" x14ac:dyDescent="0.25">
      <c r="A265" s="67">
        <v>44103</v>
      </c>
      <c r="B265" s="15" t="s">
        <v>317</v>
      </c>
      <c r="C265" s="172">
        <v>82</v>
      </c>
      <c r="D265" s="233" t="s">
        <v>10</v>
      </c>
      <c r="E265" s="233" t="s">
        <v>10</v>
      </c>
    </row>
    <row r="266" spans="1:5" x14ac:dyDescent="0.25">
      <c r="A266" s="67">
        <v>44104</v>
      </c>
      <c r="B266" s="15" t="s">
        <v>317</v>
      </c>
      <c r="C266" s="172">
        <v>64</v>
      </c>
      <c r="D266" s="233" t="s">
        <v>8</v>
      </c>
      <c r="E266" s="233" t="s">
        <v>8</v>
      </c>
    </row>
    <row r="267" spans="1:5" x14ac:dyDescent="0.25">
      <c r="A267" s="67">
        <v>44104</v>
      </c>
      <c r="B267" s="15" t="s">
        <v>316</v>
      </c>
      <c r="C267" s="172">
        <v>86</v>
      </c>
      <c r="D267" s="233" t="s">
        <v>8</v>
      </c>
      <c r="E267" s="233" t="s">
        <v>8</v>
      </c>
    </row>
    <row r="268" spans="1:5" x14ac:dyDescent="0.25">
      <c r="A268" s="67">
        <v>44104</v>
      </c>
      <c r="B268" s="15" t="s">
        <v>316</v>
      </c>
      <c r="C268" s="172">
        <v>73</v>
      </c>
      <c r="D268" s="233" t="s">
        <v>10</v>
      </c>
      <c r="E268" s="233" t="s">
        <v>10</v>
      </c>
    </row>
    <row r="269" spans="1:5" x14ac:dyDescent="0.25">
      <c r="A269" s="67">
        <v>44106</v>
      </c>
      <c r="B269" s="15" t="s">
        <v>316</v>
      </c>
      <c r="C269" s="172">
        <v>72</v>
      </c>
      <c r="D269" s="233" t="s">
        <v>7</v>
      </c>
      <c r="E269" s="233" t="s">
        <v>7</v>
      </c>
    </row>
    <row r="270" spans="1:5" x14ac:dyDescent="0.25">
      <c r="A270" s="67">
        <v>44106</v>
      </c>
      <c r="B270" s="15" t="s">
        <v>316</v>
      </c>
      <c r="C270" s="172">
        <v>55</v>
      </c>
      <c r="D270" s="233" t="s">
        <v>11</v>
      </c>
      <c r="E270" s="233" t="s">
        <v>134</v>
      </c>
    </row>
    <row r="271" spans="1:5" x14ac:dyDescent="0.25">
      <c r="A271" s="67">
        <v>44106</v>
      </c>
      <c r="B271" s="15" t="s">
        <v>317</v>
      </c>
      <c r="C271" s="172">
        <v>75</v>
      </c>
      <c r="D271" s="233" t="s">
        <v>8</v>
      </c>
      <c r="E271" s="233" t="s">
        <v>8</v>
      </c>
    </row>
    <row r="272" spans="1:5" x14ac:dyDescent="0.25">
      <c r="A272" s="67">
        <v>44106</v>
      </c>
      <c r="B272" s="15" t="s">
        <v>317</v>
      </c>
      <c r="C272" s="172">
        <v>89</v>
      </c>
      <c r="D272" s="233" t="s">
        <v>8</v>
      </c>
      <c r="E272" s="233" t="s">
        <v>8</v>
      </c>
    </row>
    <row r="273" spans="1:5" x14ac:dyDescent="0.25">
      <c r="A273" s="67">
        <v>44116</v>
      </c>
      <c r="B273" s="15" t="s">
        <v>317</v>
      </c>
      <c r="C273" s="15">
        <v>69</v>
      </c>
      <c r="D273" s="233" t="s">
        <v>14</v>
      </c>
      <c r="E273" s="60" t="s">
        <v>14</v>
      </c>
    </row>
    <row r="274" spans="1:5" x14ac:dyDescent="0.25">
      <c r="A274" s="67">
        <v>44133</v>
      </c>
      <c r="B274" s="15" t="s">
        <v>317</v>
      </c>
      <c r="C274" s="15">
        <v>63</v>
      </c>
      <c r="D274" s="233" t="s">
        <v>14</v>
      </c>
      <c r="E274" s="60" t="s">
        <v>85</v>
      </c>
    </row>
    <row r="275" spans="1:5" x14ac:dyDescent="0.25">
      <c r="A275" s="67">
        <v>44136</v>
      </c>
      <c r="B275" s="15" t="s">
        <v>317</v>
      </c>
      <c r="C275" s="172">
        <v>70</v>
      </c>
      <c r="D275" s="233" t="s">
        <v>14</v>
      </c>
      <c r="E275" s="233" t="s">
        <v>14</v>
      </c>
    </row>
    <row r="276" spans="1:5" x14ac:dyDescent="0.25">
      <c r="A276" s="67">
        <v>44136</v>
      </c>
      <c r="B276" s="15" t="s">
        <v>317</v>
      </c>
      <c r="C276" s="172">
        <v>66</v>
      </c>
      <c r="D276" s="233" t="s">
        <v>7</v>
      </c>
      <c r="E276" s="233" t="s">
        <v>7</v>
      </c>
    </row>
    <row r="277" spans="1:5" x14ac:dyDescent="0.25">
      <c r="A277" s="67">
        <v>44137</v>
      </c>
      <c r="B277" s="15" t="s">
        <v>317</v>
      </c>
      <c r="C277" s="172">
        <v>85</v>
      </c>
      <c r="D277" s="233" t="s">
        <v>8</v>
      </c>
      <c r="E277" s="233" t="s">
        <v>73</v>
      </c>
    </row>
    <row r="278" spans="1:5" x14ac:dyDescent="0.25">
      <c r="A278" s="67">
        <v>44137</v>
      </c>
      <c r="B278" s="15" t="s">
        <v>317</v>
      </c>
      <c r="C278" s="172">
        <v>58</v>
      </c>
      <c r="D278" s="233" t="s">
        <v>8</v>
      </c>
      <c r="E278" s="233" t="s">
        <v>58</v>
      </c>
    </row>
    <row r="279" spans="1:5" x14ac:dyDescent="0.25">
      <c r="A279" s="67">
        <v>44137</v>
      </c>
      <c r="B279" s="15" t="s">
        <v>317</v>
      </c>
      <c r="C279" s="172">
        <v>53</v>
      </c>
      <c r="D279" s="233" t="s">
        <v>8</v>
      </c>
      <c r="E279" s="233" t="s">
        <v>8</v>
      </c>
    </row>
    <row r="280" spans="1:5" x14ac:dyDescent="0.25">
      <c r="A280" s="67">
        <v>44137</v>
      </c>
      <c r="B280" s="15" t="s">
        <v>317</v>
      </c>
      <c r="C280" s="172">
        <v>69</v>
      </c>
      <c r="D280" s="233" t="s">
        <v>8</v>
      </c>
      <c r="E280" s="233" t="s">
        <v>31</v>
      </c>
    </row>
    <row r="281" spans="1:5" x14ac:dyDescent="0.25">
      <c r="A281" s="67">
        <v>44137</v>
      </c>
      <c r="B281" s="15" t="s">
        <v>316</v>
      </c>
      <c r="C281" s="172">
        <v>67</v>
      </c>
      <c r="D281" s="233" t="s">
        <v>51</v>
      </c>
      <c r="E281" s="233" t="s">
        <v>51</v>
      </c>
    </row>
    <row r="282" spans="1:5" x14ac:dyDescent="0.25">
      <c r="A282" s="67">
        <v>44138</v>
      </c>
      <c r="B282" s="15" t="s">
        <v>317</v>
      </c>
      <c r="C282" s="172">
        <v>81</v>
      </c>
      <c r="D282" s="233" t="s">
        <v>13</v>
      </c>
      <c r="E282" s="233" t="s">
        <v>222</v>
      </c>
    </row>
    <row r="283" spans="1:5" x14ac:dyDescent="0.25">
      <c r="A283" s="67">
        <v>44138</v>
      </c>
      <c r="B283" s="15" t="s">
        <v>316</v>
      </c>
      <c r="C283" s="172">
        <v>80</v>
      </c>
      <c r="D283" s="233" t="s">
        <v>24</v>
      </c>
      <c r="E283" s="233" t="s">
        <v>24</v>
      </c>
    </row>
    <row r="284" spans="1:5" x14ac:dyDescent="0.25">
      <c r="A284" s="67">
        <v>44138</v>
      </c>
      <c r="B284" s="15" t="s">
        <v>317</v>
      </c>
      <c r="C284" s="172">
        <v>43</v>
      </c>
      <c r="D284" s="233" t="s">
        <v>9</v>
      </c>
      <c r="E284" s="233" t="s">
        <v>9</v>
      </c>
    </row>
    <row r="285" spans="1:5" x14ac:dyDescent="0.25">
      <c r="A285" s="67">
        <v>44138</v>
      </c>
      <c r="B285" s="15" t="s">
        <v>317</v>
      </c>
      <c r="C285" s="172">
        <v>79</v>
      </c>
      <c r="D285" s="233" t="s">
        <v>11</v>
      </c>
      <c r="E285" s="233" t="s">
        <v>134</v>
      </c>
    </row>
    <row r="286" spans="1:5" x14ac:dyDescent="0.25">
      <c r="A286" s="67">
        <v>44138</v>
      </c>
      <c r="B286" s="15" t="s">
        <v>317</v>
      </c>
      <c r="C286" s="172">
        <v>82</v>
      </c>
      <c r="D286" s="233" t="s">
        <v>8</v>
      </c>
      <c r="E286" s="233" t="s">
        <v>8</v>
      </c>
    </row>
    <row r="287" spans="1:5" x14ac:dyDescent="0.25">
      <c r="A287" s="67">
        <v>44138</v>
      </c>
      <c r="B287" s="15" t="s">
        <v>316</v>
      </c>
      <c r="C287" s="172">
        <v>86</v>
      </c>
      <c r="D287" s="233" t="s">
        <v>8</v>
      </c>
      <c r="E287" s="233" t="s">
        <v>8</v>
      </c>
    </row>
    <row r="288" spans="1:5" x14ac:dyDescent="0.25">
      <c r="A288" s="67">
        <v>44138</v>
      </c>
      <c r="B288" s="15" t="s">
        <v>317</v>
      </c>
      <c r="C288" s="172">
        <v>84</v>
      </c>
      <c r="D288" s="233" t="s">
        <v>8</v>
      </c>
      <c r="E288" s="233" t="s">
        <v>111</v>
      </c>
    </row>
    <row r="289" spans="1:5" x14ac:dyDescent="0.25">
      <c r="A289" s="67">
        <v>44138</v>
      </c>
      <c r="B289" s="15" t="s">
        <v>317</v>
      </c>
      <c r="C289" s="172">
        <v>76</v>
      </c>
      <c r="D289" s="233" t="s">
        <v>50</v>
      </c>
      <c r="E289" s="233" t="s">
        <v>367</v>
      </c>
    </row>
    <row r="290" spans="1:5" x14ac:dyDescent="0.25">
      <c r="A290" s="67">
        <v>44138</v>
      </c>
      <c r="B290" s="15" t="s">
        <v>317</v>
      </c>
      <c r="C290" s="172">
        <v>67</v>
      </c>
      <c r="D290" s="233" t="s">
        <v>10</v>
      </c>
      <c r="E290" s="233" t="s">
        <v>10</v>
      </c>
    </row>
    <row r="291" spans="1:5" x14ac:dyDescent="0.25">
      <c r="A291" s="67">
        <v>44139</v>
      </c>
      <c r="B291" s="15" t="s">
        <v>317</v>
      </c>
      <c r="C291" s="172">
        <v>57</v>
      </c>
      <c r="D291" s="233" t="s">
        <v>14</v>
      </c>
      <c r="E291" s="233" t="s">
        <v>85</v>
      </c>
    </row>
    <row r="292" spans="1:5" x14ac:dyDescent="0.25">
      <c r="A292" s="67">
        <v>44139</v>
      </c>
      <c r="B292" s="15" t="s">
        <v>316</v>
      </c>
      <c r="C292" s="172">
        <v>87</v>
      </c>
      <c r="D292" s="233" t="s">
        <v>13</v>
      </c>
      <c r="E292" s="233" t="s">
        <v>13</v>
      </c>
    </row>
    <row r="293" spans="1:5" x14ac:dyDescent="0.25">
      <c r="A293" s="67">
        <v>44139</v>
      </c>
      <c r="B293" s="15" t="s">
        <v>317</v>
      </c>
      <c r="C293" s="172">
        <v>68</v>
      </c>
      <c r="D293" s="233" t="s">
        <v>24</v>
      </c>
      <c r="E293" s="233" t="s">
        <v>24</v>
      </c>
    </row>
    <row r="294" spans="1:5" x14ac:dyDescent="0.25">
      <c r="A294" s="67">
        <v>44139</v>
      </c>
      <c r="B294" s="15" t="s">
        <v>317</v>
      </c>
      <c r="C294" s="172">
        <v>74</v>
      </c>
      <c r="D294" s="233" t="s">
        <v>7</v>
      </c>
      <c r="E294" s="233" t="s">
        <v>7</v>
      </c>
    </row>
    <row r="295" spans="1:5" x14ac:dyDescent="0.25">
      <c r="A295" s="67">
        <v>44139</v>
      </c>
      <c r="B295" s="15" t="s">
        <v>317</v>
      </c>
      <c r="C295" s="172">
        <v>53</v>
      </c>
      <c r="D295" s="233" t="s">
        <v>8</v>
      </c>
      <c r="E295" s="233" t="s">
        <v>8</v>
      </c>
    </row>
    <row r="296" spans="1:5" x14ac:dyDescent="0.25">
      <c r="A296" s="67">
        <v>44139</v>
      </c>
      <c r="B296" s="15" t="s">
        <v>317</v>
      </c>
      <c r="C296" s="172">
        <v>67</v>
      </c>
      <c r="D296" s="233" t="s">
        <v>8</v>
      </c>
      <c r="E296" s="233" t="s">
        <v>8</v>
      </c>
    </row>
    <row r="297" spans="1:5" x14ac:dyDescent="0.25">
      <c r="A297" s="67">
        <v>44139</v>
      </c>
      <c r="B297" s="15" t="s">
        <v>317</v>
      </c>
      <c r="C297" s="172">
        <v>74</v>
      </c>
      <c r="D297" s="233" t="s">
        <v>8</v>
      </c>
      <c r="E297" s="233" t="s">
        <v>31</v>
      </c>
    </row>
    <row r="298" spans="1:5" x14ac:dyDescent="0.25">
      <c r="A298" s="67">
        <v>44141</v>
      </c>
      <c r="B298" s="15" t="s">
        <v>317</v>
      </c>
      <c r="C298" s="172">
        <v>73</v>
      </c>
      <c r="D298" s="233" t="s">
        <v>20</v>
      </c>
      <c r="E298" s="233" t="s">
        <v>20</v>
      </c>
    </row>
    <row r="299" spans="1:5" x14ac:dyDescent="0.25">
      <c r="A299" s="67">
        <v>44141</v>
      </c>
      <c r="B299" s="15" t="s">
        <v>317</v>
      </c>
      <c r="C299" s="172">
        <v>74</v>
      </c>
      <c r="D299" s="233" t="s">
        <v>13</v>
      </c>
      <c r="E299" s="233" t="s">
        <v>13</v>
      </c>
    </row>
    <row r="300" spans="1:5" x14ac:dyDescent="0.25">
      <c r="A300" s="67">
        <v>44141</v>
      </c>
      <c r="B300" s="15" t="s">
        <v>317</v>
      </c>
      <c r="C300" s="172">
        <v>98</v>
      </c>
      <c r="D300" s="233" t="s">
        <v>13</v>
      </c>
      <c r="E300" s="233" t="s">
        <v>222</v>
      </c>
    </row>
    <row r="301" spans="1:5" x14ac:dyDescent="0.25">
      <c r="A301" s="67">
        <v>44141</v>
      </c>
      <c r="B301" s="15" t="s">
        <v>317</v>
      </c>
      <c r="C301" s="172">
        <v>73</v>
      </c>
      <c r="D301" s="233" t="s">
        <v>9</v>
      </c>
      <c r="E301" s="233" t="s">
        <v>9</v>
      </c>
    </row>
    <row r="302" spans="1:5" x14ac:dyDescent="0.25">
      <c r="A302" s="67">
        <v>44141</v>
      </c>
      <c r="B302" s="15" t="s">
        <v>316</v>
      </c>
      <c r="C302" s="172">
        <v>65</v>
      </c>
      <c r="D302" s="233" t="s">
        <v>8</v>
      </c>
      <c r="E302" s="233" t="s">
        <v>8</v>
      </c>
    </row>
    <row r="303" spans="1:5" x14ac:dyDescent="0.25">
      <c r="A303" s="67">
        <v>44141</v>
      </c>
      <c r="B303" s="15" t="s">
        <v>317</v>
      </c>
      <c r="C303" s="172">
        <v>64</v>
      </c>
      <c r="D303" s="233" t="s">
        <v>51</v>
      </c>
      <c r="E303" s="233" t="s">
        <v>51</v>
      </c>
    </row>
    <row r="304" spans="1:5" x14ac:dyDescent="0.25">
      <c r="A304" s="67">
        <v>44142</v>
      </c>
      <c r="B304" s="15" t="s">
        <v>316</v>
      </c>
      <c r="C304" s="172">
        <v>83</v>
      </c>
      <c r="D304" s="233" t="s">
        <v>24</v>
      </c>
      <c r="E304" s="233" t="s">
        <v>23</v>
      </c>
    </row>
    <row r="305" spans="1:5" x14ac:dyDescent="0.25">
      <c r="A305" s="67">
        <v>44142</v>
      </c>
      <c r="B305" s="15" t="s">
        <v>317</v>
      </c>
      <c r="C305" s="172">
        <v>86</v>
      </c>
      <c r="D305" s="233" t="s">
        <v>9</v>
      </c>
      <c r="E305" s="233" t="s">
        <v>144</v>
      </c>
    </row>
    <row r="306" spans="1:5" x14ac:dyDescent="0.25">
      <c r="A306" s="67">
        <v>44142</v>
      </c>
      <c r="B306" s="15" t="s">
        <v>317</v>
      </c>
      <c r="C306" s="172">
        <v>60</v>
      </c>
      <c r="D306" s="233" t="s">
        <v>8</v>
      </c>
      <c r="E306" s="233" t="s">
        <v>8</v>
      </c>
    </row>
    <row r="307" spans="1:5" x14ac:dyDescent="0.25">
      <c r="A307" s="67">
        <v>44142</v>
      </c>
      <c r="B307" s="15" t="s">
        <v>317</v>
      </c>
      <c r="C307" s="172">
        <v>65</v>
      </c>
      <c r="D307" s="233" t="s">
        <v>8</v>
      </c>
      <c r="E307" s="233" t="s">
        <v>8</v>
      </c>
    </row>
    <row r="308" spans="1:5" x14ac:dyDescent="0.25">
      <c r="A308" s="67">
        <v>44142</v>
      </c>
      <c r="B308" s="15" t="s">
        <v>317</v>
      </c>
      <c r="C308" s="172">
        <v>69</v>
      </c>
      <c r="D308" s="233" t="s">
        <v>8</v>
      </c>
      <c r="E308" s="233" t="s">
        <v>8</v>
      </c>
    </row>
    <row r="309" spans="1:5" x14ac:dyDescent="0.25">
      <c r="A309" s="67">
        <v>44142</v>
      </c>
      <c r="B309" s="15" t="s">
        <v>316</v>
      </c>
      <c r="C309" s="172">
        <v>71</v>
      </c>
      <c r="D309" s="233" t="s">
        <v>8</v>
      </c>
      <c r="E309" s="233" t="s">
        <v>8</v>
      </c>
    </row>
    <row r="310" spans="1:5" x14ac:dyDescent="0.25">
      <c r="A310" s="67">
        <v>44142</v>
      </c>
      <c r="B310" s="15" t="s">
        <v>317</v>
      </c>
      <c r="C310" s="172">
        <v>73</v>
      </c>
      <c r="D310" s="233" t="s">
        <v>8</v>
      </c>
      <c r="E310" s="233" t="s">
        <v>8</v>
      </c>
    </row>
    <row r="311" spans="1:5" x14ac:dyDescent="0.25">
      <c r="A311" s="67">
        <v>44142</v>
      </c>
      <c r="B311" s="15" t="s">
        <v>317</v>
      </c>
      <c r="C311" s="172">
        <v>82</v>
      </c>
      <c r="D311" s="233" t="s">
        <v>8</v>
      </c>
      <c r="E311" s="233" t="s">
        <v>8</v>
      </c>
    </row>
    <row r="312" spans="1:5" x14ac:dyDescent="0.25">
      <c r="A312" s="67">
        <v>44142</v>
      </c>
      <c r="B312" s="15" t="s">
        <v>316</v>
      </c>
      <c r="C312" s="172">
        <v>84</v>
      </c>
      <c r="D312" s="233" t="s">
        <v>8</v>
      </c>
      <c r="E312" s="233" t="s">
        <v>8</v>
      </c>
    </row>
    <row r="313" spans="1:5" x14ac:dyDescent="0.25">
      <c r="A313" s="67">
        <v>44143</v>
      </c>
      <c r="B313" s="15" t="s">
        <v>316</v>
      </c>
      <c r="C313" s="172">
        <v>77</v>
      </c>
      <c r="D313" s="233" t="s">
        <v>20</v>
      </c>
      <c r="E313" s="233" t="s">
        <v>20</v>
      </c>
    </row>
    <row r="314" spans="1:5" x14ac:dyDescent="0.25">
      <c r="A314" s="67">
        <v>44143</v>
      </c>
      <c r="B314" s="15" t="s">
        <v>317</v>
      </c>
      <c r="C314" s="172">
        <v>56</v>
      </c>
      <c r="D314" s="233" t="s">
        <v>7</v>
      </c>
      <c r="E314" s="233" t="s">
        <v>7</v>
      </c>
    </row>
    <row r="315" spans="1:5" x14ac:dyDescent="0.25">
      <c r="A315" s="67">
        <v>44143</v>
      </c>
      <c r="B315" s="15" t="s">
        <v>317</v>
      </c>
      <c r="C315" s="172">
        <v>76</v>
      </c>
      <c r="D315" s="233" t="s">
        <v>7</v>
      </c>
      <c r="E315" s="233" t="s">
        <v>7</v>
      </c>
    </row>
    <row r="316" spans="1:5" x14ac:dyDescent="0.25">
      <c r="A316" s="67">
        <v>44143</v>
      </c>
      <c r="B316" s="15" t="s">
        <v>316</v>
      </c>
      <c r="C316" s="172">
        <v>34</v>
      </c>
      <c r="D316" s="233" t="s">
        <v>12</v>
      </c>
      <c r="E316" s="233" t="s">
        <v>12</v>
      </c>
    </row>
    <row r="317" spans="1:5" x14ac:dyDescent="0.25">
      <c r="A317" s="67">
        <v>44143</v>
      </c>
      <c r="B317" s="15" t="s">
        <v>317</v>
      </c>
      <c r="C317" s="172">
        <v>66</v>
      </c>
      <c r="D317" s="233" t="s">
        <v>8</v>
      </c>
      <c r="E317" s="233" t="s">
        <v>58</v>
      </c>
    </row>
    <row r="318" spans="1:5" x14ac:dyDescent="0.25">
      <c r="A318" s="67">
        <v>44143</v>
      </c>
      <c r="B318" s="15" t="s">
        <v>316</v>
      </c>
      <c r="C318" s="172">
        <v>71</v>
      </c>
      <c r="D318" s="233" t="s">
        <v>8</v>
      </c>
      <c r="E318" s="233" t="s">
        <v>8</v>
      </c>
    </row>
    <row r="319" spans="1:5" x14ac:dyDescent="0.25">
      <c r="A319" s="67">
        <v>44143</v>
      </c>
      <c r="B319" s="15" t="s">
        <v>317</v>
      </c>
      <c r="C319" s="172">
        <v>65</v>
      </c>
      <c r="D319" s="233" t="s">
        <v>27</v>
      </c>
      <c r="E319" s="233" t="s">
        <v>868</v>
      </c>
    </row>
    <row r="320" spans="1:5" x14ac:dyDescent="0.25">
      <c r="A320" s="67">
        <v>44144</v>
      </c>
      <c r="B320" s="15" t="s">
        <v>317</v>
      </c>
      <c r="C320" s="172">
        <v>61</v>
      </c>
      <c r="D320" s="233" t="s">
        <v>13</v>
      </c>
      <c r="E320" s="233" t="s">
        <v>13</v>
      </c>
    </row>
    <row r="321" spans="1:5" x14ac:dyDescent="0.25">
      <c r="A321" s="67">
        <v>44144</v>
      </c>
      <c r="B321" s="15" t="s">
        <v>317</v>
      </c>
      <c r="C321" s="172">
        <v>76</v>
      </c>
      <c r="D321" s="233" t="s">
        <v>7</v>
      </c>
      <c r="E321" s="233" t="s">
        <v>7</v>
      </c>
    </row>
    <row r="322" spans="1:5" x14ac:dyDescent="0.25">
      <c r="A322" s="67">
        <v>44144</v>
      </c>
      <c r="B322" s="15" t="s">
        <v>317</v>
      </c>
      <c r="C322" s="172">
        <v>53</v>
      </c>
      <c r="D322" s="233" t="s">
        <v>8</v>
      </c>
      <c r="E322" s="233" t="s">
        <v>8</v>
      </c>
    </row>
    <row r="323" spans="1:5" x14ac:dyDescent="0.25">
      <c r="A323" s="67">
        <v>44144</v>
      </c>
      <c r="B323" s="15" t="s">
        <v>317</v>
      </c>
      <c r="C323" s="172">
        <v>57</v>
      </c>
      <c r="D323" s="233" t="s">
        <v>8</v>
      </c>
      <c r="E323" s="233" t="s">
        <v>8</v>
      </c>
    </row>
    <row r="324" spans="1:5" x14ac:dyDescent="0.25">
      <c r="A324" s="67">
        <v>44144</v>
      </c>
      <c r="B324" s="15" t="s">
        <v>316</v>
      </c>
      <c r="C324" s="172">
        <v>82</v>
      </c>
      <c r="D324" s="233" t="s">
        <v>8</v>
      </c>
      <c r="E324" s="233" t="s">
        <v>8</v>
      </c>
    </row>
    <row r="325" spans="1:5" x14ac:dyDescent="0.25">
      <c r="A325" s="67">
        <v>44145</v>
      </c>
      <c r="B325" s="15" t="s">
        <v>317</v>
      </c>
      <c r="C325" s="172">
        <v>77</v>
      </c>
      <c r="D325" s="233" t="s">
        <v>13</v>
      </c>
      <c r="E325" s="233" t="s">
        <v>13</v>
      </c>
    </row>
    <row r="326" spans="1:5" x14ac:dyDescent="0.25">
      <c r="A326" s="67">
        <v>44145</v>
      </c>
      <c r="B326" s="15" t="s">
        <v>317</v>
      </c>
      <c r="C326" s="172">
        <v>76</v>
      </c>
      <c r="D326" s="233" t="s">
        <v>7</v>
      </c>
      <c r="E326" s="233" t="s">
        <v>7</v>
      </c>
    </row>
    <row r="327" spans="1:5" x14ac:dyDescent="0.25">
      <c r="A327" s="67">
        <v>44145</v>
      </c>
      <c r="B327" s="15" t="s">
        <v>316</v>
      </c>
      <c r="C327" s="172">
        <v>82</v>
      </c>
      <c r="D327" s="233" t="s">
        <v>9</v>
      </c>
      <c r="E327" s="233" t="s">
        <v>9</v>
      </c>
    </row>
    <row r="328" spans="1:5" x14ac:dyDescent="0.25">
      <c r="A328" s="67">
        <v>44145</v>
      </c>
      <c r="B328" s="15" t="s">
        <v>316</v>
      </c>
      <c r="C328" s="172">
        <v>40</v>
      </c>
      <c r="D328" s="233" t="s">
        <v>9</v>
      </c>
      <c r="E328" s="233" t="s">
        <v>17</v>
      </c>
    </row>
    <row r="329" spans="1:5" x14ac:dyDescent="0.25">
      <c r="A329" s="67">
        <v>44145</v>
      </c>
      <c r="B329" s="15" t="s">
        <v>317</v>
      </c>
      <c r="C329" s="172">
        <v>65</v>
      </c>
      <c r="D329" s="233" t="s">
        <v>9</v>
      </c>
      <c r="E329" s="233" t="s">
        <v>17</v>
      </c>
    </row>
    <row r="330" spans="1:5" x14ac:dyDescent="0.25">
      <c r="A330" s="67">
        <v>44145</v>
      </c>
      <c r="B330" s="15" t="s">
        <v>317</v>
      </c>
      <c r="C330" s="172">
        <v>56</v>
      </c>
      <c r="D330" s="233" t="s">
        <v>8</v>
      </c>
      <c r="E330" s="233" t="s">
        <v>8</v>
      </c>
    </row>
    <row r="331" spans="1:5" x14ac:dyDescent="0.25">
      <c r="A331" s="67">
        <v>44145</v>
      </c>
      <c r="B331" s="15" t="s">
        <v>317</v>
      </c>
      <c r="C331" s="172">
        <v>60</v>
      </c>
      <c r="D331" s="233" t="s">
        <v>8</v>
      </c>
      <c r="E331" s="233" t="s">
        <v>8</v>
      </c>
    </row>
    <row r="332" spans="1:5" x14ac:dyDescent="0.25">
      <c r="A332" s="67">
        <v>44146</v>
      </c>
      <c r="B332" s="15" t="s">
        <v>317</v>
      </c>
      <c r="C332" s="172">
        <v>74</v>
      </c>
      <c r="D332" s="233" t="s">
        <v>9</v>
      </c>
      <c r="E332" s="233" t="s">
        <v>9</v>
      </c>
    </row>
    <row r="333" spans="1:5" x14ac:dyDescent="0.25">
      <c r="A333" s="67">
        <v>44146</v>
      </c>
      <c r="B333" s="15" t="s">
        <v>316</v>
      </c>
      <c r="C333" s="172">
        <v>79</v>
      </c>
      <c r="D333" s="233" t="s">
        <v>873</v>
      </c>
      <c r="E333" s="233" t="s">
        <v>874</v>
      </c>
    </row>
    <row r="334" spans="1:5" x14ac:dyDescent="0.25">
      <c r="A334" s="67">
        <v>44146</v>
      </c>
      <c r="B334" s="15" t="s">
        <v>317</v>
      </c>
      <c r="C334" s="172">
        <v>78</v>
      </c>
      <c r="D334" s="233" t="s">
        <v>11</v>
      </c>
      <c r="E334" s="233" t="s">
        <v>134</v>
      </c>
    </row>
    <row r="335" spans="1:5" x14ac:dyDescent="0.25">
      <c r="A335" s="67">
        <v>44146</v>
      </c>
      <c r="B335" s="15" t="s">
        <v>317</v>
      </c>
      <c r="C335" s="172">
        <v>68</v>
      </c>
      <c r="D335" s="233" t="s">
        <v>8</v>
      </c>
      <c r="E335" s="233" t="s">
        <v>8</v>
      </c>
    </row>
    <row r="336" spans="1:5" x14ac:dyDescent="0.25">
      <c r="A336" s="67">
        <v>44146</v>
      </c>
      <c r="B336" s="15" t="s">
        <v>316</v>
      </c>
      <c r="C336" s="172">
        <v>69</v>
      </c>
      <c r="D336" s="233" t="s">
        <v>8</v>
      </c>
      <c r="E336" s="233" t="s">
        <v>8</v>
      </c>
    </row>
    <row r="337" spans="1:6" x14ac:dyDescent="0.25">
      <c r="A337" s="67">
        <v>44146</v>
      </c>
      <c r="B337" s="15" t="s">
        <v>317</v>
      </c>
      <c r="C337" s="172">
        <v>39</v>
      </c>
      <c r="D337" s="233" t="s">
        <v>27</v>
      </c>
      <c r="E337" s="233" t="s">
        <v>868</v>
      </c>
    </row>
    <row r="338" spans="1:6" x14ac:dyDescent="0.25">
      <c r="A338" s="67">
        <v>44146</v>
      </c>
      <c r="B338" s="15" t="s">
        <v>317</v>
      </c>
      <c r="C338" s="172">
        <v>69</v>
      </c>
      <c r="D338" s="233" t="s">
        <v>27</v>
      </c>
      <c r="E338" s="233" t="s">
        <v>868</v>
      </c>
    </row>
    <row r="339" spans="1:6" x14ac:dyDescent="0.25">
      <c r="A339" s="67">
        <v>44146</v>
      </c>
      <c r="B339" s="15" t="s">
        <v>316</v>
      </c>
      <c r="C339" s="172">
        <v>72</v>
      </c>
      <c r="D339" s="233" t="s">
        <v>27</v>
      </c>
      <c r="E339" s="233" t="s">
        <v>868</v>
      </c>
    </row>
    <row r="340" spans="1:6" x14ac:dyDescent="0.25">
      <c r="A340" s="67">
        <v>44146</v>
      </c>
      <c r="B340" s="15" t="s">
        <v>317</v>
      </c>
      <c r="C340" s="172">
        <v>81</v>
      </c>
      <c r="D340" s="233" t="s">
        <v>27</v>
      </c>
      <c r="E340" s="233" t="s">
        <v>868</v>
      </c>
    </row>
    <row r="341" spans="1:6" x14ac:dyDescent="0.25">
      <c r="A341" s="67">
        <v>44147</v>
      </c>
      <c r="B341" s="15" t="s">
        <v>317</v>
      </c>
      <c r="C341" s="172">
        <v>68</v>
      </c>
      <c r="D341" s="233" t="s">
        <v>12</v>
      </c>
      <c r="E341" s="233" t="s">
        <v>12</v>
      </c>
      <c r="F341" s="51"/>
    </row>
    <row r="342" spans="1:6" x14ac:dyDescent="0.25">
      <c r="A342" s="67">
        <v>44147</v>
      </c>
      <c r="B342" s="15" t="s">
        <v>317</v>
      </c>
      <c r="C342" s="172">
        <v>78</v>
      </c>
      <c r="D342" s="233" t="s">
        <v>8</v>
      </c>
      <c r="E342" s="233" t="s">
        <v>8</v>
      </c>
      <c r="F342" s="51"/>
    </row>
    <row r="343" spans="1:6" x14ac:dyDescent="0.25">
      <c r="A343" s="67">
        <v>44147</v>
      </c>
      <c r="B343" s="15" t="s">
        <v>316</v>
      </c>
      <c r="C343" s="172">
        <v>90</v>
      </c>
      <c r="D343" s="233" t="s">
        <v>8</v>
      </c>
      <c r="E343" s="233" t="s">
        <v>8</v>
      </c>
      <c r="F343" s="51"/>
    </row>
    <row r="344" spans="1:6" x14ac:dyDescent="0.25">
      <c r="A344" s="67">
        <v>44147</v>
      </c>
      <c r="B344" s="15" t="s">
        <v>316</v>
      </c>
      <c r="C344" s="172">
        <v>93</v>
      </c>
      <c r="D344" s="233" t="s">
        <v>8</v>
      </c>
      <c r="E344" s="233" t="s">
        <v>8</v>
      </c>
      <c r="F344" s="51"/>
    </row>
    <row r="345" spans="1:6" x14ac:dyDescent="0.25">
      <c r="A345" s="67">
        <v>44148</v>
      </c>
      <c r="B345" s="15" t="s">
        <v>317</v>
      </c>
      <c r="C345" s="172">
        <v>53</v>
      </c>
      <c r="D345" s="233" t="s">
        <v>7</v>
      </c>
      <c r="E345" s="233" t="s">
        <v>7</v>
      </c>
      <c r="F345" s="51"/>
    </row>
    <row r="346" spans="1:6" x14ac:dyDescent="0.25">
      <c r="A346" s="67">
        <v>44148</v>
      </c>
      <c r="B346" s="15" t="s">
        <v>317</v>
      </c>
      <c r="C346" s="172">
        <v>61</v>
      </c>
      <c r="D346" s="233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316</v>
      </c>
      <c r="C347" s="172">
        <v>67</v>
      </c>
      <c r="D347" s="233" t="s">
        <v>27</v>
      </c>
      <c r="E347" s="60" t="s">
        <v>140</v>
      </c>
    </row>
    <row r="348" spans="1:6" x14ac:dyDescent="0.25">
      <c r="A348" s="67">
        <v>44148</v>
      </c>
      <c r="B348" s="15" t="s">
        <v>317</v>
      </c>
      <c r="C348" s="172">
        <v>85</v>
      </c>
      <c r="D348" s="233" t="s">
        <v>27</v>
      </c>
      <c r="E348" s="60" t="s">
        <v>140</v>
      </c>
    </row>
    <row r="349" spans="1:6" x14ac:dyDescent="0.25">
      <c r="A349" s="67">
        <v>44148</v>
      </c>
      <c r="B349" s="15" t="s">
        <v>317</v>
      </c>
      <c r="C349" s="172">
        <v>58</v>
      </c>
      <c r="D349" s="233" t="s">
        <v>27</v>
      </c>
      <c r="E349" s="233" t="s">
        <v>868</v>
      </c>
      <c r="F349" s="51"/>
    </row>
    <row r="350" spans="1:6" x14ac:dyDescent="0.25">
      <c r="A350" s="67">
        <v>44148</v>
      </c>
      <c r="B350" s="15" t="s">
        <v>317</v>
      </c>
      <c r="C350" s="172">
        <v>69</v>
      </c>
      <c r="D350" s="233" t="s">
        <v>27</v>
      </c>
      <c r="E350" s="233" t="s">
        <v>868</v>
      </c>
    </row>
    <row r="351" spans="1:6" x14ac:dyDescent="0.25">
      <c r="A351" s="67">
        <v>44148</v>
      </c>
      <c r="B351" s="15" t="s">
        <v>317</v>
      </c>
      <c r="C351" s="172">
        <v>70</v>
      </c>
      <c r="D351" s="233" t="s">
        <v>27</v>
      </c>
      <c r="E351" s="233" t="s">
        <v>868</v>
      </c>
    </row>
    <row r="352" spans="1:6" x14ac:dyDescent="0.25">
      <c r="A352" s="67">
        <v>44148</v>
      </c>
      <c r="B352" s="15" t="s">
        <v>317</v>
      </c>
      <c r="C352" s="172">
        <v>77</v>
      </c>
      <c r="D352" s="233" t="s">
        <v>27</v>
      </c>
      <c r="E352" s="233" t="s">
        <v>868</v>
      </c>
    </row>
    <row r="353" spans="1:5" x14ac:dyDescent="0.25">
      <c r="A353" s="67">
        <v>44148</v>
      </c>
      <c r="B353" s="15" t="s">
        <v>316</v>
      </c>
      <c r="C353" s="172">
        <v>79</v>
      </c>
      <c r="D353" s="233" t="s">
        <v>27</v>
      </c>
      <c r="E353" s="60" t="s">
        <v>621</v>
      </c>
    </row>
    <row r="354" spans="1:5" x14ac:dyDescent="0.25">
      <c r="A354" s="67">
        <v>44149</v>
      </c>
      <c r="B354" s="15" t="s">
        <v>317</v>
      </c>
      <c r="C354" s="172">
        <v>58</v>
      </c>
      <c r="D354" s="233" t="s">
        <v>9</v>
      </c>
      <c r="E354" s="233" t="s">
        <v>9</v>
      </c>
    </row>
    <row r="355" spans="1:5" x14ac:dyDescent="0.25">
      <c r="A355" s="67">
        <v>44149</v>
      </c>
      <c r="B355" s="15" t="s">
        <v>316</v>
      </c>
      <c r="C355" s="172">
        <v>76</v>
      </c>
      <c r="D355" s="233" t="s">
        <v>9</v>
      </c>
      <c r="E355" s="60" t="s">
        <v>144</v>
      </c>
    </row>
    <row r="356" spans="1:5" x14ac:dyDescent="0.25">
      <c r="A356" s="67">
        <v>44149</v>
      </c>
      <c r="B356" s="15" t="s">
        <v>317</v>
      </c>
      <c r="C356" s="172">
        <v>93</v>
      </c>
      <c r="D356" s="233" t="s">
        <v>8</v>
      </c>
      <c r="E356" s="60" t="s">
        <v>843</v>
      </c>
    </row>
    <row r="357" spans="1:5" x14ac:dyDescent="0.25">
      <c r="A357" s="67">
        <v>44149</v>
      </c>
      <c r="B357" s="15" t="s">
        <v>317</v>
      </c>
      <c r="C357" s="172">
        <v>63</v>
      </c>
      <c r="D357" s="233" t="s">
        <v>51</v>
      </c>
      <c r="E357" s="233" t="s">
        <v>51</v>
      </c>
    </row>
    <row r="358" spans="1:5" x14ac:dyDescent="0.25">
      <c r="A358" s="67">
        <v>44150</v>
      </c>
      <c r="B358" s="15" t="s">
        <v>317</v>
      </c>
      <c r="C358" s="172">
        <v>77</v>
      </c>
      <c r="D358" s="233" t="s">
        <v>20</v>
      </c>
      <c r="E358" s="233" t="s">
        <v>20</v>
      </c>
    </row>
    <row r="359" spans="1:5" x14ac:dyDescent="0.25">
      <c r="A359" s="67">
        <v>44150</v>
      </c>
      <c r="B359" s="15" t="s">
        <v>317</v>
      </c>
      <c r="C359" s="172">
        <v>79</v>
      </c>
      <c r="D359" s="233" t="s">
        <v>20</v>
      </c>
      <c r="E359" s="233" t="s">
        <v>20</v>
      </c>
    </row>
    <row r="360" spans="1:5" x14ac:dyDescent="0.25">
      <c r="A360" s="67">
        <v>44150</v>
      </c>
      <c r="B360" s="15" t="s">
        <v>316</v>
      </c>
      <c r="C360" s="172">
        <v>73</v>
      </c>
      <c r="D360" s="233" t="s">
        <v>48</v>
      </c>
      <c r="E360" s="233" t="s">
        <v>48</v>
      </c>
    </row>
    <row r="361" spans="1:5" s="22" customFormat="1" x14ac:dyDescent="0.25">
      <c r="A361" s="67">
        <v>44150</v>
      </c>
      <c r="B361" s="15" t="s">
        <v>317</v>
      </c>
      <c r="C361" s="172">
        <v>72</v>
      </c>
      <c r="D361" s="233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316</v>
      </c>
      <c r="C362" s="172">
        <v>67</v>
      </c>
      <c r="D362" s="51" t="s">
        <v>11</v>
      </c>
      <c r="E362" s="233" t="s">
        <v>335</v>
      </c>
    </row>
    <row r="363" spans="1:5" s="22" customFormat="1" x14ac:dyDescent="0.25">
      <c r="A363" s="67">
        <v>44150</v>
      </c>
      <c r="B363" s="15" t="s">
        <v>317</v>
      </c>
      <c r="C363" s="172">
        <v>58</v>
      </c>
      <c r="D363" s="233" t="s">
        <v>8</v>
      </c>
      <c r="E363" s="60" t="s">
        <v>8</v>
      </c>
    </row>
    <row r="364" spans="1:5" x14ac:dyDescent="0.25">
      <c r="A364" s="67">
        <v>44150</v>
      </c>
      <c r="B364" s="15" t="s">
        <v>316</v>
      </c>
      <c r="C364" s="172">
        <v>84</v>
      </c>
      <c r="D364" s="233" t="s">
        <v>8</v>
      </c>
      <c r="E364" s="233" t="s">
        <v>8</v>
      </c>
    </row>
    <row r="365" spans="1:5" x14ac:dyDescent="0.25">
      <c r="A365" s="67">
        <v>44151</v>
      </c>
      <c r="B365" s="15" t="s">
        <v>317</v>
      </c>
      <c r="C365" s="172">
        <v>79</v>
      </c>
      <c r="D365" s="233" t="s">
        <v>7</v>
      </c>
      <c r="E365" s="233" t="s">
        <v>7</v>
      </c>
    </row>
    <row r="366" spans="1:5" x14ac:dyDescent="0.25">
      <c r="A366" s="67">
        <v>44151</v>
      </c>
      <c r="B366" s="15" t="s">
        <v>317</v>
      </c>
      <c r="C366" s="172">
        <v>43</v>
      </c>
      <c r="D366" s="233" t="s">
        <v>12</v>
      </c>
      <c r="E366" s="233" t="s">
        <v>12</v>
      </c>
    </row>
    <row r="367" spans="1:5" x14ac:dyDescent="0.25">
      <c r="A367" s="67">
        <v>44151</v>
      </c>
      <c r="B367" s="15" t="s">
        <v>317</v>
      </c>
      <c r="C367" s="172">
        <v>67</v>
      </c>
      <c r="D367" s="233" t="s">
        <v>27</v>
      </c>
      <c r="E367" s="60" t="s">
        <v>868</v>
      </c>
    </row>
    <row r="368" spans="1:5" s="22" customFormat="1" x14ac:dyDescent="0.25">
      <c r="A368" s="67">
        <v>44152</v>
      </c>
      <c r="B368" s="15" t="s">
        <v>316</v>
      </c>
      <c r="C368" s="172">
        <v>39</v>
      </c>
      <c r="D368" s="233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317</v>
      </c>
      <c r="C369" s="172">
        <v>72</v>
      </c>
      <c r="D369" s="233" t="s">
        <v>13</v>
      </c>
      <c r="E369" s="233" t="s">
        <v>13</v>
      </c>
    </row>
    <row r="370" spans="1:5" s="22" customFormat="1" x14ac:dyDescent="0.25">
      <c r="A370" s="67">
        <v>44152</v>
      </c>
      <c r="B370" s="15" t="s">
        <v>316</v>
      </c>
      <c r="C370" s="172">
        <v>73</v>
      </c>
      <c r="D370" s="233" t="s">
        <v>13</v>
      </c>
      <c r="E370" s="60" t="s">
        <v>875</v>
      </c>
    </row>
    <row r="371" spans="1:5" x14ac:dyDescent="0.25">
      <c r="A371" s="67">
        <v>44152</v>
      </c>
      <c r="B371" s="15" t="s">
        <v>316</v>
      </c>
      <c r="C371" s="172">
        <v>70</v>
      </c>
      <c r="D371" s="233" t="s">
        <v>7</v>
      </c>
      <c r="E371" s="60" t="s">
        <v>115</v>
      </c>
    </row>
    <row r="372" spans="1:5" x14ac:dyDescent="0.25">
      <c r="A372" s="67">
        <v>44152</v>
      </c>
      <c r="B372" s="15" t="s">
        <v>317</v>
      </c>
      <c r="C372" s="172">
        <v>74</v>
      </c>
      <c r="D372" s="233" t="s">
        <v>7</v>
      </c>
      <c r="E372" s="233" t="s">
        <v>7</v>
      </c>
    </row>
    <row r="373" spans="1:5" s="22" customFormat="1" x14ac:dyDescent="0.25">
      <c r="A373" s="67">
        <v>44152</v>
      </c>
      <c r="B373" s="15" t="s">
        <v>316</v>
      </c>
      <c r="C373" s="172">
        <v>93</v>
      </c>
      <c r="D373" s="233" t="s">
        <v>9</v>
      </c>
      <c r="E373" s="233" t="s">
        <v>9</v>
      </c>
    </row>
    <row r="374" spans="1:5" s="22" customFormat="1" x14ac:dyDescent="0.25">
      <c r="A374" s="67">
        <v>44152</v>
      </c>
      <c r="B374" s="15" t="s">
        <v>317</v>
      </c>
      <c r="C374" s="172">
        <v>54</v>
      </c>
      <c r="D374" s="233" t="s">
        <v>8</v>
      </c>
      <c r="E374" s="233" t="s">
        <v>8</v>
      </c>
    </row>
    <row r="375" spans="1:5" s="22" customFormat="1" x14ac:dyDescent="0.25">
      <c r="A375" s="67">
        <v>44152</v>
      </c>
      <c r="B375" s="15" t="s">
        <v>317</v>
      </c>
      <c r="C375" s="172">
        <v>55</v>
      </c>
      <c r="D375" s="233" t="s">
        <v>8</v>
      </c>
      <c r="E375" s="233" t="s">
        <v>8</v>
      </c>
    </row>
    <row r="376" spans="1:5" s="22" customFormat="1" x14ac:dyDescent="0.25">
      <c r="A376" s="67">
        <v>44152</v>
      </c>
      <c r="B376" s="15" t="s">
        <v>316</v>
      </c>
      <c r="C376" s="172">
        <v>80</v>
      </c>
      <c r="D376" s="233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317</v>
      </c>
      <c r="C377" s="172">
        <v>79</v>
      </c>
      <c r="D377" s="233" t="s">
        <v>8</v>
      </c>
      <c r="E377" s="60" t="s">
        <v>80</v>
      </c>
    </row>
    <row r="378" spans="1:5" s="22" customFormat="1" x14ac:dyDescent="0.25">
      <c r="A378" s="67">
        <v>44152</v>
      </c>
      <c r="B378" s="15" t="s">
        <v>316</v>
      </c>
      <c r="C378" s="172">
        <v>79</v>
      </c>
      <c r="D378" s="233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316</v>
      </c>
      <c r="C379" s="172">
        <v>89</v>
      </c>
      <c r="D379" s="233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317</v>
      </c>
      <c r="C380" s="172">
        <v>81</v>
      </c>
      <c r="D380" s="233" t="s">
        <v>7</v>
      </c>
      <c r="E380" s="233" t="s">
        <v>7</v>
      </c>
    </row>
    <row r="381" spans="1:5" s="22" customFormat="1" x14ac:dyDescent="0.25">
      <c r="A381" s="67">
        <v>44153</v>
      </c>
      <c r="B381" s="15" t="s">
        <v>316</v>
      </c>
      <c r="C381" s="172">
        <v>87</v>
      </c>
      <c r="D381" s="233" t="s">
        <v>9</v>
      </c>
      <c r="E381" s="233" t="s">
        <v>9</v>
      </c>
    </row>
    <row r="382" spans="1:5" s="22" customFormat="1" x14ac:dyDescent="0.25">
      <c r="A382" s="67">
        <v>44153</v>
      </c>
      <c r="B382" s="15" t="s">
        <v>316</v>
      </c>
      <c r="C382" s="172">
        <v>87</v>
      </c>
      <c r="D382" s="233" t="s">
        <v>9</v>
      </c>
      <c r="E382" s="60" t="s">
        <v>144</v>
      </c>
    </row>
    <row r="383" spans="1:5" x14ac:dyDescent="0.25">
      <c r="A383" s="67">
        <v>44153</v>
      </c>
      <c r="B383" s="15" t="s">
        <v>316</v>
      </c>
      <c r="C383" s="172">
        <v>66</v>
      </c>
      <c r="D383" s="233" t="s">
        <v>873</v>
      </c>
      <c r="E383" s="60" t="s">
        <v>874</v>
      </c>
    </row>
    <row r="384" spans="1:5" x14ac:dyDescent="0.25">
      <c r="A384" s="67">
        <v>44153</v>
      </c>
      <c r="B384" s="15" t="s">
        <v>316</v>
      </c>
      <c r="C384" s="172">
        <v>50</v>
      </c>
      <c r="D384" s="233" t="s">
        <v>8</v>
      </c>
      <c r="E384" s="233" t="s">
        <v>8</v>
      </c>
    </row>
    <row r="385" spans="1:5" x14ac:dyDescent="0.25">
      <c r="A385" s="67">
        <v>44153</v>
      </c>
      <c r="B385" s="15" t="s">
        <v>317</v>
      </c>
      <c r="C385" s="172">
        <v>55</v>
      </c>
      <c r="D385" s="233" t="s">
        <v>8</v>
      </c>
      <c r="E385" s="233" t="s">
        <v>8</v>
      </c>
    </row>
    <row r="386" spans="1:5" x14ac:dyDescent="0.25">
      <c r="A386" s="67">
        <v>44153</v>
      </c>
      <c r="B386" s="15" t="s">
        <v>317</v>
      </c>
      <c r="C386" s="172">
        <v>83</v>
      </c>
      <c r="D386" s="233" t="s">
        <v>8</v>
      </c>
      <c r="E386" s="233" t="s">
        <v>8</v>
      </c>
    </row>
    <row r="387" spans="1:5" s="22" customFormat="1" x14ac:dyDescent="0.25">
      <c r="A387" s="67">
        <v>44153</v>
      </c>
      <c r="B387" s="15" t="s">
        <v>316</v>
      </c>
      <c r="C387" s="172">
        <v>93</v>
      </c>
      <c r="D387" s="233" t="s">
        <v>8</v>
      </c>
      <c r="E387" s="233" t="s">
        <v>8</v>
      </c>
    </row>
    <row r="388" spans="1:5" x14ac:dyDescent="0.25">
      <c r="A388" s="67">
        <v>44154</v>
      </c>
      <c r="B388" s="15" t="s">
        <v>316</v>
      </c>
      <c r="C388" s="172">
        <v>90</v>
      </c>
      <c r="D388" s="233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317</v>
      </c>
      <c r="C389" s="172">
        <v>71</v>
      </c>
      <c r="D389" s="233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317</v>
      </c>
      <c r="C390" s="172">
        <v>69</v>
      </c>
      <c r="D390" s="233" t="s">
        <v>24</v>
      </c>
      <c r="E390" s="60" t="s">
        <v>764</v>
      </c>
    </row>
    <row r="391" spans="1:5" s="22" customFormat="1" x14ac:dyDescent="0.25">
      <c r="A391" s="67">
        <v>44154</v>
      </c>
      <c r="B391" s="15" t="s">
        <v>316</v>
      </c>
      <c r="C391" s="172">
        <v>61</v>
      </c>
      <c r="D391" s="233" t="s">
        <v>8</v>
      </c>
      <c r="E391" s="233" t="s">
        <v>8</v>
      </c>
    </row>
    <row r="392" spans="1:5" s="22" customFormat="1" x14ac:dyDescent="0.25">
      <c r="A392" s="67">
        <v>44154</v>
      </c>
      <c r="B392" s="15" t="s">
        <v>316</v>
      </c>
      <c r="C392" s="172">
        <v>65</v>
      </c>
      <c r="D392" s="233" t="s">
        <v>8</v>
      </c>
      <c r="E392" s="60" t="s">
        <v>31</v>
      </c>
    </row>
    <row r="393" spans="1:5" x14ac:dyDescent="0.25">
      <c r="A393" s="67">
        <v>44155</v>
      </c>
      <c r="B393" s="15" t="s">
        <v>316</v>
      </c>
      <c r="C393" s="172">
        <v>65</v>
      </c>
      <c r="D393" s="233" t="s">
        <v>14</v>
      </c>
      <c r="E393" s="60" t="s">
        <v>807</v>
      </c>
    </row>
    <row r="394" spans="1:5" s="22" customFormat="1" x14ac:dyDescent="0.25">
      <c r="A394" s="67">
        <v>44155</v>
      </c>
      <c r="B394" s="15" t="s">
        <v>316</v>
      </c>
      <c r="C394" s="172">
        <v>87</v>
      </c>
      <c r="D394" s="233" t="s">
        <v>14</v>
      </c>
      <c r="E394" s="60" t="s">
        <v>807</v>
      </c>
    </row>
    <row r="395" spans="1:5" s="22" customFormat="1" x14ac:dyDescent="0.25">
      <c r="A395" s="67">
        <v>44155</v>
      </c>
      <c r="B395" s="15" t="s">
        <v>316</v>
      </c>
      <c r="C395" s="172">
        <v>61</v>
      </c>
      <c r="D395" s="233" t="s">
        <v>20</v>
      </c>
      <c r="E395" s="233" t="s">
        <v>20</v>
      </c>
    </row>
    <row r="396" spans="1:5" x14ac:dyDescent="0.25">
      <c r="A396" s="67">
        <v>44155</v>
      </c>
      <c r="B396" s="15" t="s">
        <v>316</v>
      </c>
      <c r="C396" s="172">
        <v>65</v>
      </c>
      <c r="D396" s="233" t="s">
        <v>20</v>
      </c>
      <c r="E396" s="233" t="s">
        <v>20</v>
      </c>
    </row>
    <row r="397" spans="1:5" x14ac:dyDescent="0.25">
      <c r="A397" s="67">
        <v>44155</v>
      </c>
      <c r="B397" s="15" t="s">
        <v>316</v>
      </c>
      <c r="C397" s="172">
        <v>69</v>
      </c>
      <c r="D397" s="233" t="s">
        <v>20</v>
      </c>
      <c r="E397" s="233" t="s">
        <v>20</v>
      </c>
    </row>
    <row r="398" spans="1:5" x14ac:dyDescent="0.25">
      <c r="A398" s="67">
        <v>44156</v>
      </c>
      <c r="B398" s="15" t="s">
        <v>317</v>
      </c>
      <c r="C398" s="172">
        <v>65</v>
      </c>
      <c r="D398" s="233" t="s">
        <v>13</v>
      </c>
      <c r="E398" s="233" t="s">
        <v>13</v>
      </c>
    </row>
    <row r="399" spans="1:5" x14ac:dyDescent="0.25">
      <c r="A399" s="67">
        <v>44156</v>
      </c>
      <c r="B399" s="15" t="s">
        <v>317</v>
      </c>
      <c r="C399" s="172">
        <v>69</v>
      </c>
      <c r="D399" s="233" t="s">
        <v>7</v>
      </c>
      <c r="E399" s="233" t="s">
        <v>7</v>
      </c>
    </row>
    <row r="400" spans="1:5" x14ac:dyDescent="0.25">
      <c r="A400" s="67">
        <v>44156</v>
      </c>
      <c r="B400" s="15" t="s">
        <v>317</v>
      </c>
      <c r="C400" s="172">
        <v>88</v>
      </c>
      <c r="D400" s="233" t="s">
        <v>7</v>
      </c>
      <c r="E400" s="233" t="s">
        <v>7</v>
      </c>
    </row>
    <row r="401" spans="1:5" x14ac:dyDescent="0.25">
      <c r="A401" s="67">
        <v>44156</v>
      </c>
      <c r="B401" s="15" t="s">
        <v>316</v>
      </c>
      <c r="C401" s="172">
        <v>62</v>
      </c>
      <c r="D401" s="233" t="s">
        <v>12</v>
      </c>
      <c r="E401" s="233" t="s">
        <v>12</v>
      </c>
    </row>
    <row r="402" spans="1:5" x14ac:dyDescent="0.25">
      <c r="A402" s="67">
        <v>44156</v>
      </c>
      <c r="B402" s="15" t="s">
        <v>317</v>
      </c>
      <c r="C402" s="172">
        <v>65</v>
      </c>
      <c r="D402" s="233" t="s">
        <v>8</v>
      </c>
      <c r="E402" s="233" t="s">
        <v>8</v>
      </c>
    </row>
    <row r="403" spans="1:5" x14ac:dyDescent="0.25">
      <c r="A403" s="67">
        <v>44156</v>
      </c>
      <c r="B403" s="15" t="s">
        <v>317</v>
      </c>
      <c r="C403" s="172">
        <v>67</v>
      </c>
      <c r="D403" s="233" t="s">
        <v>8</v>
      </c>
      <c r="E403" s="233" t="s">
        <v>8</v>
      </c>
    </row>
    <row r="404" spans="1:5" x14ac:dyDescent="0.25">
      <c r="A404" s="67">
        <v>44156</v>
      </c>
      <c r="B404" s="15" t="s">
        <v>316</v>
      </c>
      <c r="C404" s="172">
        <v>83</v>
      </c>
      <c r="D404" s="233" t="s">
        <v>8</v>
      </c>
      <c r="E404" s="233" t="s">
        <v>8</v>
      </c>
    </row>
    <row r="405" spans="1:5" x14ac:dyDescent="0.25">
      <c r="A405" s="67">
        <v>44156</v>
      </c>
      <c r="B405" s="15" t="s">
        <v>316</v>
      </c>
      <c r="C405" s="172">
        <v>74</v>
      </c>
      <c r="D405" s="233" t="s">
        <v>8</v>
      </c>
      <c r="E405" s="60" t="s">
        <v>80</v>
      </c>
    </row>
    <row r="406" spans="1:5" x14ac:dyDescent="0.25">
      <c r="A406" s="67">
        <v>44156</v>
      </c>
      <c r="B406" s="15" t="s">
        <v>316</v>
      </c>
      <c r="C406" s="172">
        <v>70</v>
      </c>
      <c r="D406" s="233" t="s">
        <v>10</v>
      </c>
      <c r="E406" s="233" t="s">
        <v>10</v>
      </c>
    </row>
    <row r="407" spans="1:5" s="22" customFormat="1" x14ac:dyDescent="0.25">
      <c r="A407" s="67">
        <v>44157</v>
      </c>
      <c r="B407" s="15" t="s">
        <v>316</v>
      </c>
      <c r="C407" s="172">
        <v>69</v>
      </c>
      <c r="D407" s="233" t="s">
        <v>13</v>
      </c>
      <c r="E407" s="60" t="s">
        <v>222</v>
      </c>
    </row>
    <row r="408" spans="1:5" x14ac:dyDescent="0.25">
      <c r="A408" s="67">
        <v>44157</v>
      </c>
      <c r="B408" s="15" t="s">
        <v>317</v>
      </c>
      <c r="C408" s="172">
        <v>89</v>
      </c>
      <c r="D408" s="233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317</v>
      </c>
      <c r="C409" s="172">
        <v>78</v>
      </c>
      <c r="D409" s="233" t="s">
        <v>8</v>
      </c>
      <c r="E409" s="233" t="s">
        <v>8</v>
      </c>
    </row>
    <row r="410" spans="1:5" s="22" customFormat="1" x14ac:dyDescent="0.25">
      <c r="A410" s="67">
        <v>44157</v>
      </c>
      <c r="B410" s="15" t="s">
        <v>317</v>
      </c>
      <c r="C410" s="172">
        <v>67</v>
      </c>
      <c r="D410" s="233" t="s">
        <v>51</v>
      </c>
      <c r="E410" s="233" t="s">
        <v>51</v>
      </c>
    </row>
    <row r="411" spans="1:5" s="22" customFormat="1" x14ac:dyDescent="0.25">
      <c r="A411" s="67">
        <v>44157</v>
      </c>
      <c r="B411" s="15" t="s">
        <v>317</v>
      </c>
      <c r="C411" s="172">
        <v>70</v>
      </c>
      <c r="D411" s="233" t="s">
        <v>10</v>
      </c>
      <c r="E411" s="60" t="s">
        <v>342</v>
      </c>
    </row>
    <row r="412" spans="1:5" s="22" customFormat="1" x14ac:dyDescent="0.25">
      <c r="A412" s="67">
        <v>44158</v>
      </c>
      <c r="B412" s="15" t="s">
        <v>317</v>
      </c>
      <c r="C412" s="172">
        <v>67</v>
      </c>
      <c r="D412" s="233" t="s">
        <v>8</v>
      </c>
      <c r="E412" s="233" t="s">
        <v>8</v>
      </c>
    </row>
    <row r="413" spans="1:5" s="22" customFormat="1" x14ac:dyDescent="0.25">
      <c r="A413" s="67">
        <v>44158</v>
      </c>
      <c r="B413" s="15" t="s">
        <v>317</v>
      </c>
      <c r="C413" s="172">
        <v>82</v>
      </c>
      <c r="D413" s="233" t="s">
        <v>8</v>
      </c>
      <c r="E413" s="233" t="s">
        <v>8</v>
      </c>
    </row>
    <row r="414" spans="1:5" s="22" customFormat="1" x14ac:dyDescent="0.25">
      <c r="A414" s="67">
        <v>44159</v>
      </c>
      <c r="B414" s="15" t="s">
        <v>317</v>
      </c>
      <c r="C414" s="172">
        <v>86</v>
      </c>
      <c r="D414" s="233" t="s">
        <v>12</v>
      </c>
      <c r="E414" s="60" t="s">
        <v>116</v>
      </c>
    </row>
    <row r="415" spans="1:5" s="22" customFormat="1" x14ac:dyDescent="0.25">
      <c r="A415" s="67">
        <v>44159</v>
      </c>
      <c r="B415" s="15" t="s">
        <v>316</v>
      </c>
      <c r="C415" s="172">
        <v>37</v>
      </c>
      <c r="D415" s="233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317</v>
      </c>
      <c r="C416" s="172">
        <v>58</v>
      </c>
      <c r="D416" s="233" t="s">
        <v>9</v>
      </c>
      <c r="E416" s="233" t="s">
        <v>9</v>
      </c>
    </row>
    <row r="417" spans="1:5" s="22" customFormat="1" x14ac:dyDescent="0.25">
      <c r="A417" s="67">
        <v>44160</v>
      </c>
      <c r="B417" s="15" t="s">
        <v>317</v>
      </c>
      <c r="C417" s="172">
        <v>64</v>
      </c>
      <c r="D417" s="233" t="s">
        <v>9</v>
      </c>
      <c r="E417" s="233" t="s">
        <v>9</v>
      </c>
    </row>
    <row r="418" spans="1:5" s="22" customFormat="1" x14ac:dyDescent="0.25">
      <c r="A418" s="67">
        <v>44160</v>
      </c>
      <c r="B418" s="15" t="s">
        <v>316</v>
      </c>
      <c r="C418" s="172">
        <v>87</v>
      </c>
      <c r="D418" s="233" t="s">
        <v>9</v>
      </c>
      <c r="E418" s="233" t="s">
        <v>9</v>
      </c>
    </row>
    <row r="419" spans="1:5" x14ac:dyDescent="0.25">
      <c r="A419" s="67">
        <v>44160</v>
      </c>
      <c r="B419" s="15" t="s">
        <v>317</v>
      </c>
      <c r="C419" s="172">
        <v>93</v>
      </c>
      <c r="D419" s="233" t="s">
        <v>9</v>
      </c>
      <c r="E419" s="60" t="s">
        <v>17</v>
      </c>
    </row>
    <row r="420" spans="1:5" x14ac:dyDescent="0.25">
      <c r="A420" s="67">
        <v>44160</v>
      </c>
      <c r="B420" s="15" t="s">
        <v>317</v>
      </c>
      <c r="C420" s="172">
        <v>78</v>
      </c>
      <c r="D420" s="233" t="s">
        <v>8</v>
      </c>
      <c r="E420" s="60" t="s">
        <v>73</v>
      </c>
    </row>
    <row r="421" spans="1:5" x14ac:dyDescent="0.25">
      <c r="A421" s="67">
        <v>44160</v>
      </c>
      <c r="B421" s="15" t="s">
        <v>316</v>
      </c>
      <c r="C421" s="172">
        <v>89</v>
      </c>
      <c r="D421" s="233" t="s">
        <v>8</v>
      </c>
      <c r="E421" s="60" t="s">
        <v>8</v>
      </c>
    </row>
    <row r="422" spans="1:5" x14ac:dyDescent="0.25">
      <c r="A422" s="67">
        <v>44160</v>
      </c>
      <c r="B422" s="15" t="s">
        <v>316</v>
      </c>
      <c r="C422" s="172">
        <v>81</v>
      </c>
      <c r="D422" s="233" t="s">
        <v>27</v>
      </c>
      <c r="E422" s="60" t="s">
        <v>868</v>
      </c>
    </row>
    <row r="423" spans="1:5" x14ac:dyDescent="0.25">
      <c r="A423" s="67">
        <v>44160</v>
      </c>
      <c r="B423" s="15" t="s">
        <v>317</v>
      </c>
      <c r="C423" s="172">
        <v>85</v>
      </c>
      <c r="D423" s="233" t="s">
        <v>27</v>
      </c>
      <c r="E423" s="60" t="s">
        <v>868</v>
      </c>
    </row>
    <row r="424" spans="1:5" x14ac:dyDescent="0.25">
      <c r="A424" s="67">
        <v>44160</v>
      </c>
      <c r="B424" s="15" t="s">
        <v>317</v>
      </c>
      <c r="C424" s="172">
        <v>70</v>
      </c>
      <c r="D424" s="233" t="s">
        <v>51</v>
      </c>
      <c r="E424" s="60" t="s">
        <v>51</v>
      </c>
    </row>
    <row r="425" spans="1:5" x14ac:dyDescent="0.25">
      <c r="A425" s="67">
        <v>44160</v>
      </c>
      <c r="B425" s="15" t="s">
        <v>316</v>
      </c>
      <c r="C425" s="172">
        <v>90</v>
      </c>
      <c r="D425" s="233" t="s">
        <v>51</v>
      </c>
      <c r="E425" s="60" t="s">
        <v>51</v>
      </c>
    </row>
    <row r="426" spans="1:5" x14ac:dyDescent="0.25">
      <c r="A426" s="67">
        <v>44161</v>
      </c>
      <c r="B426" s="15" t="s">
        <v>317</v>
      </c>
      <c r="C426" s="172">
        <v>57</v>
      </c>
      <c r="D426" s="233" t="s">
        <v>20</v>
      </c>
      <c r="E426" s="233" t="s">
        <v>20</v>
      </c>
    </row>
    <row r="427" spans="1:5" x14ac:dyDescent="0.25">
      <c r="A427" s="67">
        <v>44161</v>
      </c>
      <c r="B427" s="15" t="s">
        <v>317</v>
      </c>
      <c r="C427" s="172">
        <v>59</v>
      </c>
      <c r="D427" s="233" t="s">
        <v>20</v>
      </c>
      <c r="E427" s="233" t="s">
        <v>20</v>
      </c>
    </row>
    <row r="428" spans="1:5" x14ac:dyDescent="0.25">
      <c r="A428" s="67">
        <v>44161</v>
      </c>
      <c r="B428" s="15" t="s">
        <v>317</v>
      </c>
      <c r="C428" s="172">
        <v>70</v>
      </c>
      <c r="D428" s="233" t="s">
        <v>20</v>
      </c>
      <c r="E428" s="233" t="s">
        <v>20</v>
      </c>
    </row>
    <row r="429" spans="1:5" x14ac:dyDescent="0.25">
      <c r="A429" s="67">
        <v>44161</v>
      </c>
      <c r="B429" s="15" t="s">
        <v>317</v>
      </c>
      <c r="C429" s="172">
        <v>76</v>
      </c>
      <c r="D429" s="233" t="s">
        <v>20</v>
      </c>
      <c r="E429" s="233" t="s">
        <v>20</v>
      </c>
    </row>
    <row r="430" spans="1:5" x14ac:dyDescent="0.25">
      <c r="A430" s="67">
        <v>44161</v>
      </c>
      <c r="B430" s="15" t="s">
        <v>316</v>
      </c>
      <c r="C430" s="172">
        <v>78</v>
      </c>
      <c r="D430" s="233" t="s">
        <v>20</v>
      </c>
      <c r="E430" s="233" t="s">
        <v>20</v>
      </c>
    </row>
    <row r="431" spans="1:5" x14ac:dyDescent="0.25">
      <c r="A431" s="67">
        <v>44161</v>
      </c>
      <c r="B431" s="15" t="s">
        <v>317</v>
      </c>
      <c r="C431" s="172">
        <v>81</v>
      </c>
      <c r="D431" s="233" t="s">
        <v>20</v>
      </c>
      <c r="E431" s="233" t="s">
        <v>20</v>
      </c>
    </row>
    <row r="432" spans="1:5" x14ac:dyDescent="0.25">
      <c r="A432" s="67">
        <v>44161</v>
      </c>
      <c r="B432" s="15" t="s">
        <v>316</v>
      </c>
      <c r="C432" s="172">
        <v>86</v>
      </c>
      <c r="D432" s="233" t="s">
        <v>20</v>
      </c>
      <c r="E432" s="233" t="s">
        <v>20</v>
      </c>
    </row>
    <row r="433" spans="1:5" x14ac:dyDescent="0.25">
      <c r="A433" s="67">
        <v>44161</v>
      </c>
      <c r="B433" s="15" t="s">
        <v>316</v>
      </c>
      <c r="C433" s="172">
        <v>91</v>
      </c>
      <c r="D433" s="233" t="s">
        <v>20</v>
      </c>
      <c r="E433" s="233" t="s">
        <v>20</v>
      </c>
    </row>
    <row r="434" spans="1:5" x14ac:dyDescent="0.25">
      <c r="A434" s="67">
        <v>44161</v>
      </c>
      <c r="B434" s="15" t="s">
        <v>317</v>
      </c>
      <c r="C434" s="172">
        <v>64</v>
      </c>
      <c r="D434" s="233" t="s">
        <v>13</v>
      </c>
      <c r="E434" s="233" t="s">
        <v>13</v>
      </c>
    </row>
    <row r="435" spans="1:5" x14ac:dyDescent="0.25">
      <c r="A435" s="67">
        <v>44161</v>
      </c>
      <c r="B435" s="15" t="s">
        <v>317</v>
      </c>
      <c r="C435" s="172">
        <v>83</v>
      </c>
      <c r="D435" s="233" t="s">
        <v>24</v>
      </c>
      <c r="E435" s="233" t="s">
        <v>23</v>
      </c>
    </row>
    <row r="436" spans="1:5" x14ac:dyDescent="0.25">
      <c r="A436" s="67">
        <v>44161</v>
      </c>
      <c r="B436" s="15" t="s">
        <v>317</v>
      </c>
      <c r="C436" s="172">
        <v>76</v>
      </c>
      <c r="D436" s="233" t="s">
        <v>9</v>
      </c>
      <c r="E436" s="233" t="s">
        <v>17</v>
      </c>
    </row>
    <row r="437" spans="1:5" x14ac:dyDescent="0.25">
      <c r="A437" s="67">
        <v>44161</v>
      </c>
      <c r="B437" s="15" t="s">
        <v>317</v>
      </c>
      <c r="C437" s="172">
        <v>78</v>
      </c>
      <c r="D437" s="233" t="s">
        <v>8</v>
      </c>
      <c r="E437" s="233" t="s">
        <v>40</v>
      </c>
    </row>
    <row r="438" spans="1:5" x14ac:dyDescent="0.25">
      <c r="A438" s="67">
        <v>44162</v>
      </c>
      <c r="B438" s="15" t="s">
        <v>317</v>
      </c>
      <c r="C438" s="172">
        <v>73</v>
      </c>
      <c r="D438" s="233" t="s">
        <v>20</v>
      </c>
      <c r="E438" s="233" t="s">
        <v>20</v>
      </c>
    </row>
    <row r="439" spans="1:5" x14ac:dyDescent="0.25">
      <c r="A439" s="67">
        <v>44162</v>
      </c>
      <c r="B439" s="15" t="s">
        <v>317</v>
      </c>
      <c r="C439" s="172">
        <v>66</v>
      </c>
      <c r="D439" s="233" t="s">
        <v>20</v>
      </c>
      <c r="E439" s="233" t="s">
        <v>20</v>
      </c>
    </row>
    <row r="440" spans="1:5" x14ac:dyDescent="0.25">
      <c r="A440" s="67">
        <v>44162</v>
      </c>
      <c r="B440" s="15" t="s">
        <v>317</v>
      </c>
      <c r="C440" s="172">
        <v>16</v>
      </c>
      <c r="D440" s="233" t="s">
        <v>20</v>
      </c>
      <c r="E440" s="233" t="s">
        <v>20</v>
      </c>
    </row>
    <row r="441" spans="1:5" x14ac:dyDescent="0.25">
      <c r="A441" s="67">
        <v>44162</v>
      </c>
      <c r="B441" s="15" t="s">
        <v>316</v>
      </c>
      <c r="C441" s="172">
        <v>90</v>
      </c>
      <c r="D441" s="233" t="s">
        <v>20</v>
      </c>
      <c r="E441" s="233" t="s">
        <v>20</v>
      </c>
    </row>
    <row r="442" spans="1:5" x14ac:dyDescent="0.25">
      <c r="A442" s="67">
        <v>44162</v>
      </c>
      <c r="B442" s="15" t="s">
        <v>317</v>
      </c>
      <c r="C442" s="172">
        <v>65</v>
      </c>
      <c r="D442" s="233" t="s">
        <v>9</v>
      </c>
      <c r="E442" s="233" t="s">
        <v>9</v>
      </c>
    </row>
    <row r="443" spans="1:5" x14ac:dyDescent="0.25">
      <c r="A443" s="67">
        <v>44162</v>
      </c>
      <c r="B443" s="15" t="s">
        <v>317</v>
      </c>
      <c r="C443" s="172">
        <v>60</v>
      </c>
      <c r="D443" s="233" t="s">
        <v>9</v>
      </c>
      <c r="E443" s="233" t="s">
        <v>9</v>
      </c>
    </row>
    <row r="444" spans="1:5" x14ac:dyDescent="0.25">
      <c r="A444" s="67">
        <v>44162</v>
      </c>
      <c r="B444" s="15" t="s">
        <v>317</v>
      </c>
      <c r="C444" s="172">
        <v>77</v>
      </c>
      <c r="D444" s="233" t="s">
        <v>9</v>
      </c>
      <c r="E444" s="233" t="s">
        <v>144</v>
      </c>
    </row>
    <row r="445" spans="1:5" x14ac:dyDescent="0.25">
      <c r="A445" s="67">
        <v>44162</v>
      </c>
      <c r="B445" s="15" t="s">
        <v>316</v>
      </c>
      <c r="C445" s="172">
        <v>70</v>
      </c>
      <c r="D445" s="233" t="s">
        <v>8</v>
      </c>
      <c r="E445" s="233" t="s">
        <v>8</v>
      </c>
    </row>
    <row r="446" spans="1:5" x14ac:dyDescent="0.25">
      <c r="A446" s="67">
        <v>44162</v>
      </c>
      <c r="B446" s="15" t="s">
        <v>316</v>
      </c>
      <c r="C446" s="172">
        <v>73</v>
      </c>
      <c r="D446" s="233" t="s">
        <v>8</v>
      </c>
      <c r="E446" s="233" t="s">
        <v>8</v>
      </c>
    </row>
    <row r="447" spans="1:5" x14ac:dyDescent="0.25">
      <c r="A447" s="67">
        <v>44162</v>
      </c>
      <c r="B447" s="15" t="s">
        <v>317</v>
      </c>
      <c r="C447" s="172">
        <v>80</v>
      </c>
      <c r="D447" s="233" t="s">
        <v>51</v>
      </c>
      <c r="E447" s="233" t="s">
        <v>51</v>
      </c>
    </row>
    <row r="448" spans="1:5" x14ac:dyDescent="0.25">
      <c r="A448" s="67">
        <v>44162</v>
      </c>
      <c r="B448" s="15" t="s">
        <v>317</v>
      </c>
      <c r="C448" s="172">
        <v>86</v>
      </c>
      <c r="D448" s="233" t="s">
        <v>51</v>
      </c>
      <c r="E448" s="233" t="s">
        <v>51</v>
      </c>
    </row>
    <row r="449" spans="1:6" x14ac:dyDescent="0.25">
      <c r="A449" s="67">
        <v>44163</v>
      </c>
      <c r="B449" s="15" t="s">
        <v>317</v>
      </c>
      <c r="C449" s="172">
        <v>63</v>
      </c>
      <c r="D449" s="233" t="s">
        <v>20</v>
      </c>
      <c r="E449" s="233" t="s">
        <v>20</v>
      </c>
    </row>
    <row r="450" spans="1:6" x14ac:dyDescent="0.25">
      <c r="A450" s="67">
        <v>44163</v>
      </c>
      <c r="B450" s="15" t="s">
        <v>317</v>
      </c>
      <c r="C450" s="172">
        <v>56</v>
      </c>
      <c r="D450" s="233" t="s">
        <v>20</v>
      </c>
      <c r="E450" s="233" t="s">
        <v>20</v>
      </c>
    </row>
    <row r="451" spans="1:6" x14ac:dyDescent="0.25">
      <c r="A451" s="67">
        <v>44163</v>
      </c>
      <c r="B451" s="15" t="s">
        <v>316</v>
      </c>
      <c r="C451" s="172">
        <v>83</v>
      </c>
      <c r="D451" s="233" t="s">
        <v>20</v>
      </c>
      <c r="E451" s="233" t="s">
        <v>20</v>
      </c>
    </row>
    <row r="452" spans="1:6" x14ac:dyDescent="0.25">
      <c r="A452" s="67">
        <v>44163</v>
      </c>
      <c r="B452" s="15" t="s">
        <v>317</v>
      </c>
      <c r="C452" s="172">
        <v>61</v>
      </c>
      <c r="D452" s="233" t="s">
        <v>7</v>
      </c>
      <c r="E452" s="233" t="s">
        <v>7</v>
      </c>
    </row>
    <row r="453" spans="1:6" x14ac:dyDescent="0.25">
      <c r="A453" s="67">
        <v>44163</v>
      </c>
      <c r="B453" s="15" t="s">
        <v>317</v>
      </c>
      <c r="C453" s="172">
        <v>61</v>
      </c>
      <c r="D453" s="233" t="s">
        <v>7</v>
      </c>
      <c r="E453" s="233" t="s">
        <v>7</v>
      </c>
    </row>
    <row r="454" spans="1:6" x14ac:dyDescent="0.25">
      <c r="A454" s="67">
        <v>44163</v>
      </c>
      <c r="B454" s="15" t="s">
        <v>316</v>
      </c>
      <c r="C454" s="172">
        <v>74</v>
      </c>
      <c r="D454" s="233" t="s">
        <v>9</v>
      </c>
      <c r="E454" s="233" t="s">
        <v>9</v>
      </c>
    </row>
    <row r="455" spans="1:6" x14ac:dyDescent="0.25">
      <c r="A455" s="67">
        <v>44163</v>
      </c>
      <c r="B455" s="15" t="s">
        <v>316</v>
      </c>
      <c r="C455" s="172">
        <v>76</v>
      </c>
      <c r="D455" s="233" t="s">
        <v>9</v>
      </c>
      <c r="E455" s="233" t="s">
        <v>9</v>
      </c>
    </row>
    <row r="456" spans="1:6" x14ac:dyDescent="0.25">
      <c r="A456" s="67">
        <v>44163</v>
      </c>
      <c r="B456" s="15" t="s">
        <v>317</v>
      </c>
      <c r="C456" s="172">
        <v>39</v>
      </c>
      <c r="D456" s="233" t="s">
        <v>11</v>
      </c>
      <c r="E456" s="233" t="s">
        <v>134</v>
      </c>
    </row>
    <row r="457" spans="1:6" x14ac:dyDescent="0.25">
      <c r="A457" s="67">
        <v>44163</v>
      </c>
      <c r="B457" s="15" t="s">
        <v>317</v>
      </c>
      <c r="C457" s="172">
        <v>70</v>
      </c>
      <c r="D457" s="233" t="s">
        <v>8</v>
      </c>
      <c r="E457" s="233" t="s">
        <v>8</v>
      </c>
    </row>
    <row r="458" spans="1:6" x14ac:dyDescent="0.25">
      <c r="A458" s="67">
        <v>44163</v>
      </c>
      <c r="B458" s="15" t="s">
        <v>317</v>
      </c>
      <c r="C458" s="172">
        <v>54</v>
      </c>
      <c r="D458" s="233" t="s">
        <v>51</v>
      </c>
      <c r="E458" s="233" t="s">
        <v>51</v>
      </c>
    </row>
    <row r="459" spans="1:6" x14ac:dyDescent="0.25">
      <c r="A459" s="67">
        <v>44165</v>
      </c>
      <c r="B459" s="15" t="s">
        <v>316</v>
      </c>
      <c r="C459" s="172">
        <v>74</v>
      </c>
      <c r="D459" s="233" t="s">
        <v>27</v>
      </c>
      <c r="E459" s="233" t="s">
        <v>868</v>
      </c>
    </row>
    <row r="460" spans="1:6" x14ac:dyDescent="0.25">
      <c r="A460" s="67">
        <v>44166</v>
      </c>
      <c r="B460" s="15" t="s">
        <v>316</v>
      </c>
      <c r="C460" s="172">
        <v>58</v>
      </c>
      <c r="D460" s="233" t="s">
        <v>13</v>
      </c>
      <c r="E460" s="233" t="s">
        <v>13</v>
      </c>
      <c r="F460" t="s">
        <v>936</v>
      </c>
    </row>
    <row r="461" spans="1:6" x14ac:dyDescent="0.25">
      <c r="A461" s="67">
        <v>44166</v>
      </c>
      <c r="B461" s="15" t="s">
        <v>317</v>
      </c>
      <c r="C461" s="172">
        <v>79</v>
      </c>
      <c r="D461" s="233" t="s">
        <v>9</v>
      </c>
      <c r="E461" s="233" t="s">
        <v>9</v>
      </c>
    </row>
    <row r="462" spans="1:6" x14ac:dyDescent="0.25">
      <c r="A462" s="67">
        <v>44166</v>
      </c>
      <c r="B462" s="15" t="s">
        <v>316</v>
      </c>
      <c r="C462" s="172">
        <v>87</v>
      </c>
      <c r="D462" s="233" t="s">
        <v>8</v>
      </c>
      <c r="E462" s="233" t="s">
        <v>58</v>
      </c>
    </row>
    <row r="463" spans="1:6" x14ac:dyDescent="0.25">
      <c r="A463" s="67">
        <v>44166</v>
      </c>
      <c r="B463" s="15" t="s">
        <v>317</v>
      </c>
      <c r="C463" s="172">
        <v>84</v>
      </c>
      <c r="D463" s="233" t="s">
        <v>27</v>
      </c>
      <c r="E463" s="234" t="s">
        <v>621</v>
      </c>
    </row>
    <row r="464" spans="1:6" x14ac:dyDescent="0.25">
      <c r="A464" s="67">
        <v>44167</v>
      </c>
      <c r="B464" s="15" t="s">
        <v>317</v>
      </c>
      <c r="C464" s="172">
        <v>65</v>
      </c>
      <c r="D464" s="233" t="s">
        <v>8</v>
      </c>
      <c r="E464" s="233" t="s">
        <v>8</v>
      </c>
      <c r="F464" t="s">
        <v>938</v>
      </c>
    </row>
    <row r="465" spans="1:6" x14ac:dyDescent="0.25">
      <c r="A465" s="67">
        <v>44167</v>
      </c>
      <c r="B465" s="15" t="s">
        <v>316</v>
      </c>
      <c r="C465" s="172">
        <v>71</v>
      </c>
      <c r="D465" s="233" t="s">
        <v>10</v>
      </c>
      <c r="E465" s="233" t="s">
        <v>10</v>
      </c>
      <c r="F465" t="s">
        <v>937</v>
      </c>
    </row>
    <row r="466" spans="1:6" x14ac:dyDescent="0.25">
      <c r="A466" s="67">
        <v>44168</v>
      </c>
      <c r="B466" s="15" t="s">
        <v>316</v>
      </c>
      <c r="C466" s="172">
        <v>96</v>
      </c>
      <c r="D466" s="233" t="s">
        <v>13</v>
      </c>
      <c r="E466" s="233" t="s">
        <v>222</v>
      </c>
    </row>
    <row r="467" spans="1:6" x14ac:dyDescent="0.25">
      <c r="A467" s="67">
        <v>44168</v>
      </c>
      <c r="B467" s="15" t="s">
        <v>316</v>
      </c>
      <c r="C467" s="172">
        <v>76</v>
      </c>
      <c r="D467" s="233" t="s">
        <v>11</v>
      </c>
      <c r="E467" s="233" t="s">
        <v>11</v>
      </c>
    </row>
    <row r="468" spans="1:6" x14ac:dyDescent="0.25">
      <c r="A468" s="67">
        <v>44168</v>
      </c>
      <c r="B468" s="15" t="s">
        <v>317</v>
      </c>
      <c r="C468" s="172">
        <v>71</v>
      </c>
      <c r="D468" s="233" t="s">
        <v>11</v>
      </c>
      <c r="E468" s="233" t="s">
        <v>134</v>
      </c>
    </row>
    <row r="469" spans="1:6" x14ac:dyDescent="0.25">
      <c r="A469" s="67">
        <v>44168</v>
      </c>
      <c r="B469" s="15" t="s">
        <v>317</v>
      </c>
      <c r="C469" s="172">
        <v>64</v>
      </c>
      <c r="D469" s="233" t="s">
        <v>8</v>
      </c>
      <c r="E469" s="233" t="s">
        <v>8</v>
      </c>
    </row>
    <row r="470" spans="1:6" x14ac:dyDescent="0.25">
      <c r="A470" s="67">
        <v>44169</v>
      </c>
      <c r="B470" s="15" t="s">
        <v>317</v>
      </c>
      <c r="C470" s="172">
        <v>70</v>
      </c>
      <c r="D470" s="233" t="s">
        <v>9</v>
      </c>
      <c r="E470" s="233" t="s">
        <v>9</v>
      </c>
    </row>
    <row r="471" spans="1:6" x14ac:dyDescent="0.25">
      <c r="A471" s="67">
        <v>44169</v>
      </c>
      <c r="B471" s="15" t="s">
        <v>316</v>
      </c>
      <c r="C471" s="172">
        <v>62</v>
      </c>
      <c r="D471" s="233" t="s">
        <v>9</v>
      </c>
      <c r="E471" s="233" t="s">
        <v>9</v>
      </c>
    </row>
    <row r="472" spans="1:6" x14ac:dyDescent="0.25">
      <c r="A472" s="67">
        <v>44169</v>
      </c>
      <c r="B472" s="15" t="s">
        <v>316</v>
      </c>
      <c r="C472" s="172">
        <v>84</v>
      </c>
      <c r="D472" s="233" t="s">
        <v>8</v>
      </c>
      <c r="E472" s="233" t="s">
        <v>8</v>
      </c>
    </row>
    <row r="473" spans="1:6" x14ac:dyDescent="0.25">
      <c r="A473" s="67">
        <v>44170</v>
      </c>
      <c r="B473" s="15" t="s">
        <v>316</v>
      </c>
      <c r="C473" s="172">
        <v>70</v>
      </c>
      <c r="D473" s="233" t="s">
        <v>20</v>
      </c>
      <c r="E473" s="233" t="s">
        <v>20</v>
      </c>
    </row>
    <row r="474" spans="1:6" x14ac:dyDescent="0.25">
      <c r="A474" s="67">
        <v>44170</v>
      </c>
      <c r="B474" s="15" t="s">
        <v>317</v>
      </c>
      <c r="C474" s="172">
        <v>86</v>
      </c>
      <c r="D474" s="233" t="s">
        <v>13</v>
      </c>
      <c r="E474" s="233" t="s">
        <v>13</v>
      </c>
    </row>
    <row r="475" spans="1:6" x14ac:dyDescent="0.25">
      <c r="A475" s="67">
        <v>44170</v>
      </c>
      <c r="B475" s="15" t="s">
        <v>317</v>
      </c>
      <c r="C475" s="172">
        <v>75</v>
      </c>
      <c r="D475" s="233" t="s">
        <v>9</v>
      </c>
      <c r="E475" s="233" t="s">
        <v>9</v>
      </c>
    </row>
    <row r="476" spans="1:6" x14ac:dyDescent="0.25">
      <c r="A476" s="67">
        <v>44170</v>
      </c>
      <c r="B476" s="15" t="s">
        <v>316</v>
      </c>
      <c r="C476" s="172">
        <v>71</v>
      </c>
      <c r="D476" s="233" t="s">
        <v>9</v>
      </c>
      <c r="E476" s="233" t="s">
        <v>9</v>
      </c>
    </row>
    <row r="477" spans="1:6" x14ac:dyDescent="0.25">
      <c r="A477" s="67">
        <v>44170</v>
      </c>
      <c r="B477" s="15" t="s">
        <v>316</v>
      </c>
      <c r="C477" s="172">
        <v>74</v>
      </c>
      <c r="D477" s="233" t="s">
        <v>12</v>
      </c>
      <c r="E477" s="233" t="s">
        <v>12</v>
      </c>
    </row>
    <row r="478" spans="1:6" x14ac:dyDescent="0.25">
      <c r="A478" s="67">
        <v>44170</v>
      </c>
      <c r="B478" s="15" t="s">
        <v>317</v>
      </c>
      <c r="C478" s="172">
        <v>77</v>
      </c>
      <c r="D478" s="233" t="s">
        <v>8</v>
      </c>
      <c r="E478" s="233" t="s">
        <v>8</v>
      </c>
    </row>
    <row r="479" spans="1:6" x14ac:dyDescent="0.25">
      <c r="A479" s="67">
        <v>44170</v>
      </c>
      <c r="B479" s="15" t="s">
        <v>317</v>
      </c>
      <c r="C479" s="172">
        <v>76</v>
      </c>
      <c r="D479" s="233" t="s">
        <v>8</v>
      </c>
      <c r="E479" s="233" t="s">
        <v>8</v>
      </c>
    </row>
    <row r="480" spans="1:6" x14ac:dyDescent="0.25">
      <c r="A480" s="67">
        <v>44172</v>
      </c>
      <c r="B480" s="15" t="s">
        <v>317</v>
      </c>
      <c r="C480" s="172">
        <v>76</v>
      </c>
      <c r="D480" s="233" t="s">
        <v>24</v>
      </c>
      <c r="E480" s="233" t="s">
        <v>23</v>
      </c>
    </row>
    <row r="481" spans="1:5" x14ac:dyDescent="0.25">
      <c r="A481" s="67">
        <v>44172</v>
      </c>
      <c r="B481" s="15" t="s">
        <v>316</v>
      </c>
      <c r="C481" s="172">
        <v>25</v>
      </c>
      <c r="D481" s="233" t="s">
        <v>8</v>
      </c>
      <c r="E481" s="233" t="s">
        <v>8</v>
      </c>
    </row>
    <row r="482" spans="1:5" x14ac:dyDescent="0.25">
      <c r="A482" s="67">
        <v>44173</v>
      </c>
      <c r="B482" s="15" t="s">
        <v>316</v>
      </c>
      <c r="C482" s="172">
        <v>82</v>
      </c>
      <c r="D482" s="233" t="s">
        <v>14</v>
      </c>
      <c r="E482" s="233" t="s">
        <v>14</v>
      </c>
    </row>
    <row r="483" spans="1:5" x14ac:dyDescent="0.25">
      <c r="A483" s="67">
        <v>44173</v>
      </c>
      <c r="B483" s="15" t="s">
        <v>317</v>
      </c>
      <c r="C483" s="172">
        <v>69</v>
      </c>
      <c r="D483" s="233" t="s">
        <v>9</v>
      </c>
      <c r="E483" s="233" t="s">
        <v>612</v>
      </c>
    </row>
    <row r="484" spans="1:5" x14ac:dyDescent="0.25">
      <c r="A484" s="67">
        <v>44173</v>
      </c>
      <c r="B484" s="15" t="s">
        <v>316</v>
      </c>
      <c r="C484" s="172">
        <v>87</v>
      </c>
      <c r="D484" s="233" t="s">
        <v>11</v>
      </c>
      <c r="E484" s="233" t="s">
        <v>134</v>
      </c>
    </row>
    <row r="485" spans="1:5" x14ac:dyDescent="0.25">
      <c r="A485" s="67">
        <v>44173</v>
      </c>
      <c r="B485" s="15" t="s">
        <v>317</v>
      </c>
      <c r="C485" s="172">
        <v>70</v>
      </c>
      <c r="D485" s="233" t="s">
        <v>8</v>
      </c>
      <c r="E485" s="233" t="s">
        <v>8</v>
      </c>
    </row>
    <row r="486" spans="1:5" x14ac:dyDescent="0.25">
      <c r="A486" s="67">
        <v>44173</v>
      </c>
      <c r="B486" s="15" t="s">
        <v>316</v>
      </c>
      <c r="C486" s="172">
        <v>76</v>
      </c>
      <c r="D486" s="233" t="s">
        <v>27</v>
      </c>
      <c r="E486" s="233" t="s">
        <v>868</v>
      </c>
    </row>
    <row r="487" spans="1:5" x14ac:dyDescent="0.25">
      <c r="A487" s="67">
        <v>44174</v>
      </c>
      <c r="B487" s="15" t="s">
        <v>317</v>
      </c>
      <c r="C487" s="172">
        <v>67</v>
      </c>
      <c r="D487" s="233" t="s">
        <v>51</v>
      </c>
      <c r="E487" s="233" t="s">
        <v>51</v>
      </c>
    </row>
    <row r="488" spans="1:5" x14ac:dyDescent="0.25">
      <c r="A488" s="67">
        <v>44174</v>
      </c>
      <c r="B488" s="15" t="s">
        <v>317</v>
      </c>
      <c r="C488" s="172">
        <v>66</v>
      </c>
      <c r="D488" s="233" t="s">
        <v>51</v>
      </c>
      <c r="E488" s="233" t="s">
        <v>51</v>
      </c>
    </row>
    <row r="489" spans="1:5" x14ac:dyDescent="0.25">
      <c r="A489" s="67">
        <v>44174</v>
      </c>
      <c r="B489" s="15" t="s">
        <v>317</v>
      </c>
      <c r="C489" s="172">
        <v>85</v>
      </c>
      <c r="D489" s="233" t="s">
        <v>51</v>
      </c>
      <c r="E489" s="233" t="s">
        <v>51</v>
      </c>
    </row>
    <row r="490" spans="1:5" x14ac:dyDescent="0.25">
      <c r="A490" s="67">
        <v>44174</v>
      </c>
      <c r="B490" s="15" t="s">
        <v>316</v>
      </c>
      <c r="C490" s="172">
        <v>84</v>
      </c>
      <c r="D490" s="233" t="s">
        <v>51</v>
      </c>
      <c r="E490" s="233" t="s">
        <v>51</v>
      </c>
    </row>
    <row r="491" spans="1:5" x14ac:dyDescent="0.25">
      <c r="A491" s="67">
        <v>44174</v>
      </c>
      <c r="B491" s="15" t="s">
        <v>316</v>
      </c>
      <c r="C491" s="172">
        <v>84</v>
      </c>
      <c r="D491" s="233" t="s">
        <v>51</v>
      </c>
      <c r="E491" s="233" t="s">
        <v>51</v>
      </c>
    </row>
    <row r="492" spans="1:5" x14ac:dyDescent="0.25">
      <c r="A492" s="67">
        <v>44174</v>
      </c>
      <c r="B492" s="15" t="s">
        <v>316</v>
      </c>
      <c r="C492" s="172">
        <v>79</v>
      </c>
      <c r="D492" s="233" t="s">
        <v>51</v>
      </c>
      <c r="E492" s="233" t="s">
        <v>51</v>
      </c>
    </row>
    <row r="493" spans="1:5" x14ac:dyDescent="0.25">
      <c r="A493" s="67">
        <v>44175</v>
      </c>
      <c r="B493" s="15" t="s">
        <v>317</v>
      </c>
      <c r="C493" s="15">
        <v>54</v>
      </c>
      <c r="D493" s="233" t="s">
        <v>7</v>
      </c>
      <c r="E493" s="233" t="s">
        <v>7</v>
      </c>
    </row>
    <row r="494" spans="1:5" x14ac:dyDescent="0.25">
      <c r="A494" s="67">
        <v>44175</v>
      </c>
      <c r="B494" s="15" t="s">
        <v>317</v>
      </c>
      <c r="C494" s="15">
        <v>75</v>
      </c>
      <c r="D494" s="233" t="s">
        <v>9</v>
      </c>
      <c r="E494" s="233" t="s">
        <v>9</v>
      </c>
    </row>
    <row r="495" spans="1:5" x14ac:dyDescent="0.25">
      <c r="A495" s="67">
        <v>44175</v>
      </c>
      <c r="B495" s="15" t="s">
        <v>316</v>
      </c>
      <c r="C495" s="172">
        <v>85</v>
      </c>
      <c r="D495" s="233" t="s">
        <v>8</v>
      </c>
      <c r="E495" s="233" t="s">
        <v>8</v>
      </c>
    </row>
    <row r="496" spans="1:5" ht="16.5" x14ac:dyDescent="0.3">
      <c r="A496" s="67">
        <v>44175</v>
      </c>
      <c r="B496" s="15" t="s">
        <v>317</v>
      </c>
      <c r="C496" s="235">
        <v>85</v>
      </c>
      <c r="D496" s="233" t="s">
        <v>27</v>
      </c>
      <c r="E496" s="233" t="s">
        <v>868</v>
      </c>
    </row>
    <row r="497" spans="1:5" x14ac:dyDescent="0.25">
      <c r="A497" s="67">
        <v>44175</v>
      </c>
      <c r="B497" s="15" t="s">
        <v>317</v>
      </c>
      <c r="C497" s="172">
        <v>69</v>
      </c>
      <c r="D497" s="233" t="s">
        <v>27</v>
      </c>
      <c r="E497" s="233" t="s">
        <v>868</v>
      </c>
    </row>
    <row r="498" spans="1:5" x14ac:dyDescent="0.25">
      <c r="A498" s="67">
        <v>44175</v>
      </c>
      <c r="B498" s="15" t="s">
        <v>317</v>
      </c>
      <c r="C498" s="15">
        <v>67</v>
      </c>
      <c r="D498" s="233" t="s">
        <v>27</v>
      </c>
      <c r="E498" s="233" t="s">
        <v>868</v>
      </c>
    </row>
    <row r="499" spans="1:5" x14ac:dyDescent="0.25">
      <c r="A499" s="67">
        <v>44175</v>
      </c>
      <c r="B499" s="15" t="s">
        <v>316</v>
      </c>
      <c r="C499" s="172">
        <v>77</v>
      </c>
      <c r="D499" s="233" t="s">
        <v>27</v>
      </c>
      <c r="E499" s="233" t="s">
        <v>868</v>
      </c>
    </row>
    <row r="500" spans="1:5" x14ac:dyDescent="0.25">
      <c r="A500" s="67">
        <v>44176</v>
      </c>
      <c r="B500" s="15" t="s">
        <v>317</v>
      </c>
      <c r="C500" s="172">
        <v>75</v>
      </c>
      <c r="D500" s="233" t="s">
        <v>13</v>
      </c>
      <c r="E500" s="233" t="s">
        <v>222</v>
      </c>
    </row>
    <row r="501" spans="1:5" x14ac:dyDescent="0.25">
      <c r="A501" s="67">
        <v>44176</v>
      </c>
      <c r="B501" s="15" t="s">
        <v>317</v>
      </c>
      <c r="C501" s="172">
        <v>78</v>
      </c>
      <c r="D501" s="233" t="s">
        <v>8</v>
      </c>
      <c r="E501" s="233" t="s">
        <v>80</v>
      </c>
    </row>
    <row r="502" spans="1:5" x14ac:dyDescent="0.25">
      <c r="A502" s="67">
        <v>44176</v>
      </c>
      <c r="B502" s="15" t="s">
        <v>317</v>
      </c>
      <c r="C502" s="172">
        <v>97</v>
      </c>
      <c r="D502" s="233" t="s">
        <v>27</v>
      </c>
      <c r="E502" s="233" t="s">
        <v>868</v>
      </c>
    </row>
    <row r="503" spans="1:5" x14ac:dyDescent="0.25">
      <c r="A503" s="67">
        <v>44177</v>
      </c>
      <c r="B503" s="15" t="s">
        <v>317</v>
      </c>
      <c r="C503" s="172">
        <v>31</v>
      </c>
      <c r="D503" s="233" t="s">
        <v>7</v>
      </c>
      <c r="E503" s="233" t="s">
        <v>7</v>
      </c>
    </row>
    <row r="504" spans="1:5" x14ac:dyDescent="0.25">
      <c r="A504" s="67">
        <v>44177</v>
      </c>
      <c r="B504" s="15" t="s">
        <v>317</v>
      </c>
      <c r="C504" s="172">
        <v>70</v>
      </c>
      <c r="D504" s="233" t="s">
        <v>9</v>
      </c>
      <c r="E504" s="233" t="s">
        <v>9</v>
      </c>
    </row>
    <row r="505" spans="1:5" x14ac:dyDescent="0.25">
      <c r="A505" s="67">
        <v>44177</v>
      </c>
      <c r="B505" s="15" t="s">
        <v>316</v>
      </c>
      <c r="C505" s="172">
        <v>69</v>
      </c>
      <c r="D505" s="233" t="s">
        <v>9</v>
      </c>
      <c r="E505" s="233" t="s">
        <v>9</v>
      </c>
    </row>
    <row r="506" spans="1:5" x14ac:dyDescent="0.25">
      <c r="A506" s="67">
        <v>44177</v>
      </c>
      <c r="B506" s="15" t="s">
        <v>316</v>
      </c>
      <c r="C506" s="172">
        <v>66</v>
      </c>
      <c r="D506" s="233" t="s">
        <v>11</v>
      </c>
      <c r="E506" s="233" t="s">
        <v>11</v>
      </c>
    </row>
    <row r="507" spans="1:5" x14ac:dyDescent="0.25">
      <c r="A507" s="67">
        <v>44177</v>
      </c>
      <c r="B507" s="15" t="s">
        <v>316</v>
      </c>
      <c r="C507" s="172">
        <v>72</v>
      </c>
      <c r="D507" s="233" t="s">
        <v>12</v>
      </c>
      <c r="E507" s="233" t="s">
        <v>12</v>
      </c>
    </row>
    <row r="508" spans="1:5" x14ac:dyDescent="0.25">
      <c r="A508" s="67">
        <v>44177</v>
      </c>
      <c r="B508" s="15" t="s">
        <v>317</v>
      </c>
      <c r="C508" s="172">
        <v>64</v>
      </c>
      <c r="D508" s="233" t="s">
        <v>8</v>
      </c>
      <c r="E508" s="233" t="s">
        <v>8</v>
      </c>
    </row>
    <row r="509" spans="1:5" x14ac:dyDescent="0.25">
      <c r="A509" s="67">
        <v>44177</v>
      </c>
      <c r="B509" s="15" t="s">
        <v>317</v>
      </c>
      <c r="C509" s="172">
        <v>85</v>
      </c>
      <c r="D509" s="233" t="s">
        <v>8</v>
      </c>
      <c r="E509" s="233" t="s">
        <v>8</v>
      </c>
    </row>
    <row r="510" spans="1:5" x14ac:dyDescent="0.25">
      <c r="A510" s="67">
        <v>44177</v>
      </c>
      <c r="B510" s="15" t="s">
        <v>316</v>
      </c>
      <c r="C510" s="172">
        <v>83</v>
      </c>
      <c r="D510" s="233" t="s">
        <v>27</v>
      </c>
      <c r="E510" s="233" t="s">
        <v>868</v>
      </c>
    </row>
    <row r="511" spans="1:5" x14ac:dyDescent="0.25">
      <c r="A511" s="67">
        <v>44177</v>
      </c>
      <c r="B511" s="15" t="s">
        <v>316</v>
      </c>
      <c r="C511" s="172">
        <v>63</v>
      </c>
      <c r="D511" s="233" t="s">
        <v>27</v>
      </c>
      <c r="E511" s="233" t="s">
        <v>868</v>
      </c>
    </row>
    <row r="512" spans="1:5" x14ac:dyDescent="0.25">
      <c r="A512" s="67">
        <v>44179</v>
      </c>
      <c r="B512" s="15" t="s">
        <v>316</v>
      </c>
      <c r="C512" s="172">
        <v>81</v>
      </c>
      <c r="D512" s="233" t="s">
        <v>9</v>
      </c>
      <c r="E512" s="233" t="s">
        <v>612</v>
      </c>
    </row>
    <row r="513" spans="1:5" x14ac:dyDescent="0.25">
      <c r="A513" s="67">
        <v>44179</v>
      </c>
      <c r="B513" s="15" t="s">
        <v>317</v>
      </c>
      <c r="C513" s="172">
        <v>94</v>
      </c>
      <c r="D513" s="233" t="s">
        <v>9</v>
      </c>
      <c r="E513" s="233" t="s">
        <v>9</v>
      </c>
    </row>
    <row r="514" spans="1:5" x14ac:dyDescent="0.25">
      <c r="A514" s="67">
        <v>44179</v>
      </c>
      <c r="B514" s="15" t="s">
        <v>317</v>
      </c>
      <c r="C514" s="172">
        <v>71</v>
      </c>
      <c r="D514" s="233" t="s">
        <v>11</v>
      </c>
      <c r="E514" s="233" t="s">
        <v>11</v>
      </c>
    </row>
    <row r="515" spans="1:5" x14ac:dyDescent="0.25">
      <c r="A515" s="67">
        <v>44179</v>
      </c>
      <c r="B515" s="15" t="s">
        <v>317</v>
      </c>
      <c r="C515" s="172">
        <v>84</v>
      </c>
      <c r="D515" s="233" t="s">
        <v>8</v>
      </c>
      <c r="E515" s="233" t="s">
        <v>204</v>
      </c>
    </row>
    <row r="516" spans="1:5" x14ac:dyDescent="0.25">
      <c r="A516" s="67">
        <v>44180</v>
      </c>
      <c r="B516" s="15" t="s">
        <v>317</v>
      </c>
      <c r="C516" s="172">
        <v>74</v>
      </c>
      <c r="D516" s="233" t="s">
        <v>24</v>
      </c>
      <c r="E516" s="233" t="s">
        <v>24</v>
      </c>
    </row>
    <row r="517" spans="1:5" x14ac:dyDescent="0.25">
      <c r="A517" s="67">
        <v>44180</v>
      </c>
      <c r="B517" s="15" t="s">
        <v>316</v>
      </c>
      <c r="C517" s="172">
        <v>66</v>
      </c>
      <c r="D517" s="233" t="s">
        <v>24</v>
      </c>
      <c r="E517" s="233" t="s">
        <v>24</v>
      </c>
    </row>
    <row r="518" spans="1:5" x14ac:dyDescent="0.25">
      <c r="A518" s="67">
        <v>44180</v>
      </c>
      <c r="B518" s="15" t="s">
        <v>317</v>
      </c>
      <c r="C518" s="172">
        <v>80</v>
      </c>
      <c r="D518" s="233" t="s">
        <v>12</v>
      </c>
      <c r="E518" s="233" t="s">
        <v>12</v>
      </c>
    </row>
    <row r="519" spans="1:5" x14ac:dyDescent="0.25">
      <c r="A519" s="67">
        <v>44180</v>
      </c>
      <c r="B519" s="15" t="s">
        <v>316</v>
      </c>
      <c r="C519" s="172">
        <v>78</v>
      </c>
      <c r="D519" s="233" t="s">
        <v>8</v>
      </c>
      <c r="E519" s="233" t="s">
        <v>40</v>
      </c>
    </row>
    <row r="520" spans="1:5" x14ac:dyDescent="0.25">
      <c r="A520" s="67">
        <v>44180</v>
      </c>
      <c r="B520" s="15" t="s">
        <v>317</v>
      </c>
      <c r="C520" s="172">
        <v>75</v>
      </c>
      <c r="D520" s="233" t="s">
        <v>8</v>
      </c>
      <c r="E520" s="233" t="s">
        <v>8</v>
      </c>
    </row>
    <row r="521" spans="1:5" x14ac:dyDescent="0.25">
      <c r="A521" s="67">
        <v>44180</v>
      </c>
      <c r="B521" s="15" t="s">
        <v>317</v>
      </c>
      <c r="C521" s="172">
        <v>83</v>
      </c>
      <c r="D521" s="233" t="s">
        <v>27</v>
      </c>
      <c r="E521" s="233" t="s">
        <v>868</v>
      </c>
    </row>
    <row r="522" spans="1:5" x14ac:dyDescent="0.25">
      <c r="A522" s="67">
        <v>44180</v>
      </c>
      <c r="B522" s="15" t="s">
        <v>317</v>
      </c>
      <c r="C522" s="172">
        <v>73</v>
      </c>
      <c r="D522" s="233" t="s">
        <v>27</v>
      </c>
      <c r="E522" s="233" t="s">
        <v>868</v>
      </c>
    </row>
    <row r="523" spans="1:5" x14ac:dyDescent="0.25">
      <c r="A523" s="67">
        <v>44180</v>
      </c>
      <c r="B523" s="15" t="s">
        <v>317</v>
      </c>
      <c r="C523" s="172">
        <v>75</v>
      </c>
      <c r="D523" s="233" t="s">
        <v>10</v>
      </c>
      <c r="E523" s="233" t="s">
        <v>10</v>
      </c>
    </row>
    <row r="524" spans="1:5" x14ac:dyDescent="0.25">
      <c r="A524" s="67">
        <v>44181</v>
      </c>
      <c r="B524" s="15" t="s">
        <v>317</v>
      </c>
      <c r="C524" s="172">
        <v>84</v>
      </c>
      <c r="D524" s="233" t="s">
        <v>24</v>
      </c>
      <c r="E524" s="60" t="s">
        <v>929</v>
      </c>
    </row>
    <row r="525" spans="1:5" x14ac:dyDescent="0.25">
      <c r="A525" s="67">
        <v>44181</v>
      </c>
      <c r="B525" s="15" t="s">
        <v>317</v>
      </c>
      <c r="C525" s="172">
        <v>39</v>
      </c>
      <c r="D525" s="233" t="s">
        <v>24</v>
      </c>
      <c r="E525" s="233" t="s">
        <v>24</v>
      </c>
    </row>
    <row r="526" spans="1:5" x14ac:dyDescent="0.25">
      <c r="A526" s="67">
        <v>44181</v>
      </c>
      <c r="B526" s="15" t="s">
        <v>317</v>
      </c>
      <c r="C526" s="172">
        <v>61</v>
      </c>
      <c r="D526" s="233" t="s">
        <v>9</v>
      </c>
      <c r="E526" s="233" t="s">
        <v>9</v>
      </c>
    </row>
    <row r="527" spans="1:5" x14ac:dyDescent="0.25">
      <c r="A527" s="67">
        <v>44181</v>
      </c>
      <c r="B527" s="15" t="s">
        <v>316</v>
      </c>
      <c r="C527" s="172">
        <v>63</v>
      </c>
      <c r="D527" s="233" t="s">
        <v>12</v>
      </c>
      <c r="E527" s="233" t="s">
        <v>12</v>
      </c>
    </row>
    <row r="528" spans="1:5" x14ac:dyDescent="0.25">
      <c r="A528" s="67">
        <v>44181</v>
      </c>
      <c r="B528" s="15" t="s">
        <v>317</v>
      </c>
      <c r="C528" s="172">
        <v>54</v>
      </c>
      <c r="D528" s="233" t="s">
        <v>8</v>
      </c>
      <c r="E528" s="233" t="s">
        <v>8</v>
      </c>
    </row>
    <row r="529" spans="1:5" x14ac:dyDescent="0.25">
      <c r="A529" s="67">
        <v>44181</v>
      </c>
      <c r="B529" s="15" t="s">
        <v>317</v>
      </c>
      <c r="C529" s="172">
        <v>59</v>
      </c>
      <c r="D529" s="233" t="s">
        <v>8</v>
      </c>
      <c r="E529" s="233" t="s">
        <v>8</v>
      </c>
    </row>
    <row r="530" spans="1:5" x14ac:dyDescent="0.25">
      <c r="A530" s="67">
        <v>44181</v>
      </c>
      <c r="B530" s="15" t="s">
        <v>316</v>
      </c>
      <c r="C530" s="172">
        <v>64</v>
      </c>
      <c r="D530" s="233" t="s">
        <v>8</v>
      </c>
      <c r="E530" s="233" t="s">
        <v>8</v>
      </c>
    </row>
    <row r="531" spans="1:5" x14ac:dyDescent="0.25">
      <c r="A531" s="67">
        <v>44181</v>
      </c>
      <c r="B531" s="15" t="s">
        <v>317</v>
      </c>
      <c r="C531" s="172">
        <v>90</v>
      </c>
      <c r="D531" s="233" t="s">
        <v>51</v>
      </c>
      <c r="E531" s="233" t="s">
        <v>51</v>
      </c>
    </row>
    <row r="532" spans="1:5" x14ac:dyDescent="0.25">
      <c r="A532" s="67">
        <v>44182</v>
      </c>
      <c r="B532" s="15" t="s">
        <v>317</v>
      </c>
      <c r="C532" s="172">
        <v>96</v>
      </c>
      <c r="D532" s="233" t="s">
        <v>9</v>
      </c>
      <c r="E532" s="233" t="s">
        <v>612</v>
      </c>
    </row>
    <row r="533" spans="1:5" x14ac:dyDescent="0.25">
      <c r="A533" s="67">
        <v>44182</v>
      </c>
      <c r="B533" s="15" t="s">
        <v>316</v>
      </c>
      <c r="C533" s="172">
        <v>75</v>
      </c>
      <c r="D533" s="233" t="s">
        <v>11</v>
      </c>
      <c r="E533" s="233" t="s">
        <v>11</v>
      </c>
    </row>
    <row r="534" spans="1:5" x14ac:dyDescent="0.25">
      <c r="A534" s="67">
        <v>44182</v>
      </c>
      <c r="B534" s="15" t="s">
        <v>317</v>
      </c>
      <c r="C534" s="172">
        <v>35</v>
      </c>
      <c r="D534" s="233" t="s">
        <v>11</v>
      </c>
      <c r="E534" s="233" t="s">
        <v>134</v>
      </c>
    </row>
    <row r="535" spans="1:5" x14ac:dyDescent="0.25">
      <c r="A535" s="67">
        <v>44182</v>
      </c>
      <c r="B535" s="15" t="s">
        <v>317</v>
      </c>
      <c r="C535" s="172">
        <v>59</v>
      </c>
      <c r="D535" s="233" t="s">
        <v>8</v>
      </c>
      <c r="E535" s="233" t="s">
        <v>8</v>
      </c>
    </row>
    <row r="536" spans="1:5" x14ac:dyDescent="0.25">
      <c r="A536" s="67">
        <v>44182</v>
      </c>
      <c r="B536" s="15" t="s">
        <v>316</v>
      </c>
      <c r="C536" s="172">
        <v>78</v>
      </c>
      <c r="D536" s="233" t="s">
        <v>8</v>
      </c>
      <c r="E536" s="233" t="s">
        <v>8</v>
      </c>
    </row>
    <row r="537" spans="1:5" x14ac:dyDescent="0.25">
      <c r="A537" s="67">
        <v>44182</v>
      </c>
      <c r="B537" s="15" t="s">
        <v>316</v>
      </c>
      <c r="C537" s="172">
        <v>62</v>
      </c>
      <c r="D537" s="233" t="s">
        <v>50</v>
      </c>
      <c r="E537" s="60" t="s">
        <v>231</v>
      </c>
    </row>
    <row r="538" spans="1:5" x14ac:dyDescent="0.25">
      <c r="A538" s="67">
        <v>44182</v>
      </c>
      <c r="B538" s="15" t="s">
        <v>317</v>
      </c>
      <c r="C538" s="172">
        <v>85</v>
      </c>
      <c r="D538" s="233" t="s">
        <v>51</v>
      </c>
      <c r="E538" s="233" t="s">
        <v>51</v>
      </c>
    </row>
    <row r="539" spans="1:5" x14ac:dyDescent="0.25">
      <c r="A539" s="67">
        <v>44182</v>
      </c>
      <c r="B539" s="15" t="s">
        <v>317</v>
      </c>
      <c r="C539" s="172">
        <v>75</v>
      </c>
      <c r="D539" s="233" t="s">
        <v>10</v>
      </c>
      <c r="E539" s="233" t="s">
        <v>10</v>
      </c>
    </row>
    <row r="540" spans="1:5" x14ac:dyDescent="0.25">
      <c r="A540" s="67">
        <v>44183</v>
      </c>
      <c r="B540" s="15" t="s">
        <v>316</v>
      </c>
      <c r="C540" s="172">
        <v>88</v>
      </c>
      <c r="D540" s="233" t="s">
        <v>8</v>
      </c>
      <c r="E540" s="233" t="s">
        <v>8</v>
      </c>
    </row>
    <row r="541" spans="1:5" x14ac:dyDescent="0.25">
      <c r="A541" s="67">
        <v>44184</v>
      </c>
      <c r="B541" s="15" t="s">
        <v>317</v>
      </c>
      <c r="C541" s="172">
        <v>71</v>
      </c>
      <c r="D541" s="233" t="s">
        <v>47</v>
      </c>
      <c r="E541" s="233" t="s">
        <v>47</v>
      </c>
    </row>
    <row r="542" spans="1:5" x14ac:dyDescent="0.25">
      <c r="A542" s="67">
        <v>44184</v>
      </c>
      <c r="B542" s="15" t="s">
        <v>316</v>
      </c>
      <c r="C542" s="172">
        <v>70</v>
      </c>
      <c r="D542" s="233" t="s">
        <v>8</v>
      </c>
      <c r="E542" s="233" t="s">
        <v>8</v>
      </c>
    </row>
    <row r="543" spans="1:5" x14ac:dyDescent="0.25">
      <c r="A543" s="67">
        <v>44184</v>
      </c>
      <c r="B543" s="15" t="s">
        <v>316</v>
      </c>
      <c r="C543" s="172">
        <v>77</v>
      </c>
      <c r="D543" s="233" t="s">
        <v>8</v>
      </c>
      <c r="E543" s="233" t="s">
        <v>111</v>
      </c>
    </row>
    <row r="544" spans="1:5" x14ac:dyDescent="0.25">
      <c r="A544" s="67">
        <v>44184</v>
      </c>
      <c r="B544" s="15" t="s">
        <v>317</v>
      </c>
      <c r="C544" s="172">
        <v>72</v>
      </c>
      <c r="D544" s="233" t="s">
        <v>27</v>
      </c>
      <c r="E544" s="233" t="s">
        <v>868</v>
      </c>
    </row>
    <row r="545" spans="1:5" x14ac:dyDescent="0.25">
      <c r="A545" s="67">
        <v>44184</v>
      </c>
      <c r="B545" s="15" t="s">
        <v>317</v>
      </c>
      <c r="C545" s="172">
        <v>80</v>
      </c>
      <c r="D545" s="233" t="s">
        <v>27</v>
      </c>
      <c r="E545" s="233" t="s">
        <v>868</v>
      </c>
    </row>
    <row r="546" spans="1:5" x14ac:dyDescent="0.25">
      <c r="A546" s="67">
        <v>44184</v>
      </c>
      <c r="B546" s="15" t="s">
        <v>316</v>
      </c>
      <c r="C546" s="172">
        <v>78</v>
      </c>
      <c r="D546" s="233" t="s">
        <v>27</v>
      </c>
      <c r="E546" s="233" t="s">
        <v>868</v>
      </c>
    </row>
    <row r="547" spans="1:5" x14ac:dyDescent="0.25">
      <c r="A547" s="67">
        <v>44184</v>
      </c>
      <c r="B547" s="15" t="s">
        <v>316</v>
      </c>
      <c r="C547" s="172">
        <v>71</v>
      </c>
      <c r="D547" s="233" t="s">
        <v>27</v>
      </c>
      <c r="E547" s="233" t="s">
        <v>868</v>
      </c>
    </row>
    <row r="548" spans="1:5" x14ac:dyDescent="0.25">
      <c r="A548" s="67">
        <v>44186</v>
      </c>
      <c r="B548" s="15" t="s">
        <v>316</v>
      </c>
      <c r="C548" s="172">
        <v>88</v>
      </c>
      <c r="D548" s="233" t="s">
        <v>13</v>
      </c>
      <c r="E548" s="233" t="s">
        <v>224</v>
      </c>
    </row>
    <row r="549" spans="1:5" x14ac:dyDescent="0.25">
      <c r="A549" s="67">
        <v>44186</v>
      </c>
      <c r="B549" s="15" t="s">
        <v>317</v>
      </c>
      <c r="C549" s="172">
        <v>71</v>
      </c>
      <c r="D549" s="233" t="s">
        <v>8</v>
      </c>
      <c r="E549" s="233" t="s">
        <v>58</v>
      </c>
    </row>
    <row r="550" spans="1:5" x14ac:dyDescent="0.25">
      <c r="A550" s="67">
        <v>44187</v>
      </c>
      <c r="B550" s="15" t="s">
        <v>316</v>
      </c>
      <c r="C550" s="172">
        <v>80</v>
      </c>
      <c r="D550" s="233" t="s">
        <v>13</v>
      </c>
      <c r="E550" s="233" t="s">
        <v>224</v>
      </c>
    </row>
    <row r="551" spans="1:5" x14ac:dyDescent="0.25">
      <c r="A551" s="67">
        <v>44187</v>
      </c>
      <c r="B551" s="15" t="s">
        <v>316</v>
      </c>
      <c r="C551" s="172">
        <v>83</v>
      </c>
      <c r="D551" s="233" t="s">
        <v>9</v>
      </c>
      <c r="E551" s="233" t="s">
        <v>9</v>
      </c>
    </row>
    <row r="552" spans="1:5" x14ac:dyDescent="0.25">
      <c r="A552" s="67">
        <v>44187</v>
      </c>
      <c r="B552" s="15" t="s">
        <v>317</v>
      </c>
      <c r="C552" s="172">
        <v>83</v>
      </c>
      <c r="D552" s="233" t="s">
        <v>8</v>
      </c>
      <c r="E552" s="233" t="s">
        <v>8</v>
      </c>
    </row>
    <row r="553" spans="1:5" x14ac:dyDescent="0.25">
      <c r="A553" s="67">
        <v>44187</v>
      </c>
      <c r="B553" s="15" t="s">
        <v>317</v>
      </c>
      <c r="C553" s="172">
        <v>79</v>
      </c>
      <c r="D553" s="233" t="s">
        <v>8</v>
      </c>
      <c r="E553" s="233" t="s">
        <v>8</v>
      </c>
    </row>
    <row r="554" spans="1:5" x14ac:dyDescent="0.25">
      <c r="A554" s="67">
        <v>44187</v>
      </c>
      <c r="B554" s="15" t="s">
        <v>317</v>
      </c>
      <c r="C554" s="172">
        <v>36</v>
      </c>
      <c r="D554" s="233" t="s">
        <v>8</v>
      </c>
      <c r="E554" s="233" t="s">
        <v>8</v>
      </c>
    </row>
    <row r="555" spans="1:5" x14ac:dyDescent="0.25">
      <c r="A555" s="67">
        <v>44187</v>
      </c>
      <c r="B555" s="15" t="s">
        <v>317</v>
      </c>
      <c r="C555" s="172">
        <v>67</v>
      </c>
      <c r="D555" s="233" t="s">
        <v>27</v>
      </c>
      <c r="E555" s="233" t="s">
        <v>868</v>
      </c>
    </row>
    <row r="556" spans="1:5" x14ac:dyDescent="0.25">
      <c r="A556" s="67">
        <v>44187</v>
      </c>
      <c r="B556" s="15" t="s">
        <v>317</v>
      </c>
      <c r="C556" s="172">
        <v>75</v>
      </c>
      <c r="D556" s="233" t="s">
        <v>10</v>
      </c>
      <c r="E556" s="233" t="s">
        <v>10</v>
      </c>
    </row>
    <row r="557" spans="1:5" x14ac:dyDescent="0.25">
      <c r="A557" s="67">
        <v>44188</v>
      </c>
      <c r="B557" s="15" t="s">
        <v>316</v>
      </c>
      <c r="C557" s="172">
        <v>72</v>
      </c>
      <c r="D557" s="233" t="s">
        <v>24</v>
      </c>
      <c r="E557" s="233" t="s">
        <v>23</v>
      </c>
    </row>
    <row r="558" spans="1:5" x14ac:dyDescent="0.25">
      <c r="A558" s="67">
        <v>44188</v>
      </c>
      <c r="B558" s="15" t="s">
        <v>317</v>
      </c>
      <c r="C558" s="172">
        <v>69</v>
      </c>
      <c r="D558" s="233" t="s">
        <v>24</v>
      </c>
      <c r="E558" s="233" t="s">
        <v>24</v>
      </c>
    </row>
    <row r="559" spans="1:5" x14ac:dyDescent="0.25">
      <c r="A559" s="67">
        <v>44188</v>
      </c>
      <c r="B559" s="15" t="s">
        <v>317</v>
      </c>
      <c r="C559" s="172">
        <v>80</v>
      </c>
      <c r="D559" s="233" t="s">
        <v>9</v>
      </c>
      <c r="E559" s="233" t="s">
        <v>951</v>
      </c>
    </row>
    <row r="560" spans="1:5" x14ac:dyDescent="0.25">
      <c r="A560" s="67">
        <v>44188</v>
      </c>
      <c r="B560" s="15" t="s">
        <v>317</v>
      </c>
      <c r="C560" s="172">
        <v>67</v>
      </c>
      <c r="D560" s="233" t="s">
        <v>8</v>
      </c>
      <c r="E560" s="233" t="s">
        <v>8</v>
      </c>
    </row>
    <row r="561" spans="1:5" x14ac:dyDescent="0.25">
      <c r="A561" s="228">
        <v>44188</v>
      </c>
      <c r="B561" s="42" t="s">
        <v>316</v>
      </c>
      <c r="C561" s="185">
        <v>42</v>
      </c>
      <c r="D561" s="263" t="s">
        <v>8</v>
      </c>
      <c r="E561" s="263" t="s">
        <v>8</v>
      </c>
    </row>
    <row r="562" spans="1:5" x14ac:dyDescent="0.25">
      <c r="A562" s="261">
        <v>44188</v>
      </c>
      <c r="B562" s="262" t="s">
        <v>316</v>
      </c>
      <c r="C562" s="264">
        <v>69</v>
      </c>
      <c r="D562" s="265" t="s">
        <v>27</v>
      </c>
      <c r="E562" s="265" t="s">
        <v>868</v>
      </c>
    </row>
    <row r="563" spans="1:5" x14ac:dyDescent="0.25">
      <c r="A563" s="261">
        <v>44188</v>
      </c>
      <c r="B563" s="262" t="s">
        <v>316</v>
      </c>
      <c r="C563" s="264">
        <v>89</v>
      </c>
      <c r="D563" s="265" t="s">
        <v>10</v>
      </c>
      <c r="E563" s="265" t="s">
        <v>10</v>
      </c>
    </row>
    <row r="564" spans="1:5" x14ac:dyDescent="0.25">
      <c r="A564" s="261">
        <v>44189</v>
      </c>
      <c r="B564" s="262" t="s">
        <v>316</v>
      </c>
      <c r="C564" s="264">
        <v>47</v>
      </c>
      <c r="D564" s="265" t="s">
        <v>12</v>
      </c>
      <c r="E564" s="266" t="s">
        <v>12</v>
      </c>
    </row>
    <row r="565" spans="1:5" x14ac:dyDescent="0.25">
      <c r="A565" s="261">
        <v>44189</v>
      </c>
      <c r="B565" s="262" t="s">
        <v>317</v>
      </c>
      <c r="C565" s="264">
        <v>55</v>
      </c>
      <c r="D565" s="265" t="s">
        <v>8</v>
      </c>
      <c r="E565" s="266" t="s">
        <v>204</v>
      </c>
    </row>
    <row r="566" spans="1:5" x14ac:dyDescent="0.25">
      <c r="A566" s="261">
        <v>44191</v>
      </c>
      <c r="B566" s="262" t="s">
        <v>317</v>
      </c>
      <c r="C566" s="264">
        <v>77</v>
      </c>
      <c r="D566" s="265" t="s">
        <v>9</v>
      </c>
      <c r="E566" s="265" t="s">
        <v>9</v>
      </c>
    </row>
    <row r="567" spans="1:5" x14ac:dyDescent="0.25">
      <c r="A567" s="261">
        <v>44191</v>
      </c>
      <c r="B567" s="262" t="s">
        <v>317</v>
      </c>
      <c r="C567" s="264">
        <v>69</v>
      </c>
      <c r="D567" s="265" t="s">
        <v>27</v>
      </c>
      <c r="E567" s="265" t="s">
        <v>868</v>
      </c>
    </row>
    <row r="568" spans="1:5" x14ac:dyDescent="0.25">
      <c r="A568" s="261">
        <v>44194</v>
      </c>
      <c r="B568" s="262" t="s">
        <v>317</v>
      </c>
      <c r="C568" s="264">
        <v>89</v>
      </c>
      <c r="D568" s="265" t="s">
        <v>24</v>
      </c>
      <c r="E568" s="266" t="s">
        <v>23</v>
      </c>
    </row>
    <row r="569" spans="1:5" x14ac:dyDescent="0.25">
      <c r="A569" s="261">
        <v>44194</v>
      </c>
      <c r="B569" s="262" t="s">
        <v>317</v>
      </c>
      <c r="C569" s="264">
        <v>78</v>
      </c>
      <c r="D569" s="265" t="s">
        <v>50</v>
      </c>
      <c r="E569" s="266" t="s">
        <v>367</v>
      </c>
    </row>
    <row r="570" spans="1:5" x14ac:dyDescent="0.25">
      <c r="A570" s="261">
        <v>44194</v>
      </c>
      <c r="B570" s="262" t="s">
        <v>316</v>
      </c>
      <c r="C570" s="264">
        <v>37</v>
      </c>
      <c r="D570" s="265" t="s">
        <v>27</v>
      </c>
      <c r="E570" s="266" t="s">
        <v>868</v>
      </c>
    </row>
    <row r="571" spans="1:5" x14ac:dyDescent="0.25">
      <c r="A571" s="261">
        <v>44195</v>
      </c>
      <c r="B571" s="262" t="s">
        <v>317</v>
      </c>
      <c r="C571" s="264">
        <v>27</v>
      </c>
      <c r="D571" s="265" t="s">
        <v>9</v>
      </c>
      <c r="E571" s="266" t="s">
        <v>709</v>
      </c>
    </row>
    <row r="572" spans="1:5" x14ac:dyDescent="0.25">
      <c r="A572" s="261">
        <v>44195</v>
      </c>
      <c r="B572" s="262" t="s">
        <v>317</v>
      </c>
      <c r="C572" s="264">
        <v>88</v>
      </c>
      <c r="D572" s="265" t="s">
        <v>51</v>
      </c>
      <c r="E572" s="265" t="s">
        <v>51</v>
      </c>
    </row>
    <row r="573" spans="1:5" x14ac:dyDescent="0.25">
      <c r="A573" s="261">
        <v>44196</v>
      </c>
      <c r="B573" s="262" t="s">
        <v>317</v>
      </c>
      <c r="C573" s="264">
        <v>74</v>
      </c>
      <c r="D573" s="265" t="s">
        <v>20</v>
      </c>
      <c r="E573" s="266" t="s">
        <v>20</v>
      </c>
    </row>
    <row r="574" spans="1:5" x14ac:dyDescent="0.25">
      <c r="A574" s="261">
        <v>44196</v>
      </c>
      <c r="B574" s="262" t="s">
        <v>316</v>
      </c>
      <c r="C574" s="264">
        <v>62</v>
      </c>
      <c r="D574" s="265" t="s">
        <v>8</v>
      </c>
      <c r="E574" s="266" t="s">
        <v>8</v>
      </c>
    </row>
    <row r="575" spans="1:5" x14ac:dyDescent="0.25">
      <c r="A575" s="261">
        <v>44196</v>
      </c>
      <c r="B575" s="262" t="s">
        <v>317</v>
      </c>
      <c r="C575" s="264">
        <v>69</v>
      </c>
      <c r="D575" s="265" t="s">
        <v>27</v>
      </c>
      <c r="E575" s="266" t="s">
        <v>868</v>
      </c>
    </row>
    <row r="576" spans="1:5" x14ac:dyDescent="0.25">
      <c r="A576" s="261">
        <v>44196</v>
      </c>
      <c r="B576" s="262" t="s">
        <v>317</v>
      </c>
      <c r="C576" s="264">
        <v>74</v>
      </c>
      <c r="D576" s="265" t="s">
        <v>27</v>
      </c>
      <c r="E576" s="266" t="s">
        <v>868</v>
      </c>
    </row>
    <row r="577" spans="1:5" s="22" customFormat="1" x14ac:dyDescent="0.25">
      <c r="A577" s="261">
        <v>44198</v>
      </c>
      <c r="B577" s="230" t="s">
        <v>317</v>
      </c>
      <c r="C577" s="268">
        <v>67</v>
      </c>
      <c r="D577" s="269" t="s">
        <v>11</v>
      </c>
      <c r="E577" s="267" t="s">
        <v>11</v>
      </c>
    </row>
    <row r="578" spans="1:5" s="22" customFormat="1" x14ac:dyDescent="0.25">
      <c r="A578" s="261">
        <v>44198</v>
      </c>
      <c r="B578" s="230" t="s">
        <v>316</v>
      </c>
      <c r="C578" s="268">
        <v>70</v>
      </c>
      <c r="D578" s="269" t="s">
        <v>12</v>
      </c>
      <c r="E578" s="267" t="s">
        <v>12</v>
      </c>
    </row>
    <row r="579" spans="1:5" s="22" customFormat="1" x14ac:dyDescent="0.25">
      <c r="A579" s="261">
        <v>44198</v>
      </c>
      <c r="B579" s="230" t="s">
        <v>316</v>
      </c>
      <c r="C579" s="268">
        <v>86</v>
      </c>
      <c r="D579" s="269" t="s">
        <v>51</v>
      </c>
      <c r="E579" s="267" t="s">
        <v>51</v>
      </c>
    </row>
    <row r="580" spans="1:5" x14ac:dyDescent="0.25">
      <c r="A580" s="261">
        <v>44200</v>
      </c>
      <c r="B580" s="230" t="s">
        <v>316</v>
      </c>
      <c r="C580" s="268">
        <v>68</v>
      </c>
      <c r="D580" s="269" t="s">
        <v>24</v>
      </c>
      <c r="E580" s="269" t="s">
        <v>24</v>
      </c>
    </row>
    <row r="581" spans="1:5" x14ac:dyDescent="0.25">
      <c r="A581" s="261">
        <v>44200</v>
      </c>
      <c r="B581" s="230" t="s">
        <v>316</v>
      </c>
      <c r="C581" s="268">
        <v>69</v>
      </c>
      <c r="D581" s="269" t="s">
        <v>8</v>
      </c>
      <c r="E581" s="267" t="s">
        <v>8</v>
      </c>
    </row>
    <row r="582" spans="1:5" x14ac:dyDescent="0.25">
      <c r="A582" s="261">
        <v>44200</v>
      </c>
      <c r="B582" s="230" t="s">
        <v>317</v>
      </c>
      <c r="C582" s="268">
        <v>81</v>
      </c>
      <c r="D582" s="269" t="s">
        <v>27</v>
      </c>
      <c r="E582" s="267" t="s">
        <v>868</v>
      </c>
    </row>
    <row r="583" spans="1:5" x14ac:dyDescent="0.25">
      <c r="A583" s="261">
        <v>44200</v>
      </c>
      <c r="B583" s="230" t="s">
        <v>316</v>
      </c>
      <c r="C583" s="268">
        <v>81</v>
      </c>
      <c r="D583" s="269" t="s">
        <v>51</v>
      </c>
      <c r="E583" s="267" t="s">
        <v>51</v>
      </c>
    </row>
    <row r="584" spans="1:5" x14ac:dyDescent="0.25">
      <c r="A584" s="261">
        <v>44201</v>
      </c>
      <c r="B584" s="230" t="s">
        <v>316</v>
      </c>
      <c r="C584" s="268">
        <v>77</v>
      </c>
      <c r="D584" s="269" t="s">
        <v>9</v>
      </c>
      <c r="E584" s="269" t="s">
        <v>9</v>
      </c>
    </row>
    <row r="585" spans="1:5" x14ac:dyDescent="0.25">
      <c r="A585" s="261">
        <v>44201</v>
      </c>
      <c r="B585" s="230" t="s">
        <v>317</v>
      </c>
      <c r="C585" s="268">
        <v>62</v>
      </c>
      <c r="D585" s="269" t="s">
        <v>27</v>
      </c>
      <c r="E585" s="267" t="s">
        <v>28</v>
      </c>
    </row>
    <row r="586" spans="1:5" x14ac:dyDescent="0.25">
      <c r="A586" s="261">
        <v>44202</v>
      </c>
      <c r="B586" s="230" t="s">
        <v>317</v>
      </c>
      <c r="C586" s="268">
        <v>64</v>
      </c>
      <c r="D586" s="269" t="s">
        <v>8</v>
      </c>
      <c r="E586" s="269" t="s">
        <v>8</v>
      </c>
    </row>
    <row r="587" spans="1:5" x14ac:dyDescent="0.25">
      <c r="A587" s="261">
        <v>44202</v>
      </c>
      <c r="B587" s="230" t="s">
        <v>316</v>
      </c>
      <c r="C587" s="230">
        <v>64</v>
      </c>
      <c r="D587" s="269" t="s">
        <v>8</v>
      </c>
      <c r="E587" s="269" t="s">
        <v>8</v>
      </c>
    </row>
    <row r="588" spans="1:5" x14ac:dyDescent="0.25">
      <c r="A588" s="261">
        <v>44202</v>
      </c>
      <c r="B588" s="230" t="s">
        <v>316</v>
      </c>
      <c r="C588" s="268">
        <v>49</v>
      </c>
      <c r="D588" s="269" t="s">
        <v>27</v>
      </c>
      <c r="E588" s="269" t="s">
        <v>140</v>
      </c>
    </row>
    <row r="589" spans="1:5" x14ac:dyDescent="0.25">
      <c r="A589" s="261">
        <v>44202</v>
      </c>
      <c r="B589" s="230" t="s">
        <v>317</v>
      </c>
      <c r="C589" s="268">
        <v>45</v>
      </c>
      <c r="D589" s="269" t="s">
        <v>27</v>
      </c>
      <c r="E589" s="269" t="s">
        <v>868</v>
      </c>
    </row>
    <row r="590" spans="1:5" x14ac:dyDescent="0.25">
      <c r="A590" s="261">
        <v>44203</v>
      </c>
      <c r="B590" s="230" t="s">
        <v>317</v>
      </c>
      <c r="C590" s="268">
        <v>65</v>
      </c>
      <c r="D590" s="269" t="s">
        <v>47</v>
      </c>
      <c r="E590" s="269" t="s">
        <v>1026</v>
      </c>
    </row>
    <row r="591" spans="1:5" x14ac:dyDescent="0.25">
      <c r="A591" s="261">
        <v>44203</v>
      </c>
      <c r="B591" s="230" t="s">
        <v>316</v>
      </c>
      <c r="C591" s="268">
        <v>70</v>
      </c>
      <c r="D591" s="269" t="s">
        <v>47</v>
      </c>
      <c r="E591" s="269" t="s">
        <v>47</v>
      </c>
    </row>
    <row r="592" spans="1:5" x14ac:dyDescent="0.25">
      <c r="A592" s="261">
        <v>44203</v>
      </c>
      <c r="B592" s="230" t="s">
        <v>317</v>
      </c>
      <c r="C592" s="268">
        <v>64</v>
      </c>
      <c r="D592" s="269" t="s">
        <v>873</v>
      </c>
      <c r="E592" s="269" t="s">
        <v>874</v>
      </c>
    </row>
    <row r="593" spans="1:5" x14ac:dyDescent="0.25">
      <c r="A593" s="261">
        <v>44203</v>
      </c>
      <c r="B593" s="230" t="s">
        <v>316</v>
      </c>
      <c r="C593" s="268">
        <v>92</v>
      </c>
      <c r="D593" s="269" t="s">
        <v>8</v>
      </c>
      <c r="E593" s="269" t="s">
        <v>111</v>
      </c>
    </row>
    <row r="594" spans="1:5" x14ac:dyDescent="0.25">
      <c r="A594" s="261">
        <v>44203</v>
      </c>
      <c r="B594" s="230" t="s">
        <v>316</v>
      </c>
      <c r="C594" s="268">
        <v>67</v>
      </c>
      <c r="D594" s="269" t="s">
        <v>27</v>
      </c>
      <c r="E594" s="269" t="s">
        <v>868</v>
      </c>
    </row>
    <row r="595" spans="1:5" x14ac:dyDescent="0.25">
      <c r="A595" s="261">
        <v>44203</v>
      </c>
      <c r="B595" s="230" t="s">
        <v>317</v>
      </c>
      <c r="C595" s="268">
        <v>92</v>
      </c>
      <c r="D595" s="269" t="s">
        <v>51</v>
      </c>
      <c r="E595" s="269" t="s">
        <v>51</v>
      </c>
    </row>
    <row r="596" spans="1:5" x14ac:dyDescent="0.25">
      <c r="A596" s="261">
        <v>44204</v>
      </c>
      <c r="B596" s="230" t="s">
        <v>316</v>
      </c>
      <c r="C596" s="268">
        <v>76</v>
      </c>
      <c r="D596" s="269" t="s">
        <v>8</v>
      </c>
      <c r="E596" s="269" t="s">
        <v>40</v>
      </c>
    </row>
    <row r="597" spans="1:5" x14ac:dyDescent="0.25">
      <c r="A597" s="261">
        <v>44204</v>
      </c>
      <c r="B597" s="230" t="s">
        <v>317</v>
      </c>
      <c r="C597" s="268">
        <v>80</v>
      </c>
      <c r="D597" s="269" t="s">
        <v>27</v>
      </c>
      <c r="E597" s="269" t="s">
        <v>234</v>
      </c>
    </row>
    <row r="598" spans="1:5" x14ac:dyDescent="0.25">
      <c r="A598" s="261">
        <v>44204</v>
      </c>
      <c r="B598" s="230" t="s">
        <v>316</v>
      </c>
      <c r="C598" s="268">
        <v>86</v>
      </c>
      <c r="D598" s="269" t="s">
        <v>27</v>
      </c>
      <c r="E598" s="269" t="s">
        <v>868</v>
      </c>
    </row>
    <row r="599" spans="1:5" x14ac:dyDescent="0.25">
      <c r="A599" s="261">
        <v>44205</v>
      </c>
      <c r="B599" s="230" t="s">
        <v>317</v>
      </c>
      <c r="C599" s="268">
        <v>74</v>
      </c>
      <c r="D599" s="269" t="s">
        <v>9</v>
      </c>
      <c r="E599" s="269" t="s">
        <v>9</v>
      </c>
    </row>
    <row r="600" spans="1:5" x14ac:dyDescent="0.25">
      <c r="A600" s="261">
        <v>44205</v>
      </c>
      <c r="B600" s="230" t="s">
        <v>317</v>
      </c>
      <c r="C600" s="268">
        <v>81</v>
      </c>
      <c r="D600" s="269" t="s">
        <v>9</v>
      </c>
      <c r="E600" s="269" t="s">
        <v>9</v>
      </c>
    </row>
    <row r="601" spans="1:5" x14ac:dyDescent="0.25">
      <c r="A601" s="261">
        <v>44205</v>
      </c>
      <c r="B601" s="230" t="s">
        <v>317</v>
      </c>
      <c r="C601" s="268">
        <v>69</v>
      </c>
      <c r="D601" s="269" t="s">
        <v>9</v>
      </c>
      <c r="E601" s="269" t="s">
        <v>9</v>
      </c>
    </row>
    <row r="602" spans="1:5" x14ac:dyDescent="0.25">
      <c r="A602" s="261">
        <v>44205</v>
      </c>
      <c r="B602" s="230" t="s">
        <v>317</v>
      </c>
      <c r="C602" s="268">
        <v>67</v>
      </c>
      <c r="D602" s="269" t="s">
        <v>9</v>
      </c>
      <c r="E602" s="269" t="s">
        <v>9</v>
      </c>
    </row>
    <row r="603" spans="1:5" x14ac:dyDescent="0.25">
      <c r="A603" s="261">
        <v>44205</v>
      </c>
      <c r="B603" s="230" t="s">
        <v>317</v>
      </c>
      <c r="C603" s="268">
        <v>75</v>
      </c>
      <c r="D603" s="269" t="s">
        <v>8</v>
      </c>
      <c r="E603" s="269" t="s">
        <v>8</v>
      </c>
    </row>
    <row r="604" spans="1:5" x14ac:dyDescent="0.25">
      <c r="A604" s="261">
        <v>44205</v>
      </c>
      <c r="B604" s="230" t="s">
        <v>317</v>
      </c>
      <c r="C604" s="268">
        <v>60</v>
      </c>
      <c r="D604" s="269" t="s">
        <v>27</v>
      </c>
      <c r="E604" s="269" t="s">
        <v>868</v>
      </c>
    </row>
    <row r="605" spans="1:5" x14ac:dyDescent="0.25">
      <c r="A605" s="261">
        <v>44205</v>
      </c>
      <c r="B605" s="230" t="s">
        <v>316</v>
      </c>
      <c r="C605" s="268">
        <v>87</v>
      </c>
      <c r="D605" s="269" t="s">
        <v>27</v>
      </c>
      <c r="E605" s="269" t="s">
        <v>868</v>
      </c>
    </row>
    <row r="606" spans="1:5" x14ac:dyDescent="0.25">
      <c r="A606" s="261">
        <v>44207</v>
      </c>
      <c r="B606" s="230" t="s">
        <v>316</v>
      </c>
      <c r="C606" s="268">
        <v>81</v>
      </c>
      <c r="D606" s="269" t="s">
        <v>24</v>
      </c>
      <c r="E606" s="267" t="s">
        <v>23</v>
      </c>
    </row>
    <row r="607" spans="1:5" x14ac:dyDescent="0.25">
      <c r="A607" s="261">
        <v>44207</v>
      </c>
      <c r="B607" s="230" t="s">
        <v>317</v>
      </c>
      <c r="C607" s="268">
        <v>89</v>
      </c>
      <c r="D607" s="269" t="s">
        <v>9</v>
      </c>
      <c r="E607" s="269" t="s">
        <v>9</v>
      </c>
    </row>
    <row r="608" spans="1:5" x14ac:dyDescent="0.25">
      <c r="A608" s="261">
        <v>44207</v>
      </c>
      <c r="B608" s="230" t="s">
        <v>317</v>
      </c>
      <c r="C608" s="268"/>
      <c r="D608" s="269" t="s">
        <v>9</v>
      </c>
      <c r="E608" s="269" t="s">
        <v>9</v>
      </c>
    </row>
    <row r="609" spans="1:5" x14ac:dyDescent="0.25">
      <c r="A609" s="261">
        <v>44207</v>
      </c>
      <c r="B609" s="230" t="s">
        <v>317</v>
      </c>
      <c r="C609" s="268">
        <v>73</v>
      </c>
      <c r="D609" s="265" t="s">
        <v>27</v>
      </c>
      <c r="E609" s="265" t="s">
        <v>868</v>
      </c>
    </row>
    <row r="610" spans="1:5" x14ac:dyDescent="0.25">
      <c r="A610" s="261">
        <v>44208</v>
      </c>
      <c r="B610" s="230" t="s">
        <v>316</v>
      </c>
      <c r="C610" s="268">
        <v>63</v>
      </c>
      <c r="D610" s="269" t="s">
        <v>8</v>
      </c>
      <c r="E610" s="269" t="s">
        <v>133</v>
      </c>
    </row>
    <row r="611" spans="1:5" x14ac:dyDescent="0.25">
      <c r="A611" s="261">
        <v>44209</v>
      </c>
      <c r="B611" s="230" t="s">
        <v>317</v>
      </c>
      <c r="C611" s="268">
        <v>85</v>
      </c>
      <c r="D611" s="269" t="s">
        <v>14</v>
      </c>
      <c r="E611" s="269" t="s">
        <v>14</v>
      </c>
    </row>
    <row r="612" spans="1:5" x14ac:dyDescent="0.25">
      <c r="A612" s="261">
        <v>44209</v>
      </c>
      <c r="B612" s="230" t="s">
        <v>316</v>
      </c>
      <c r="C612" s="268">
        <v>82</v>
      </c>
      <c r="D612" s="269" t="s">
        <v>14</v>
      </c>
      <c r="E612" s="269" t="s">
        <v>14</v>
      </c>
    </row>
    <row r="613" spans="1:5" x14ac:dyDescent="0.25">
      <c r="A613" s="261">
        <v>44209</v>
      </c>
      <c r="B613" s="230" t="s">
        <v>317</v>
      </c>
      <c r="C613" s="268">
        <v>53</v>
      </c>
      <c r="D613" s="269" t="s">
        <v>8</v>
      </c>
      <c r="E613" s="267" t="s">
        <v>73</v>
      </c>
    </row>
    <row r="614" spans="1:5" x14ac:dyDescent="0.25">
      <c r="A614" s="261">
        <v>44209</v>
      </c>
      <c r="B614" s="230" t="s">
        <v>317</v>
      </c>
      <c r="C614" s="268">
        <v>67</v>
      </c>
      <c r="D614" s="269" t="s">
        <v>8</v>
      </c>
      <c r="E614" s="267" t="s">
        <v>111</v>
      </c>
    </row>
    <row r="615" spans="1:5" x14ac:dyDescent="0.25">
      <c r="A615" s="261">
        <v>44210</v>
      </c>
      <c r="B615" s="230" t="s">
        <v>316</v>
      </c>
      <c r="C615" s="268">
        <v>58</v>
      </c>
      <c r="D615" s="269" t="s">
        <v>24</v>
      </c>
      <c r="E615" s="269" t="s">
        <v>24</v>
      </c>
    </row>
    <row r="616" spans="1:5" x14ac:dyDescent="0.25">
      <c r="A616" s="261">
        <v>44210</v>
      </c>
      <c r="B616" s="230" t="s">
        <v>316</v>
      </c>
      <c r="C616" s="268">
        <v>79</v>
      </c>
      <c r="D616" s="269" t="s">
        <v>7</v>
      </c>
      <c r="E616" s="269" t="s">
        <v>7</v>
      </c>
    </row>
    <row r="617" spans="1:5" x14ac:dyDescent="0.25">
      <c r="A617" s="261">
        <v>44210</v>
      </c>
      <c r="B617" s="230" t="s">
        <v>317</v>
      </c>
      <c r="C617" s="268">
        <v>83</v>
      </c>
      <c r="D617" s="269" t="s">
        <v>8</v>
      </c>
      <c r="E617" s="269" t="s">
        <v>8</v>
      </c>
    </row>
    <row r="618" spans="1:5" x14ac:dyDescent="0.25">
      <c r="A618" s="261">
        <v>44210</v>
      </c>
      <c r="B618" s="230" t="s">
        <v>316</v>
      </c>
      <c r="C618" s="268">
        <v>77</v>
      </c>
      <c r="D618" s="269" t="s">
        <v>8</v>
      </c>
      <c r="E618" s="269" t="s">
        <v>8</v>
      </c>
    </row>
    <row r="619" spans="1:5" x14ac:dyDescent="0.25">
      <c r="A619" s="261">
        <v>44210</v>
      </c>
      <c r="B619" s="230" t="s">
        <v>316</v>
      </c>
      <c r="C619" s="268">
        <v>83</v>
      </c>
      <c r="D619" s="269" t="s">
        <v>8</v>
      </c>
      <c r="E619" s="269" t="s">
        <v>8</v>
      </c>
    </row>
    <row r="620" spans="1:5" x14ac:dyDescent="0.25">
      <c r="A620" s="261">
        <v>44210</v>
      </c>
      <c r="B620" s="230" t="s">
        <v>317</v>
      </c>
      <c r="C620" s="268">
        <v>68</v>
      </c>
      <c r="D620" s="269" t="s">
        <v>51</v>
      </c>
      <c r="E620" s="269" t="s">
        <v>51</v>
      </c>
    </row>
    <row r="621" spans="1:5" x14ac:dyDescent="0.25">
      <c r="A621" s="261">
        <v>44210</v>
      </c>
      <c r="B621" s="230" t="s">
        <v>317</v>
      </c>
      <c r="C621" s="268">
        <v>69</v>
      </c>
      <c r="D621" s="269" t="s">
        <v>10</v>
      </c>
      <c r="E621" s="269" t="s">
        <v>10</v>
      </c>
    </row>
    <row r="622" spans="1:5" x14ac:dyDescent="0.25">
      <c r="A622" s="261">
        <v>44211</v>
      </c>
      <c r="B622" s="230" t="s">
        <v>316</v>
      </c>
      <c r="C622" s="268">
        <v>77</v>
      </c>
      <c r="D622" s="269" t="s">
        <v>48</v>
      </c>
      <c r="E622" s="269" t="s">
        <v>48</v>
      </c>
    </row>
    <row r="623" spans="1:5" x14ac:dyDescent="0.25">
      <c r="A623" s="229">
        <v>44211</v>
      </c>
      <c r="B623" s="230" t="s">
        <v>316</v>
      </c>
      <c r="C623" s="268">
        <v>81</v>
      </c>
      <c r="D623" s="269" t="s">
        <v>9</v>
      </c>
      <c r="E623" s="269" t="s">
        <v>9</v>
      </c>
    </row>
    <row r="624" spans="1:5" x14ac:dyDescent="0.25">
      <c r="A624" s="229">
        <v>44212</v>
      </c>
      <c r="B624" s="230" t="s">
        <v>316</v>
      </c>
      <c r="C624" s="268">
        <v>86</v>
      </c>
      <c r="D624" s="269" t="s">
        <v>8</v>
      </c>
      <c r="E624" s="269" t="s">
        <v>8</v>
      </c>
    </row>
    <row r="625" spans="1:5" x14ac:dyDescent="0.25">
      <c r="A625" s="229">
        <v>44214</v>
      </c>
      <c r="B625" s="230" t="s">
        <v>316</v>
      </c>
      <c r="C625" s="268">
        <v>68</v>
      </c>
      <c r="D625" s="269" t="s">
        <v>24</v>
      </c>
      <c r="E625" s="269" t="s">
        <v>23</v>
      </c>
    </row>
    <row r="626" spans="1:5" x14ac:dyDescent="0.25">
      <c r="A626" s="229">
        <v>44214</v>
      </c>
      <c r="B626" s="230" t="s">
        <v>316</v>
      </c>
      <c r="C626" s="268">
        <v>59</v>
      </c>
      <c r="D626" s="269" t="s">
        <v>7</v>
      </c>
      <c r="E626" s="269" t="s">
        <v>7</v>
      </c>
    </row>
    <row r="627" spans="1:5" x14ac:dyDescent="0.25">
      <c r="A627" s="229">
        <v>44214</v>
      </c>
      <c r="B627" s="230" t="s">
        <v>316</v>
      </c>
      <c r="C627" s="268">
        <v>71</v>
      </c>
      <c r="D627" s="269" t="s">
        <v>9</v>
      </c>
      <c r="E627" s="269" t="s">
        <v>9</v>
      </c>
    </row>
    <row r="628" spans="1:5" x14ac:dyDescent="0.25">
      <c r="A628" s="229">
        <v>44214</v>
      </c>
      <c r="B628" s="230" t="s">
        <v>317</v>
      </c>
      <c r="C628" s="268">
        <v>79</v>
      </c>
      <c r="D628" s="269" t="s">
        <v>11</v>
      </c>
      <c r="E628" s="269" t="s">
        <v>11</v>
      </c>
    </row>
    <row r="629" spans="1:5" x14ac:dyDescent="0.25">
      <c r="A629" s="229">
        <v>44214</v>
      </c>
      <c r="B629" s="230" t="s">
        <v>317</v>
      </c>
      <c r="C629" s="268">
        <v>56</v>
      </c>
      <c r="D629" s="269" t="s">
        <v>11</v>
      </c>
      <c r="E629" s="269" t="s">
        <v>1040</v>
      </c>
    </row>
    <row r="630" spans="1:5" x14ac:dyDescent="0.25">
      <c r="A630" s="229">
        <v>44214</v>
      </c>
      <c r="B630" s="230" t="s">
        <v>316</v>
      </c>
      <c r="C630" s="268">
        <v>76</v>
      </c>
      <c r="D630" s="269" t="s">
        <v>8</v>
      </c>
      <c r="E630" s="269" t="s">
        <v>8</v>
      </c>
    </row>
    <row r="631" spans="1:5" x14ac:dyDescent="0.25">
      <c r="A631" s="229">
        <v>44214</v>
      </c>
      <c r="B631" s="230" t="s">
        <v>316</v>
      </c>
      <c r="C631" s="268">
        <v>84</v>
      </c>
      <c r="D631" s="269" t="s">
        <v>8</v>
      </c>
      <c r="E631" s="269" t="s">
        <v>8</v>
      </c>
    </row>
    <row r="632" spans="1:5" x14ac:dyDescent="0.25">
      <c r="A632" s="229">
        <v>44214</v>
      </c>
      <c r="B632" s="230" t="s">
        <v>316</v>
      </c>
      <c r="C632" s="268">
        <v>65</v>
      </c>
      <c r="D632" s="269" t="s">
        <v>51</v>
      </c>
      <c r="E632" s="269" t="s">
        <v>51</v>
      </c>
    </row>
    <row r="633" spans="1:5" x14ac:dyDescent="0.25">
      <c r="A633" s="229">
        <v>44214</v>
      </c>
      <c r="B633" s="230" t="s">
        <v>317</v>
      </c>
      <c r="C633" s="268">
        <v>65</v>
      </c>
      <c r="D633" s="269" t="s">
        <v>51</v>
      </c>
      <c r="E633" s="269" t="s">
        <v>51</v>
      </c>
    </row>
    <row r="634" spans="1:5" x14ac:dyDescent="0.25">
      <c r="A634" s="229">
        <v>44215</v>
      </c>
      <c r="B634" s="230" t="s">
        <v>316</v>
      </c>
      <c r="C634" s="268">
        <v>45</v>
      </c>
      <c r="D634" s="269" t="s">
        <v>9</v>
      </c>
      <c r="E634" s="269" t="s">
        <v>9</v>
      </c>
    </row>
    <row r="635" spans="1:5" x14ac:dyDescent="0.25">
      <c r="A635" s="229">
        <v>44215</v>
      </c>
      <c r="B635" s="230" t="s">
        <v>316</v>
      </c>
      <c r="C635" s="268">
        <v>94</v>
      </c>
      <c r="D635" s="269" t="s">
        <v>9</v>
      </c>
      <c r="E635" s="269" t="s">
        <v>9</v>
      </c>
    </row>
    <row r="636" spans="1:5" x14ac:dyDescent="0.25">
      <c r="A636" s="229">
        <v>44215</v>
      </c>
      <c r="B636" s="230" t="s">
        <v>317</v>
      </c>
      <c r="C636" s="268">
        <v>66</v>
      </c>
      <c r="D636" s="269" t="s">
        <v>9</v>
      </c>
      <c r="E636" s="269" t="s">
        <v>9</v>
      </c>
    </row>
    <row r="637" spans="1:5" x14ac:dyDescent="0.25">
      <c r="A637" s="229">
        <v>44215</v>
      </c>
      <c r="B637" s="230" t="s">
        <v>316</v>
      </c>
      <c r="C637" s="268">
        <v>84</v>
      </c>
      <c r="D637" s="269" t="s">
        <v>8</v>
      </c>
      <c r="E637" s="269" t="s">
        <v>141</v>
      </c>
    </row>
    <row r="638" spans="1:5" x14ac:dyDescent="0.25">
      <c r="A638" s="229">
        <v>44215</v>
      </c>
      <c r="B638" s="230" t="s">
        <v>316</v>
      </c>
      <c r="C638" s="268">
        <v>53</v>
      </c>
      <c r="D638" s="269" t="s">
        <v>8</v>
      </c>
      <c r="E638" s="269" t="s">
        <v>8</v>
      </c>
    </row>
    <row r="639" spans="1:5" x14ac:dyDescent="0.25">
      <c r="A639" s="229">
        <v>44216</v>
      </c>
      <c r="B639" s="230" t="s">
        <v>317</v>
      </c>
      <c r="C639" s="268">
        <v>48</v>
      </c>
      <c r="D639" s="269" t="s">
        <v>7</v>
      </c>
      <c r="E639" s="269" t="s">
        <v>7</v>
      </c>
    </row>
    <row r="640" spans="1:5" x14ac:dyDescent="0.25">
      <c r="A640" s="229">
        <v>44216</v>
      </c>
      <c r="B640" s="230" t="s">
        <v>317</v>
      </c>
      <c r="C640" s="268">
        <v>74</v>
      </c>
      <c r="D640" s="269" t="s">
        <v>9</v>
      </c>
      <c r="E640" s="269" t="s">
        <v>9</v>
      </c>
    </row>
    <row r="641" spans="1:5" x14ac:dyDescent="0.25">
      <c r="A641" s="229">
        <v>44216</v>
      </c>
      <c r="B641" s="230" t="s">
        <v>317</v>
      </c>
      <c r="C641" s="268">
        <v>76</v>
      </c>
      <c r="D641" s="269" t="s">
        <v>12</v>
      </c>
      <c r="E641" s="269" t="s">
        <v>12</v>
      </c>
    </row>
    <row r="642" spans="1:5" x14ac:dyDescent="0.25">
      <c r="A642" s="229">
        <v>44216</v>
      </c>
      <c r="B642" s="230" t="s">
        <v>317</v>
      </c>
      <c r="C642" s="268">
        <v>85</v>
      </c>
      <c r="D642" s="269" t="s">
        <v>8</v>
      </c>
      <c r="E642" s="269" t="s">
        <v>229</v>
      </c>
    </row>
    <row r="643" spans="1:5" x14ac:dyDescent="0.25">
      <c r="A643" s="229">
        <v>44216</v>
      </c>
      <c r="B643" s="230" t="s">
        <v>317</v>
      </c>
      <c r="C643" s="268">
        <v>71</v>
      </c>
      <c r="D643" s="269" t="s">
        <v>8</v>
      </c>
      <c r="E643" s="269" t="s">
        <v>8</v>
      </c>
    </row>
    <row r="644" spans="1:5" x14ac:dyDescent="0.25">
      <c r="A644" s="229">
        <v>44216</v>
      </c>
      <c r="B644" s="230" t="s">
        <v>316</v>
      </c>
      <c r="C644" s="268">
        <v>86</v>
      </c>
      <c r="D644" s="269" t="s">
        <v>8</v>
      </c>
      <c r="E644" s="269" t="s">
        <v>8</v>
      </c>
    </row>
    <row r="645" spans="1:5" x14ac:dyDescent="0.25">
      <c r="A645" s="229">
        <v>44216</v>
      </c>
      <c r="B645" s="230" t="s">
        <v>317</v>
      </c>
      <c r="C645" s="268">
        <v>76</v>
      </c>
      <c r="D645" s="269" t="s">
        <v>10</v>
      </c>
      <c r="E645" s="269" t="s">
        <v>10</v>
      </c>
    </row>
    <row r="646" spans="1:5" x14ac:dyDescent="0.25">
      <c r="A646" s="229">
        <v>44217</v>
      </c>
      <c r="B646" s="230" t="s">
        <v>317</v>
      </c>
      <c r="C646" s="268">
        <v>51</v>
      </c>
      <c r="D646" s="269" t="s">
        <v>14</v>
      </c>
      <c r="E646" s="269" t="s">
        <v>14</v>
      </c>
    </row>
    <row r="647" spans="1:5" x14ac:dyDescent="0.25">
      <c r="A647" s="229">
        <v>44217</v>
      </c>
      <c r="B647" s="230" t="s">
        <v>316</v>
      </c>
      <c r="C647" s="268">
        <v>71</v>
      </c>
      <c r="D647" s="269" t="s">
        <v>13</v>
      </c>
      <c r="E647" s="269" t="s">
        <v>875</v>
      </c>
    </row>
    <row r="648" spans="1:5" x14ac:dyDescent="0.25">
      <c r="A648" s="229">
        <v>44217</v>
      </c>
      <c r="B648" s="230" t="s">
        <v>316</v>
      </c>
      <c r="C648" s="268">
        <v>91</v>
      </c>
      <c r="D648" s="269" t="s">
        <v>24</v>
      </c>
      <c r="E648" s="269" t="s">
        <v>23</v>
      </c>
    </row>
    <row r="649" spans="1:5" x14ac:dyDescent="0.25">
      <c r="A649" s="229">
        <v>44217</v>
      </c>
      <c r="B649" s="230" t="s">
        <v>317</v>
      </c>
      <c r="C649" s="269">
        <v>63</v>
      </c>
      <c r="D649" s="269" t="s">
        <v>24</v>
      </c>
      <c r="E649" s="269" t="s">
        <v>24</v>
      </c>
    </row>
    <row r="650" spans="1:5" x14ac:dyDescent="0.25">
      <c r="A650" s="229">
        <v>44217</v>
      </c>
      <c r="B650" s="230" t="s">
        <v>316</v>
      </c>
      <c r="C650" s="268">
        <v>70</v>
      </c>
      <c r="D650" s="269" t="s">
        <v>11</v>
      </c>
      <c r="E650" s="269" t="s">
        <v>11</v>
      </c>
    </row>
    <row r="651" spans="1:5" x14ac:dyDescent="0.25">
      <c r="A651" s="229">
        <v>44217</v>
      </c>
      <c r="B651" s="230" t="s">
        <v>317</v>
      </c>
      <c r="C651" s="268">
        <v>68</v>
      </c>
      <c r="D651" s="269" t="s">
        <v>8</v>
      </c>
      <c r="E651" s="269" t="s">
        <v>8</v>
      </c>
    </row>
    <row r="652" spans="1:5" x14ac:dyDescent="0.25">
      <c r="A652" s="229">
        <v>44217</v>
      </c>
      <c r="B652" s="230" t="s">
        <v>317</v>
      </c>
      <c r="C652" s="268">
        <v>53</v>
      </c>
      <c r="D652" s="269" t="s">
        <v>8</v>
      </c>
      <c r="E652" s="269" t="s">
        <v>8</v>
      </c>
    </row>
    <row r="653" spans="1:5" x14ac:dyDescent="0.25">
      <c r="A653" s="229">
        <v>44218</v>
      </c>
      <c r="B653" s="230" t="s">
        <v>317</v>
      </c>
      <c r="C653" s="268">
        <v>75</v>
      </c>
      <c r="D653" s="269" t="s">
        <v>8</v>
      </c>
      <c r="E653" s="269" t="s">
        <v>8</v>
      </c>
    </row>
    <row r="654" spans="1:5" x14ac:dyDescent="0.25">
      <c r="A654" s="229">
        <v>44218</v>
      </c>
      <c r="B654" s="230" t="s">
        <v>317</v>
      </c>
      <c r="C654" s="268">
        <v>92</v>
      </c>
      <c r="D654" s="269" t="s">
        <v>8</v>
      </c>
      <c r="E654" s="269" t="s">
        <v>8</v>
      </c>
    </row>
    <row r="655" spans="1:5" x14ac:dyDescent="0.25">
      <c r="A655" s="229">
        <v>44218</v>
      </c>
      <c r="B655" s="230" t="s">
        <v>317</v>
      </c>
      <c r="C655" s="268">
        <v>69</v>
      </c>
      <c r="D655" s="269" t="s">
        <v>8</v>
      </c>
      <c r="E655" s="269" t="s">
        <v>111</v>
      </c>
    </row>
    <row r="656" spans="1:5" x14ac:dyDescent="0.25">
      <c r="A656" s="229">
        <v>44218</v>
      </c>
      <c r="B656" s="230" t="s">
        <v>317</v>
      </c>
      <c r="C656" s="268">
        <v>78</v>
      </c>
      <c r="D656" s="269" t="s">
        <v>51</v>
      </c>
      <c r="E656" s="269" t="s">
        <v>51</v>
      </c>
    </row>
    <row r="657" spans="1:5" x14ac:dyDescent="0.25">
      <c r="A657" s="229">
        <v>44219</v>
      </c>
      <c r="B657" s="230" t="s">
        <v>317</v>
      </c>
      <c r="C657" s="268">
        <v>44</v>
      </c>
      <c r="D657" s="269" t="s">
        <v>9</v>
      </c>
      <c r="E657" s="269" t="s">
        <v>9</v>
      </c>
    </row>
    <row r="658" spans="1:5" x14ac:dyDescent="0.25">
      <c r="A658" s="229">
        <v>44219</v>
      </c>
      <c r="B658" s="230" t="s">
        <v>317</v>
      </c>
      <c r="C658" s="268">
        <v>64</v>
      </c>
      <c r="D658" s="269" t="s">
        <v>12</v>
      </c>
      <c r="E658" s="269" t="s">
        <v>12</v>
      </c>
    </row>
    <row r="659" spans="1:5" ht="14.25" customHeight="1" x14ac:dyDescent="0.25">
      <c r="A659" s="229">
        <v>44219</v>
      </c>
      <c r="B659" s="230" t="s">
        <v>317</v>
      </c>
      <c r="C659" s="268">
        <v>71</v>
      </c>
      <c r="D659" s="269" t="s">
        <v>8</v>
      </c>
      <c r="E659" s="269" t="s">
        <v>8</v>
      </c>
    </row>
    <row r="660" spans="1:5" x14ac:dyDescent="0.25">
      <c r="A660" s="229">
        <v>44219</v>
      </c>
      <c r="B660" s="230" t="s">
        <v>316</v>
      </c>
      <c r="C660" s="268">
        <v>71</v>
      </c>
      <c r="D660" s="269" t="s">
        <v>8</v>
      </c>
      <c r="E660" s="269" t="s">
        <v>8</v>
      </c>
    </row>
    <row r="661" spans="1:5" x14ac:dyDescent="0.25">
      <c r="A661" s="229">
        <v>44219</v>
      </c>
      <c r="B661" s="230" t="s">
        <v>317</v>
      </c>
      <c r="C661" s="268">
        <v>75</v>
      </c>
      <c r="D661" s="269" t="s">
        <v>27</v>
      </c>
      <c r="E661" s="269" t="s">
        <v>868</v>
      </c>
    </row>
    <row r="662" spans="1:5" x14ac:dyDescent="0.25">
      <c r="A662" s="229">
        <v>44219</v>
      </c>
      <c r="B662" s="230" t="s">
        <v>317</v>
      </c>
      <c r="C662" s="268">
        <v>69</v>
      </c>
      <c r="D662" s="269" t="s">
        <v>10</v>
      </c>
      <c r="E662" s="269" t="s">
        <v>10</v>
      </c>
    </row>
    <row r="663" spans="1:5" x14ac:dyDescent="0.25">
      <c r="A663" s="229">
        <v>44221</v>
      </c>
      <c r="B663" s="230" t="s">
        <v>316</v>
      </c>
      <c r="C663" s="268">
        <v>74</v>
      </c>
      <c r="D663" s="269" t="s">
        <v>11</v>
      </c>
      <c r="E663" s="269" t="s">
        <v>11</v>
      </c>
    </row>
    <row r="664" spans="1:5" x14ac:dyDescent="0.25">
      <c r="A664" s="229">
        <v>44221</v>
      </c>
      <c r="B664" s="230" t="s">
        <v>316</v>
      </c>
      <c r="C664" s="268">
        <v>87</v>
      </c>
      <c r="D664" s="269" t="s">
        <v>8</v>
      </c>
      <c r="E664" s="269" t="s">
        <v>8</v>
      </c>
    </row>
    <row r="665" spans="1:5" x14ac:dyDescent="0.25">
      <c r="A665" s="229">
        <v>44221</v>
      </c>
      <c r="B665" s="230" t="s">
        <v>316</v>
      </c>
      <c r="C665" s="268">
        <v>70</v>
      </c>
      <c r="D665" s="269" t="s">
        <v>8</v>
      </c>
      <c r="E665" s="269" t="s">
        <v>8</v>
      </c>
    </row>
    <row r="666" spans="1:5" x14ac:dyDescent="0.25">
      <c r="A666" s="229">
        <v>44221</v>
      </c>
      <c r="B666" s="230" t="s">
        <v>317</v>
      </c>
      <c r="C666" s="268">
        <v>62</v>
      </c>
      <c r="D666" s="269" t="s">
        <v>27</v>
      </c>
      <c r="E666" s="269" t="s">
        <v>140</v>
      </c>
    </row>
    <row r="667" spans="1:5" x14ac:dyDescent="0.25">
      <c r="A667" s="229">
        <v>44221</v>
      </c>
      <c r="B667" s="230" t="s">
        <v>316</v>
      </c>
      <c r="C667" s="268">
        <v>72</v>
      </c>
      <c r="D667" s="269" t="s">
        <v>10</v>
      </c>
      <c r="E667" s="269" t="s">
        <v>10</v>
      </c>
    </row>
    <row r="668" spans="1:5" x14ac:dyDescent="0.25">
      <c r="A668" s="229">
        <v>44222</v>
      </c>
      <c r="B668" s="230" t="s">
        <v>317</v>
      </c>
      <c r="C668" s="268">
        <v>66</v>
      </c>
      <c r="D668" s="269" t="s">
        <v>24</v>
      </c>
      <c r="E668" s="269" t="s">
        <v>36</v>
      </c>
    </row>
    <row r="669" spans="1:5" x14ac:dyDescent="0.25">
      <c r="A669" s="229">
        <v>44222</v>
      </c>
      <c r="B669" s="230" t="s">
        <v>317</v>
      </c>
      <c r="C669" s="268">
        <v>42</v>
      </c>
      <c r="D669" s="269" t="s">
        <v>11</v>
      </c>
      <c r="E669" s="269" t="s">
        <v>11</v>
      </c>
    </row>
    <row r="670" spans="1:5" x14ac:dyDescent="0.25">
      <c r="A670" s="229">
        <v>44222</v>
      </c>
      <c r="B670" s="230" t="s">
        <v>317</v>
      </c>
      <c r="C670" s="268">
        <v>75</v>
      </c>
      <c r="D670" s="269" t="s">
        <v>11</v>
      </c>
      <c r="E670" s="269" t="s">
        <v>11</v>
      </c>
    </row>
    <row r="671" spans="1:5" x14ac:dyDescent="0.25">
      <c r="A671" s="229">
        <v>44222</v>
      </c>
      <c r="B671" s="230" t="s">
        <v>317</v>
      </c>
      <c r="C671" s="268">
        <v>83</v>
      </c>
      <c r="D671" s="269" t="s">
        <v>11</v>
      </c>
      <c r="E671" s="269" t="s">
        <v>11</v>
      </c>
    </row>
    <row r="672" spans="1:5" x14ac:dyDescent="0.25">
      <c r="A672" s="229">
        <v>44222</v>
      </c>
      <c r="B672" s="230" t="s">
        <v>317</v>
      </c>
      <c r="C672" s="268">
        <v>84</v>
      </c>
      <c r="D672" s="269" t="s">
        <v>11</v>
      </c>
      <c r="E672" s="269" t="s">
        <v>11</v>
      </c>
    </row>
    <row r="673" spans="1:5" x14ac:dyDescent="0.25">
      <c r="A673" s="229">
        <v>44222</v>
      </c>
      <c r="B673" s="230" t="s">
        <v>317</v>
      </c>
      <c r="C673" s="268">
        <v>76</v>
      </c>
      <c r="D673" s="269" t="s">
        <v>8</v>
      </c>
      <c r="E673" s="269" t="s">
        <v>8</v>
      </c>
    </row>
    <row r="674" spans="1:5" x14ac:dyDescent="0.25">
      <c r="A674" s="229">
        <v>44222</v>
      </c>
      <c r="B674" s="230" t="s">
        <v>316</v>
      </c>
      <c r="C674" s="268">
        <v>66</v>
      </c>
      <c r="D674" s="269" t="s">
        <v>50</v>
      </c>
      <c r="E674" s="269" t="s">
        <v>50</v>
      </c>
    </row>
    <row r="675" spans="1:5" x14ac:dyDescent="0.25">
      <c r="A675" s="229">
        <v>44222</v>
      </c>
      <c r="B675" s="230" t="s">
        <v>317</v>
      </c>
      <c r="C675" s="268">
        <v>81</v>
      </c>
      <c r="D675" s="269" t="s">
        <v>27</v>
      </c>
      <c r="E675" s="269" t="s">
        <v>868</v>
      </c>
    </row>
    <row r="676" spans="1:5" x14ac:dyDescent="0.25">
      <c r="A676" s="229">
        <v>44222</v>
      </c>
      <c r="B676" s="230" t="s">
        <v>317</v>
      </c>
      <c r="C676" s="268">
        <v>68</v>
      </c>
      <c r="D676" s="269" t="s">
        <v>27</v>
      </c>
      <c r="E676" s="269" t="s">
        <v>868</v>
      </c>
    </row>
    <row r="677" spans="1:5" x14ac:dyDescent="0.25">
      <c r="A677" s="229">
        <v>44222</v>
      </c>
      <c r="B677" s="230" t="s">
        <v>316</v>
      </c>
      <c r="C677" s="268">
        <v>93</v>
      </c>
      <c r="D677" s="269" t="s">
        <v>27</v>
      </c>
      <c r="E677" s="269" t="s">
        <v>868</v>
      </c>
    </row>
    <row r="678" spans="1:5" x14ac:dyDescent="0.25">
      <c r="A678" s="229">
        <v>44223</v>
      </c>
      <c r="B678" s="230" t="s">
        <v>317</v>
      </c>
      <c r="C678" s="268">
        <v>73</v>
      </c>
      <c r="D678" s="269" t="s">
        <v>14</v>
      </c>
      <c r="E678" s="269" t="s">
        <v>14</v>
      </c>
    </row>
    <row r="679" spans="1:5" x14ac:dyDescent="0.25">
      <c r="A679" s="229">
        <v>44223</v>
      </c>
      <c r="B679" s="230" t="s">
        <v>317</v>
      </c>
      <c r="C679" s="268">
        <v>81</v>
      </c>
      <c r="D679" s="269" t="s">
        <v>24</v>
      </c>
      <c r="E679" s="269" t="s">
        <v>23</v>
      </c>
    </row>
    <row r="680" spans="1:5" x14ac:dyDescent="0.25">
      <c r="A680" s="229">
        <v>44223</v>
      </c>
      <c r="B680" s="230" t="s">
        <v>316</v>
      </c>
      <c r="C680" s="268">
        <v>77</v>
      </c>
      <c r="D680" s="269" t="s">
        <v>7</v>
      </c>
      <c r="E680" s="269" t="s">
        <v>7</v>
      </c>
    </row>
    <row r="681" spans="1:5" x14ac:dyDescent="0.25">
      <c r="A681" s="229">
        <v>44223</v>
      </c>
      <c r="B681" s="230" t="s">
        <v>317</v>
      </c>
      <c r="C681" s="268">
        <v>72</v>
      </c>
      <c r="D681" s="269" t="s">
        <v>9</v>
      </c>
      <c r="E681" s="269" t="s">
        <v>9</v>
      </c>
    </row>
    <row r="682" spans="1:5" x14ac:dyDescent="0.25">
      <c r="A682" s="229">
        <v>44223</v>
      </c>
      <c r="B682" s="230" t="s">
        <v>317</v>
      </c>
      <c r="C682" s="268">
        <v>75</v>
      </c>
      <c r="D682" s="269" t="s">
        <v>9</v>
      </c>
      <c r="E682" s="269" t="s">
        <v>9</v>
      </c>
    </row>
    <row r="683" spans="1:5" x14ac:dyDescent="0.25">
      <c r="A683" s="229">
        <v>44223</v>
      </c>
      <c r="B683" s="230" t="s">
        <v>317</v>
      </c>
      <c r="C683" s="268">
        <v>77</v>
      </c>
      <c r="D683" s="269" t="s">
        <v>9</v>
      </c>
      <c r="E683" s="269" t="s">
        <v>9</v>
      </c>
    </row>
    <row r="684" spans="1:5" x14ac:dyDescent="0.25">
      <c r="A684" s="229">
        <v>44223</v>
      </c>
      <c r="B684" s="230" t="s">
        <v>316</v>
      </c>
      <c r="C684" s="268">
        <v>56</v>
      </c>
      <c r="D684" s="269" t="s">
        <v>9</v>
      </c>
      <c r="E684" s="269" t="s">
        <v>9</v>
      </c>
    </row>
    <row r="685" spans="1:5" x14ac:dyDescent="0.25">
      <c r="A685" s="229">
        <v>44223</v>
      </c>
      <c r="B685" s="230" t="s">
        <v>316</v>
      </c>
      <c r="C685" s="268">
        <v>66</v>
      </c>
      <c r="D685" s="269" t="s">
        <v>9</v>
      </c>
      <c r="E685" s="269" t="s">
        <v>9</v>
      </c>
    </row>
    <row r="686" spans="1:5" x14ac:dyDescent="0.25">
      <c r="A686" s="229">
        <v>44223</v>
      </c>
      <c r="B686" s="230" t="s">
        <v>316</v>
      </c>
      <c r="C686" s="268">
        <v>89</v>
      </c>
      <c r="D686" s="269" t="s">
        <v>9</v>
      </c>
      <c r="E686" s="269" t="s">
        <v>9</v>
      </c>
    </row>
    <row r="687" spans="1:5" x14ac:dyDescent="0.25">
      <c r="A687" s="229">
        <v>44223</v>
      </c>
      <c r="B687" s="230" t="s">
        <v>316</v>
      </c>
      <c r="C687" s="268">
        <v>94</v>
      </c>
      <c r="D687" s="269" t="s">
        <v>9</v>
      </c>
      <c r="E687" s="269" t="s">
        <v>9</v>
      </c>
    </row>
    <row r="688" spans="1:5" x14ac:dyDescent="0.25">
      <c r="A688" s="229">
        <v>44223</v>
      </c>
      <c r="B688" s="230" t="s">
        <v>317</v>
      </c>
      <c r="C688" s="268">
        <v>81</v>
      </c>
      <c r="D688" s="269" t="s">
        <v>11</v>
      </c>
      <c r="E688" s="269" t="s">
        <v>11</v>
      </c>
    </row>
    <row r="689" spans="1:5" x14ac:dyDescent="0.25">
      <c r="A689" s="229">
        <v>44223</v>
      </c>
      <c r="B689" s="230" t="s">
        <v>317</v>
      </c>
      <c r="C689" s="268">
        <v>81</v>
      </c>
      <c r="D689" s="269" t="s">
        <v>8</v>
      </c>
      <c r="E689" s="269" t="s">
        <v>141</v>
      </c>
    </row>
    <row r="690" spans="1:5" x14ac:dyDescent="0.25">
      <c r="A690" s="229">
        <v>44223</v>
      </c>
      <c r="B690" s="230" t="s">
        <v>316</v>
      </c>
      <c r="C690" s="268">
        <v>28</v>
      </c>
      <c r="D690" s="269" t="s">
        <v>51</v>
      </c>
      <c r="E690" s="269" t="s">
        <v>51</v>
      </c>
    </row>
    <row r="691" spans="1:5" x14ac:dyDescent="0.25">
      <c r="A691" s="229">
        <v>44223</v>
      </c>
      <c r="B691" s="230" t="s">
        <v>316</v>
      </c>
      <c r="C691" s="268">
        <v>79</v>
      </c>
      <c r="D691" s="269" t="s">
        <v>10</v>
      </c>
      <c r="E691" s="269" t="s">
        <v>10</v>
      </c>
    </row>
    <row r="692" spans="1:5" x14ac:dyDescent="0.25">
      <c r="A692" s="229">
        <v>44224</v>
      </c>
      <c r="B692" s="230" t="s">
        <v>316</v>
      </c>
      <c r="C692" s="268">
        <v>53</v>
      </c>
      <c r="D692" s="269" t="s">
        <v>9</v>
      </c>
      <c r="E692" s="269" t="s">
        <v>9</v>
      </c>
    </row>
    <row r="693" spans="1:5" x14ac:dyDescent="0.25">
      <c r="A693" s="229">
        <v>44224</v>
      </c>
      <c r="B693" s="230" t="s">
        <v>316</v>
      </c>
      <c r="C693" s="268">
        <v>66</v>
      </c>
      <c r="D693" s="269" t="s">
        <v>9</v>
      </c>
      <c r="E693" s="269" t="s">
        <v>9</v>
      </c>
    </row>
    <row r="694" spans="1:5" x14ac:dyDescent="0.25">
      <c r="A694" s="229">
        <v>44224</v>
      </c>
      <c r="B694" s="230" t="s">
        <v>316</v>
      </c>
      <c r="C694" s="268">
        <v>96</v>
      </c>
      <c r="D694" s="269" t="s">
        <v>9</v>
      </c>
      <c r="E694" s="269" t="s">
        <v>9</v>
      </c>
    </row>
    <row r="695" spans="1:5" x14ac:dyDescent="0.25">
      <c r="A695" s="229">
        <v>44224</v>
      </c>
      <c r="B695" s="230" t="s">
        <v>317</v>
      </c>
      <c r="C695" s="268">
        <v>65</v>
      </c>
      <c r="D695" s="269" t="s">
        <v>12</v>
      </c>
      <c r="E695" s="269" t="s">
        <v>12</v>
      </c>
    </row>
    <row r="696" spans="1:5" x14ac:dyDescent="0.25">
      <c r="A696" s="229">
        <v>44224</v>
      </c>
      <c r="B696" s="230" t="s">
        <v>316</v>
      </c>
      <c r="C696" s="268">
        <v>88</v>
      </c>
      <c r="D696" s="269" t="s">
        <v>8</v>
      </c>
      <c r="E696" s="269" t="s">
        <v>8</v>
      </c>
    </row>
    <row r="697" spans="1:5" x14ac:dyDescent="0.25">
      <c r="A697" s="229">
        <v>44224</v>
      </c>
      <c r="B697" s="230" t="s">
        <v>317</v>
      </c>
      <c r="C697" s="268">
        <v>83</v>
      </c>
      <c r="D697" s="269" t="s">
        <v>50</v>
      </c>
      <c r="E697" s="269" t="s">
        <v>231</v>
      </c>
    </row>
    <row r="698" spans="1:5" x14ac:dyDescent="0.25">
      <c r="A698" s="229">
        <v>44224</v>
      </c>
      <c r="B698" s="230" t="s">
        <v>317</v>
      </c>
      <c r="C698" s="268">
        <v>93</v>
      </c>
      <c r="D698" s="269" t="s">
        <v>50</v>
      </c>
      <c r="E698" s="269" t="s">
        <v>231</v>
      </c>
    </row>
    <row r="699" spans="1:5" x14ac:dyDescent="0.25">
      <c r="A699" s="229">
        <v>44224</v>
      </c>
      <c r="B699" s="230" t="s">
        <v>316</v>
      </c>
      <c r="C699" s="268">
        <v>88</v>
      </c>
      <c r="D699" s="269" t="s">
        <v>10</v>
      </c>
      <c r="E699" s="269" t="s">
        <v>10</v>
      </c>
    </row>
    <row r="700" spans="1:5" x14ac:dyDescent="0.25">
      <c r="A700" s="229">
        <v>44225</v>
      </c>
      <c r="B700" s="230" t="s">
        <v>317</v>
      </c>
      <c r="C700" s="268">
        <v>72</v>
      </c>
      <c r="D700" s="269" t="s">
        <v>24</v>
      </c>
      <c r="E700" s="269" t="s">
        <v>23</v>
      </c>
    </row>
    <row r="701" spans="1:5" x14ac:dyDescent="0.25">
      <c r="A701" s="229">
        <v>44225</v>
      </c>
      <c r="B701" s="230" t="s">
        <v>317</v>
      </c>
      <c r="C701" s="268">
        <v>82</v>
      </c>
      <c r="D701" s="269" t="s">
        <v>8</v>
      </c>
      <c r="E701" s="269" t="s">
        <v>8</v>
      </c>
    </row>
    <row r="702" spans="1:5" x14ac:dyDescent="0.25">
      <c r="A702" s="229">
        <v>44225</v>
      </c>
      <c r="B702" s="230" t="s">
        <v>317</v>
      </c>
      <c r="C702" s="268">
        <v>64</v>
      </c>
      <c r="D702" s="269" t="s">
        <v>27</v>
      </c>
      <c r="E702" s="269" t="s">
        <v>868</v>
      </c>
    </row>
    <row r="703" spans="1:5" x14ac:dyDescent="0.25">
      <c r="A703" s="229">
        <v>44226</v>
      </c>
      <c r="B703" s="230" t="s">
        <v>316</v>
      </c>
      <c r="C703" s="268">
        <v>81</v>
      </c>
      <c r="D703" s="269" t="s">
        <v>9</v>
      </c>
      <c r="E703" s="269" t="s">
        <v>9</v>
      </c>
    </row>
    <row r="704" spans="1:5" x14ac:dyDescent="0.25">
      <c r="A704" s="229">
        <v>44226</v>
      </c>
      <c r="B704" s="230" t="s">
        <v>316</v>
      </c>
      <c r="C704" s="268">
        <v>74</v>
      </c>
      <c r="D704" s="269" t="s">
        <v>11</v>
      </c>
      <c r="E704" s="269" t="s">
        <v>11</v>
      </c>
    </row>
    <row r="705" spans="1:5" x14ac:dyDescent="0.25">
      <c r="A705" s="229">
        <v>44226</v>
      </c>
      <c r="B705" s="230" t="s">
        <v>316</v>
      </c>
      <c r="C705" s="268">
        <v>81</v>
      </c>
      <c r="D705" s="269" t="s">
        <v>12</v>
      </c>
      <c r="E705" s="269" t="s">
        <v>12</v>
      </c>
    </row>
    <row r="706" spans="1:5" x14ac:dyDescent="0.25">
      <c r="A706" s="229">
        <v>44226</v>
      </c>
      <c r="B706" s="230" t="s">
        <v>317</v>
      </c>
      <c r="C706" s="268">
        <v>57</v>
      </c>
      <c r="D706" s="269" t="s">
        <v>8</v>
      </c>
      <c r="E706" s="269" t="s">
        <v>8</v>
      </c>
    </row>
    <row r="707" spans="1:5" x14ac:dyDescent="0.25">
      <c r="A707" s="229">
        <v>44226</v>
      </c>
      <c r="B707" s="230" t="s">
        <v>317</v>
      </c>
      <c r="C707" s="268">
        <v>95</v>
      </c>
      <c r="D707" s="269" t="s">
        <v>27</v>
      </c>
      <c r="E707" s="269" t="s">
        <v>868</v>
      </c>
    </row>
    <row r="708" spans="1:5" x14ac:dyDescent="0.25">
      <c r="A708" s="229">
        <v>44226</v>
      </c>
      <c r="B708" s="230" t="s">
        <v>317</v>
      </c>
      <c r="C708" s="268">
        <v>97</v>
      </c>
      <c r="D708" s="269" t="s">
        <v>27</v>
      </c>
      <c r="E708" s="269" t="s">
        <v>946</v>
      </c>
    </row>
    <row r="709" spans="1:5" x14ac:dyDescent="0.25">
      <c r="A709" s="229">
        <v>44226</v>
      </c>
      <c r="B709" s="230" t="s">
        <v>316</v>
      </c>
      <c r="C709" s="268">
        <v>69</v>
      </c>
      <c r="D709" s="269" t="s">
        <v>27</v>
      </c>
      <c r="E709" s="269" t="s">
        <v>946</v>
      </c>
    </row>
    <row r="710" spans="1:5" x14ac:dyDescent="0.25">
      <c r="A710" s="229">
        <v>44228</v>
      </c>
      <c r="B710" s="230" t="s">
        <v>316</v>
      </c>
      <c r="C710" s="268">
        <v>75</v>
      </c>
      <c r="D710" s="269" t="s">
        <v>14</v>
      </c>
      <c r="E710" s="269" t="s">
        <v>14</v>
      </c>
    </row>
    <row r="711" spans="1:5" x14ac:dyDescent="0.25">
      <c r="A711" s="229">
        <v>44228</v>
      </c>
      <c r="B711" s="230" t="s">
        <v>316</v>
      </c>
      <c r="C711" s="268">
        <v>83</v>
      </c>
      <c r="D711" s="269" t="s">
        <v>14</v>
      </c>
      <c r="E711" s="269" t="s">
        <v>14</v>
      </c>
    </row>
    <row r="712" spans="1:5" x14ac:dyDescent="0.25">
      <c r="A712" s="229">
        <v>44228</v>
      </c>
      <c r="B712" s="230" t="s">
        <v>317</v>
      </c>
      <c r="C712" s="268">
        <v>76</v>
      </c>
      <c r="D712" s="269" t="s">
        <v>14</v>
      </c>
      <c r="E712" s="269" t="s">
        <v>14</v>
      </c>
    </row>
    <row r="713" spans="1:5" x14ac:dyDescent="0.25">
      <c r="A713" s="229">
        <v>44228</v>
      </c>
      <c r="B713" s="230" t="s">
        <v>316</v>
      </c>
      <c r="C713" s="268">
        <v>79</v>
      </c>
      <c r="D713" s="269" t="s">
        <v>14</v>
      </c>
      <c r="E713" s="269" t="s">
        <v>16</v>
      </c>
    </row>
    <row r="714" spans="1:5" x14ac:dyDescent="0.25">
      <c r="A714" s="229">
        <v>44228</v>
      </c>
      <c r="B714" s="230" t="s">
        <v>316</v>
      </c>
      <c r="C714" s="268">
        <v>85</v>
      </c>
      <c r="D714" s="269" t="s">
        <v>8</v>
      </c>
      <c r="E714" s="269" t="s">
        <v>8</v>
      </c>
    </row>
    <row r="715" spans="1:5" x14ac:dyDescent="0.25">
      <c r="A715" s="229">
        <v>44228</v>
      </c>
      <c r="B715" s="230" t="s">
        <v>316</v>
      </c>
      <c r="C715" s="268">
        <v>77</v>
      </c>
      <c r="D715" s="269" t="s">
        <v>8</v>
      </c>
      <c r="E715" s="269" t="s">
        <v>8</v>
      </c>
    </row>
    <row r="716" spans="1:5" x14ac:dyDescent="0.25">
      <c r="A716" s="229">
        <v>44228</v>
      </c>
      <c r="B716" s="230" t="s">
        <v>316</v>
      </c>
      <c r="C716" s="268">
        <v>81</v>
      </c>
      <c r="D716" s="269" t="s">
        <v>49</v>
      </c>
      <c r="E716" s="269" t="s">
        <v>49</v>
      </c>
    </row>
    <row r="717" spans="1:5" x14ac:dyDescent="0.25">
      <c r="A717" s="229">
        <v>44228</v>
      </c>
      <c r="B717" s="230" t="s">
        <v>316</v>
      </c>
      <c r="C717" s="268">
        <v>73</v>
      </c>
      <c r="D717" s="269" t="s">
        <v>49</v>
      </c>
      <c r="E717" s="269" t="s">
        <v>49</v>
      </c>
    </row>
    <row r="718" spans="1:5" x14ac:dyDescent="0.25">
      <c r="A718" s="229">
        <v>44228</v>
      </c>
      <c r="B718" s="230" t="s">
        <v>316</v>
      </c>
      <c r="C718" s="268">
        <v>68</v>
      </c>
      <c r="D718" s="269" t="s">
        <v>51</v>
      </c>
      <c r="E718" s="269" t="s">
        <v>51</v>
      </c>
    </row>
    <row r="719" spans="1:5" x14ac:dyDescent="0.25">
      <c r="A719" s="229">
        <v>44228</v>
      </c>
      <c r="B719" s="230" t="s">
        <v>316</v>
      </c>
      <c r="C719" s="268">
        <v>73</v>
      </c>
      <c r="D719" s="269" t="s">
        <v>10</v>
      </c>
      <c r="E719" s="269" t="s">
        <v>10</v>
      </c>
    </row>
    <row r="720" spans="1:5" x14ac:dyDescent="0.25">
      <c r="A720" s="229">
        <v>44229</v>
      </c>
      <c r="B720" s="230" t="s">
        <v>316</v>
      </c>
      <c r="C720" s="268">
        <v>65</v>
      </c>
      <c r="D720" s="269" t="s">
        <v>14</v>
      </c>
      <c r="E720" s="269" t="s">
        <v>14</v>
      </c>
    </row>
    <row r="721" spans="1:5" x14ac:dyDescent="0.25">
      <c r="A721" s="229">
        <v>44229</v>
      </c>
      <c r="B721" s="230" t="s">
        <v>317</v>
      </c>
      <c r="C721" s="268">
        <v>73</v>
      </c>
      <c r="D721" s="269" t="s">
        <v>8</v>
      </c>
      <c r="E721" s="269" t="s">
        <v>204</v>
      </c>
    </row>
    <row r="722" spans="1:5" x14ac:dyDescent="0.25">
      <c r="A722" s="229">
        <v>44229</v>
      </c>
      <c r="B722" s="230" t="s">
        <v>317</v>
      </c>
      <c r="C722" s="268">
        <v>34</v>
      </c>
      <c r="D722" s="269" t="s">
        <v>8</v>
      </c>
      <c r="E722" s="269" t="s">
        <v>8</v>
      </c>
    </row>
    <row r="723" spans="1:5" x14ac:dyDescent="0.25">
      <c r="A723" s="229">
        <v>44229</v>
      </c>
      <c r="B723" s="230" t="s">
        <v>316</v>
      </c>
      <c r="C723" s="268">
        <v>82</v>
      </c>
      <c r="D723" s="269" t="s">
        <v>8</v>
      </c>
      <c r="E723" s="269" t="s">
        <v>8</v>
      </c>
    </row>
    <row r="724" spans="1:5" x14ac:dyDescent="0.25">
      <c r="A724" s="229">
        <v>44229</v>
      </c>
      <c r="B724" s="230" t="s">
        <v>316</v>
      </c>
      <c r="C724" s="268">
        <v>66</v>
      </c>
      <c r="D724" s="269" t="s">
        <v>27</v>
      </c>
      <c r="E724" s="269" t="s">
        <v>868</v>
      </c>
    </row>
    <row r="725" spans="1:5" x14ac:dyDescent="0.25">
      <c r="A725" s="229">
        <v>44230</v>
      </c>
      <c r="B725" s="230" t="s">
        <v>316</v>
      </c>
      <c r="C725" s="268">
        <v>55</v>
      </c>
      <c r="D725" s="269" t="s">
        <v>20</v>
      </c>
      <c r="E725" s="269" t="s">
        <v>20</v>
      </c>
    </row>
    <row r="726" spans="1:5" x14ac:dyDescent="0.25">
      <c r="A726" s="229">
        <v>44230</v>
      </c>
      <c r="B726" s="230" t="s">
        <v>316</v>
      </c>
      <c r="C726" s="268">
        <v>75</v>
      </c>
      <c r="D726" s="269" t="s">
        <v>20</v>
      </c>
      <c r="E726" s="269" t="s">
        <v>20</v>
      </c>
    </row>
    <row r="727" spans="1:5" x14ac:dyDescent="0.25">
      <c r="A727" s="229">
        <v>44230</v>
      </c>
      <c r="B727" s="230" t="s">
        <v>316</v>
      </c>
      <c r="C727" s="268">
        <v>75</v>
      </c>
      <c r="D727" s="269" t="s">
        <v>20</v>
      </c>
      <c r="E727" s="269" t="s">
        <v>20</v>
      </c>
    </row>
    <row r="728" spans="1:5" x14ac:dyDescent="0.25">
      <c r="A728" s="229">
        <v>44230</v>
      </c>
      <c r="B728" s="230" t="s">
        <v>317</v>
      </c>
      <c r="C728" s="268">
        <v>71</v>
      </c>
      <c r="D728" s="269" t="s">
        <v>20</v>
      </c>
      <c r="E728" s="269" t="s">
        <v>20</v>
      </c>
    </row>
    <row r="729" spans="1:5" x14ac:dyDescent="0.25">
      <c r="A729" s="229">
        <v>44230</v>
      </c>
      <c r="B729" s="230" t="s">
        <v>317</v>
      </c>
      <c r="C729" s="268">
        <v>79</v>
      </c>
      <c r="D729" s="269" t="s">
        <v>7</v>
      </c>
      <c r="E729" s="269" t="s">
        <v>7</v>
      </c>
    </row>
    <row r="730" spans="1:5" x14ac:dyDescent="0.25">
      <c r="A730" s="229">
        <v>44230</v>
      </c>
      <c r="B730" s="230" t="s">
        <v>317</v>
      </c>
      <c r="C730" s="268">
        <v>85</v>
      </c>
      <c r="D730" s="269" t="s">
        <v>9</v>
      </c>
      <c r="E730" s="269" t="s">
        <v>9</v>
      </c>
    </row>
    <row r="731" spans="1:5" x14ac:dyDescent="0.25">
      <c r="A731" s="229">
        <v>44230</v>
      </c>
      <c r="B731" s="230" t="s">
        <v>317</v>
      </c>
      <c r="C731" s="268">
        <v>70</v>
      </c>
      <c r="D731" s="269" t="s">
        <v>9</v>
      </c>
      <c r="E731" s="269" t="s">
        <v>9</v>
      </c>
    </row>
    <row r="732" spans="1:5" x14ac:dyDescent="0.25">
      <c r="A732" s="229">
        <v>44230</v>
      </c>
      <c r="B732" s="230" t="s">
        <v>316</v>
      </c>
      <c r="C732" s="268">
        <v>85</v>
      </c>
      <c r="D732" s="269" t="s">
        <v>8</v>
      </c>
      <c r="E732" s="269" t="s">
        <v>8</v>
      </c>
    </row>
    <row r="733" spans="1:5" x14ac:dyDescent="0.25">
      <c r="A733" s="229">
        <v>44230</v>
      </c>
      <c r="B733" s="230" t="s">
        <v>316</v>
      </c>
      <c r="C733" s="268">
        <v>65</v>
      </c>
      <c r="D733" s="269" t="s">
        <v>27</v>
      </c>
      <c r="E733" s="269" t="s">
        <v>868</v>
      </c>
    </row>
    <row r="734" spans="1:5" x14ac:dyDescent="0.25">
      <c r="A734" s="229">
        <v>44230</v>
      </c>
      <c r="B734" s="230" t="s">
        <v>317</v>
      </c>
      <c r="C734" s="268">
        <v>60</v>
      </c>
      <c r="D734" s="269" t="s">
        <v>27</v>
      </c>
      <c r="E734" s="269" t="s">
        <v>868</v>
      </c>
    </row>
    <row r="735" spans="1:5" x14ac:dyDescent="0.25">
      <c r="A735" s="229">
        <v>44230</v>
      </c>
      <c r="B735" s="230" t="s">
        <v>316</v>
      </c>
      <c r="C735" s="268">
        <v>85</v>
      </c>
      <c r="D735" s="269" t="s">
        <v>51</v>
      </c>
      <c r="E735" s="269" t="s">
        <v>51</v>
      </c>
    </row>
    <row r="736" spans="1:5" x14ac:dyDescent="0.25">
      <c r="A736" s="229">
        <v>44230</v>
      </c>
      <c r="B736" s="230" t="s">
        <v>316</v>
      </c>
      <c r="C736" s="268">
        <v>73</v>
      </c>
      <c r="D736" s="269" t="s">
        <v>51</v>
      </c>
      <c r="E736" s="269" t="s">
        <v>51</v>
      </c>
    </row>
    <row r="737" spans="1:5" x14ac:dyDescent="0.25">
      <c r="A737" s="229">
        <v>44231</v>
      </c>
      <c r="B737" s="230" t="s">
        <v>317</v>
      </c>
      <c r="C737" s="268">
        <v>65</v>
      </c>
      <c r="D737" s="269" t="s">
        <v>20</v>
      </c>
      <c r="E737" s="269" t="s">
        <v>20</v>
      </c>
    </row>
    <row r="738" spans="1:5" x14ac:dyDescent="0.25">
      <c r="A738" s="229">
        <v>44231</v>
      </c>
      <c r="B738" s="230" t="s">
        <v>316</v>
      </c>
      <c r="C738" s="268">
        <v>71</v>
      </c>
      <c r="D738" s="269" t="s">
        <v>11</v>
      </c>
      <c r="E738" s="269" t="s">
        <v>11</v>
      </c>
    </row>
    <row r="739" spans="1:5" x14ac:dyDescent="0.25">
      <c r="A739" s="229">
        <v>44231</v>
      </c>
      <c r="B739" s="230" t="s">
        <v>317</v>
      </c>
      <c r="C739" s="268">
        <v>68</v>
      </c>
      <c r="D739" s="269" t="s">
        <v>8</v>
      </c>
      <c r="E739" s="269" t="s">
        <v>204</v>
      </c>
    </row>
    <row r="740" spans="1:5" x14ac:dyDescent="0.25">
      <c r="A740" s="229">
        <v>44231</v>
      </c>
      <c r="B740" s="1" t="s">
        <v>317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29">
        <v>44232</v>
      </c>
      <c r="B741" s="1" t="s">
        <v>317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29">
        <v>44232</v>
      </c>
      <c r="B742" s="1" t="s">
        <v>317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29">
        <v>44232</v>
      </c>
      <c r="B743" s="1" t="s">
        <v>317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29">
        <v>44232</v>
      </c>
      <c r="B744" s="1" t="s">
        <v>317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29">
        <v>44232</v>
      </c>
      <c r="B745" s="1" t="s">
        <v>316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29">
        <v>44232</v>
      </c>
      <c r="B746" s="1" t="s">
        <v>317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29">
        <v>44232</v>
      </c>
      <c r="B747" s="1" t="s">
        <v>317</v>
      </c>
      <c r="C747" s="52">
        <v>56</v>
      </c>
      <c r="D747" s="51" t="s">
        <v>8</v>
      </c>
      <c r="E747" s="51" t="s">
        <v>58</v>
      </c>
    </row>
    <row r="748" spans="1:5" s="22" customFormat="1" x14ac:dyDescent="0.25">
      <c r="A748" s="229">
        <v>44232</v>
      </c>
      <c r="B748" s="1" t="s">
        <v>317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29">
        <v>44232</v>
      </c>
      <c r="B749" s="1" t="s">
        <v>316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29">
        <v>44232</v>
      </c>
      <c r="B750" s="1" t="s">
        <v>317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29">
        <v>44232</v>
      </c>
      <c r="B751" s="1" t="s">
        <v>316</v>
      </c>
      <c r="C751" s="52">
        <v>80</v>
      </c>
      <c r="D751" s="51" t="s">
        <v>27</v>
      </c>
      <c r="E751" s="51" t="s">
        <v>868</v>
      </c>
    </row>
    <row r="752" spans="1:5" x14ac:dyDescent="0.25">
      <c r="A752" s="229">
        <v>44233</v>
      </c>
      <c r="B752" s="1" t="s">
        <v>317</v>
      </c>
      <c r="C752" s="52">
        <v>43</v>
      </c>
      <c r="D752" s="51" t="s">
        <v>20</v>
      </c>
      <c r="E752" s="51" t="s">
        <v>20</v>
      </c>
    </row>
    <row r="753" spans="1:5" x14ac:dyDescent="0.25">
      <c r="A753" s="229">
        <v>44233</v>
      </c>
      <c r="B753" s="1" t="s">
        <v>317</v>
      </c>
      <c r="C753" s="52">
        <v>66</v>
      </c>
      <c r="D753" s="51" t="s">
        <v>8</v>
      </c>
      <c r="E753" s="51" t="s">
        <v>8</v>
      </c>
    </row>
    <row r="754" spans="1:5" x14ac:dyDescent="0.25">
      <c r="A754" s="229">
        <v>44235</v>
      </c>
      <c r="B754" s="1" t="s">
        <v>317</v>
      </c>
      <c r="C754" s="52">
        <v>66</v>
      </c>
      <c r="D754" s="51" t="s">
        <v>20</v>
      </c>
      <c r="E754" s="51" t="s">
        <v>20</v>
      </c>
    </row>
    <row r="755" spans="1:5" x14ac:dyDescent="0.25">
      <c r="A755" s="229">
        <v>44235</v>
      </c>
      <c r="B755" s="1" t="s">
        <v>316</v>
      </c>
      <c r="C755" s="52">
        <v>73</v>
      </c>
      <c r="D755" s="51" t="s">
        <v>20</v>
      </c>
      <c r="E755" s="51" t="s">
        <v>20</v>
      </c>
    </row>
    <row r="756" spans="1:5" x14ac:dyDescent="0.25">
      <c r="A756" s="229">
        <v>44235</v>
      </c>
      <c r="B756" s="1" t="s">
        <v>317</v>
      </c>
      <c r="C756" s="52">
        <v>79</v>
      </c>
      <c r="D756" s="51" t="s">
        <v>8</v>
      </c>
      <c r="E756" s="51" t="s">
        <v>229</v>
      </c>
    </row>
    <row r="757" spans="1:5" x14ac:dyDescent="0.25">
      <c r="A757" s="229">
        <v>44236</v>
      </c>
      <c r="B757" s="1" t="s">
        <v>316</v>
      </c>
      <c r="C757" s="52">
        <v>72</v>
      </c>
      <c r="D757" s="51" t="s">
        <v>7</v>
      </c>
      <c r="E757" s="51" t="s">
        <v>7</v>
      </c>
    </row>
    <row r="758" spans="1:5" x14ac:dyDescent="0.25">
      <c r="A758" s="229">
        <v>44236</v>
      </c>
      <c r="B758" s="1" t="s">
        <v>316</v>
      </c>
      <c r="C758" s="52">
        <v>72</v>
      </c>
      <c r="D758" s="51" t="s">
        <v>9</v>
      </c>
      <c r="E758" s="51" t="s">
        <v>9</v>
      </c>
    </row>
    <row r="759" spans="1:5" x14ac:dyDescent="0.25">
      <c r="A759" s="229">
        <v>44236</v>
      </c>
      <c r="B759" s="1" t="s">
        <v>317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29">
        <v>44236</v>
      </c>
      <c r="B760" s="1" t="s">
        <v>317</v>
      </c>
      <c r="C760" s="52">
        <v>59</v>
      </c>
      <c r="D760" s="51" t="s">
        <v>9</v>
      </c>
      <c r="E760" s="51" t="s">
        <v>17</v>
      </c>
    </row>
    <row r="761" spans="1:5" x14ac:dyDescent="0.25">
      <c r="A761" s="229">
        <v>44236</v>
      </c>
      <c r="B761" s="1" t="s">
        <v>316</v>
      </c>
      <c r="C761" s="52">
        <v>70</v>
      </c>
      <c r="D761" s="51" t="s">
        <v>8</v>
      </c>
      <c r="E761" s="51" t="s">
        <v>8</v>
      </c>
    </row>
    <row r="762" spans="1:5" x14ac:dyDescent="0.25">
      <c r="A762" s="229">
        <v>44236</v>
      </c>
      <c r="B762" s="1" t="s">
        <v>316</v>
      </c>
      <c r="C762" s="52">
        <v>86</v>
      </c>
      <c r="D762" s="51" t="s">
        <v>8</v>
      </c>
      <c r="E762" s="51" t="s">
        <v>8</v>
      </c>
    </row>
    <row r="763" spans="1:5" x14ac:dyDescent="0.25">
      <c r="A763" s="229">
        <v>44236</v>
      </c>
      <c r="B763" s="1" t="s">
        <v>316</v>
      </c>
      <c r="C763" s="52">
        <v>91</v>
      </c>
      <c r="D763" s="51" t="s">
        <v>8</v>
      </c>
      <c r="E763" s="51" t="s">
        <v>8</v>
      </c>
    </row>
    <row r="764" spans="1:5" x14ac:dyDescent="0.25">
      <c r="A764" s="229">
        <v>44236</v>
      </c>
      <c r="B764" s="1" t="s">
        <v>317</v>
      </c>
      <c r="C764" s="52">
        <v>66</v>
      </c>
      <c r="D764" s="51" t="s">
        <v>8</v>
      </c>
      <c r="E764" s="51" t="s">
        <v>31</v>
      </c>
    </row>
    <row r="765" spans="1:5" x14ac:dyDescent="0.25">
      <c r="A765" s="229">
        <v>44237</v>
      </c>
      <c r="B765" s="1" t="s">
        <v>316</v>
      </c>
      <c r="C765" s="52">
        <v>77</v>
      </c>
      <c r="D765" s="51" t="s">
        <v>20</v>
      </c>
      <c r="E765" s="51" t="s">
        <v>20</v>
      </c>
    </row>
    <row r="766" spans="1:5" x14ac:dyDescent="0.25">
      <c r="A766" s="229">
        <v>44237</v>
      </c>
      <c r="B766" s="1" t="s">
        <v>317</v>
      </c>
      <c r="C766" s="52">
        <v>55</v>
      </c>
      <c r="D766" s="51" t="s">
        <v>9</v>
      </c>
      <c r="E766" s="51" t="s">
        <v>17</v>
      </c>
    </row>
    <row r="767" spans="1:5" x14ac:dyDescent="0.25">
      <c r="A767" s="229">
        <v>44237</v>
      </c>
      <c r="B767" s="1" t="s">
        <v>316</v>
      </c>
      <c r="C767" s="52">
        <v>76</v>
      </c>
      <c r="D767" s="51" t="s">
        <v>11</v>
      </c>
      <c r="E767" s="51" t="s">
        <v>11</v>
      </c>
    </row>
    <row r="768" spans="1:5" x14ac:dyDescent="0.25">
      <c r="A768" s="229">
        <v>44238</v>
      </c>
      <c r="B768" s="1" t="s">
        <v>316</v>
      </c>
      <c r="C768" s="52">
        <v>70</v>
      </c>
      <c r="D768" s="51" t="s">
        <v>7</v>
      </c>
      <c r="E768" s="51" t="s">
        <v>7</v>
      </c>
    </row>
    <row r="769" spans="1:5" x14ac:dyDescent="0.25">
      <c r="A769" s="229">
        <v>44238</v>
      </c>
      <c r="B769" s="1" t="s">
        <v>317</v>
      </c>
      <c r="C769" s="52">
        <v>51</v>
      </c>
      <c r="D769" s="51" t="s">
        <v>9</v>
      </c>
      <c r="E769" s="51" t="s">
        <v>9</v>
      </c>
    </row>
    <row r="770" spans="1:5" x14ac:dyDescent="0.25">
      <c r="A770" s="229">
        <v>44238</v>
      </c>
      <c r="B770" s="1" t="s">
        <v>317</v>
      </c>
      <c r="C770" s="52">
        <v>85</v>
      </c>
      <c r="D770" s="51" t="s">
        <v>9</v>
      </c>
      <c r="E770" s="51" t="s">
        <v>9</v>
      </c>
    </row>
    <row r="771" spans="1:5" x14ac:dyDescent="0.25">
      <c r="A771" s="229">
        <v>44238</v>
      </c>
      <c r="B771" s="1" t="s">
        <v>317</v>
      </c>
      <c r="C771" s="52">
        <v>64</v>
      </c>
      <c r="D771" s="51" t="s">
        <v>9</v>
      </c>
      <c r="E771" s="51" t="s">
        <v>9</v>
      </c>
    </row>
    <row r="772" spans="1:5" x14ac:dyDescent="0.25">
      <c r="A772" s="229">
        <v>44238</v>
      </c>
      <c r="B772" s="1" t="s">
        <v>317</v>
      </c>
      <c r="C772" s="52">
        <v>65</v>
      </c>
      <c r="D772" s="269" t="s">
        <v>9</v>
      </c>
      <c r="E772" s="269" t="s">
        <v>144</v>
      </c>
    </row>
    <row r="773" spans="1:5" x14ac:dyDescent="0.25">
      <c r="A773" s="229">
        <v>44238</v>
      </c>
      <c r="B773" s="1" t="s">
        <v>317</v>
      </c>
      <c r="C773" s="52">
        <v>52</v>
      </c>
      <c r="D773" s="51" t="s">
        <v>27</v>
      </c>
      <c r="E773" s="51" t="s">
        <v>868</v>
      </c>
    </row>
    <row r="774" spans="1:5" x14ac:dyDescent="0.25">
      <c r="A774" s="229">
        <v>44239</v>
      </c>
      <c r="B774" s="1" t="s">
        <v>316</v>
      </c>
      <c r="C774" s="52">
        <v>71</v>
      </c>
      <c r="D774" s="51" t="s">
        <v>20</v>
      </c>
      <c r="E774" s="51" t="s">
        <v>20</v>
      </c>
    </row>
    <row r="775" spans="1:5" x14ac:dyDescent="0.25">
      <c r="A775" s="229">
        <v>44239</v>
      </c>
      <c r="B775" s="1" t="s">
        <v>317</v>
      </c>
      <c r="C775" s="52">
        <v>62</v>
      </c>
      <c r="D775" s="51" t="s">
        <v>24</v>
      </c>
      <c r="E775" s="51" t="s">
        <v>23</v>
      </c>
    </row>
    <row r="776" spans="1:5" x14ac:dyDescent="0.25">
      <c r="A776" s="229">
        <v>44239</v>
      </c>
      <c r="B776" s="1" t="s">
        <v>316</v>
      </c>
      <c r="C776" s="52">
        <v>55</v>
      </c>
      <c r="D776" s="51" t="s">
        <v>24</v>
      </c>
      <c r="E776" s="51" t="s">
        <v>23</v>
      </c>
    </row>
    <row r="777" spans="1:5" x14ac:dyDescent="0.25">
      <c r="A777" s="229">
        <v>44239</v>
      </c>
      <c r="B777" s="1" t="s">
        <v>316</v>
      </c>
      <c r="C777" s="52">
        <v>60</v>
      </c>
      <c r="D777" s="51" t="s">
        <v>24</v>
      </c>
      <c r="E777" s="51" t="s">
        <v>23</v>
      </c>
    </row>
    <row r="778" spans="1:5" x14ac:dyDescent="0.25">
      <c r="A778" s="229">
        <v>44239</v>
      </c>
      <c r="B778" s="1" t="s">
        <v>317</v>
      </c>
      <c r="C778" s="52">
        <v>75</v>
      </c>
      <c r="D778" s="51" t="s">
        <v>9</v>
      </c>
      <c r="E778" s="51" t="s">
        <v>9</v>
      </c>
    </row>
    <row r="779" spans="1:5" x14ac:dyDescent="0.25">
      <c r="A779" s="229">
        <v>44239</v>
      </c>
      <c r="B779" s="1" t="s">
        <v>317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29">
        <v>44240</v>
      </c>
      <c r="B780" s="1" t="s">
        <v>317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29">
        <v>44240</v>
      </c>
      <c r="B781" s="1" t="s">
        <v>317</v>
      </c>
      <c r="C781" s="52">
        <v>58</v>
      </c>
      <c r="D781" s="51" t="s">
        <v>11</v>
      </c>
      <c r="E781" s="310" t="s">
        <v>335</v>
      </c>
    </row>
    <row r="782" spans="1:5" s="22" customFormat="1" x14ac:dyDescent="0.25">
      <c r="A782" s="229">
        <v>44240</v>
      </c>
      <c r="B782" s="1" t="s">
        <v>317</v>
      </c>
      <c r="C782" s="52">
        <v>79</v>
      </c>
      <c r="D782" s="51" t="s">
        <v>27</v>
      </c>
      <c r="E782" s="51" t="s">
        <v>868</v>
      </c>
    </row>
    <row r="783" spans="1:5" s="22" customFormat="1" x14ac:dyDescent="0.25">
      <c r="A783" s="229">
        <v>44240</v>
      </c>
      <c r="B783" s="1" t="s">
        <v>316</v>
      </c>
      <c r="C783" s="52">
        <v>77</v>
      </c>
      <c r="D783" s="51" t="s">
        <v>27</v>
      </c>
      <c r="E783" s="51" t="s">
        <v>946</v>
      </c>
    </row>
    <row r="784" spans="1:5" s="22" customFormat="1" x14ac:dyDescent="0.25">
      <c r="A784" s="229">
        <v>44240</v>
      </c>
      <c r="B784" s="1" t="s">
        <v>317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29">
        <v>44242</v>
      </c>
      <c r="B785" s="1" t="s">
        <v>317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317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316</v>
      </c>
      <c r="C787" s="52">
        <v>56</v>
      </c>
      <c r="D787" s="51" t="s">
        <v>8</v>
      </c>
      <c r="E787" s="51" t="s">
        <v>111</v>
      </c>
    </row>
    <row r="788" spans="1:5" x14ac:dyDescent="0.25">
      <c r="A788" s="2">
        <v>44244</v>
      </c>
      <c r="B788" s="1" t="s">
        <v>316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316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317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316</v>
      </c>
      <c r="C791" s="52">
        <v>76</v>
      </c>
      <c r="D791" s="51" t="s">
        <v>27</v>
      </c>
      <c r="E791" s="51" t="s">
        <v>868</v>
      </c>
    </row>
    <row r="792" spans="1:5" x14ac:dyDescent="0.25">
      <c r="A792" s="2">
        <v>44245</v>
      </c>
      <c r="B792" s="1" t="s">
        <v>316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317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317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317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316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317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316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317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316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316</v>
      </c>
      <c r="C801" s="52">
        <v>73</v>
      </c>
      <c r="D801" s="51" t="s">
        <v>8</v>
      </c>
      <c r="E801" s="51" t="s">
        <v>204</v>
      </c>
    </row>
    <row r="802" spans="1:5" x14ac:dyDescent="0.25">
      <c r="A802" s="2">
        <v>44249</v>
      </c>
      <c r="B802" s="1" t="s">
        <v>316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316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316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316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317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317</v>
      </c>
      <c r="C807" s="52">
        <v>64</v>
      </c>
      <c r="D807" s="51" t="s">
        <v>9</v>
      </c>
      <c r="E807" s="51" t="s">
        <v>144</v>
      </c>
    </row>
    <row r="808" spans="1:5" x14ac:dyDescent="0.25">
      <c r="A808" s="2">
        <v>44250</v>
      </c>
      <c r="B808" s="1" t="s">
        <v>316</v>
      </c>
      <c r="C808" s="52">
        <v>77</v>
      </c>
      <c r="D808" s="51" t="s">
        <v>11</v>
      </c>
      <c r="E808" s="51" t="s">
        <v>335</v>
      </c>
    </row>
    <row r="809" spans="1:5" x14ac:dyDescent="0.25">
      <c r="A809" s="2">
        <v>44250</v>
      </c>
      <c r="B809" s="1" t="s">
        <v>317</v>
      </c>
      <c r="C809" s="52">
        <v>65</v>
      </c>
      <c r="D809" s="51" t="s">
        <v>11</v>
      </c>
      <c r="E809" s="51" t="s">
        <v>1049</v>
      </c>
    </row>
    <row r="810" spans="1:5" x14ac:dyDescent="0.25">
      <c r="A810" s="2">
        <v>44250</v>
      </c>
      <c r="B810" s="1" t="s">
        <v>316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316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316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316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317</v>
      </c>
      <c r="D814" s="51" t="s">
        <v>20</v>
      </c>
      <c r="E814" s="51" t="s">
        <v>1074</v>
      </c>
    </row>
    <row r="815" spans="1:5" x14ac:dyDescent="0.25">
      <c r="A815" s="2">
        <v>44251</v>
      </c>
      <c r="B815" s="1" t="s">
        <v>317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317</v>
      </c>
      <c r="C816" s="52">
        <v>62</v>
      </c>
      <c r="D816" s="51" t="s">
        <v>50</v>
      </c>
      <c r="E816" s="51" t="s">
        <v>231</v>
      </c>
    </row>
    <row r="817" spans="1:5" x14ac:dyDescent="0.25">
      <c r="A817" s="2">
        <v>44251</v>
      </c>
      <c r="B817" s="1" t="s">
        <v>316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317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316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317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316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316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316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317</v>
      </c>
      <c r="C824" s="52">
        <v>59</v>
      </c>
      <c r="D824" s="51" t="s">
        <v>48</v>
      </c>
      <c r="E824" s="51" t="s">
        <v>1057</v>
      </c>
    </row>
    <row r="825" spans="1:5" x14ac:dyDescent="0.25">
      <c r="A825" s="2">
        <v>44253</v>
      </c>
      <c r="B825" s="1" t="s">
        <v>316</v>
      </c>
      <c r="C825" s="52">
        <v>95</v>
      </c>
      <c r="D825" s="51" t="s">
        <v>9</v>
      </c>
      <c r="E825" s="51" t="s">
        <v>612</v>
      </c>
    </row>
    <row r="826" spans="1:5" x14ac:dyDescent="0.25">
      <c r="A826" s="2">
        <v>44253</v>
      </c>
      <c r="B826" s="1" t="s">
        <v>317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317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316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317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316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317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316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317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317</v>
      </c>
      <c r="C834" s="52">
        <v>76</v>
      </c>
      <c r="D834" s="51" t="s">
        <v>9</v>
      </c>
      <c r="E834" s="51" t="s">
        <v>612</v>
      </c>
    </row>
    <row r="835" spans="1:5" x14ac:dyDescent="0.25">
      <c r="A835" s="2">
        <v>44256</v>
      </c>
      <c r="B835" s="1" t="s">
        <v>316</v>
      </c>
      <c r="C835" s="52">
        <v>81</v>
      </c>
      <c r="D835" s="51" t="s">
        <v>11</v>
      </c>
      <c r="E835" s="51" t="s">
        <v>335</v>
      </c>
    </row>
    <row r="836" spans="1:5" x14ac:dyDescent="0.25">
      <c r="A836" s="2">
        <v>44257</v>
      </c>
      <c r="B836" s="1" t="s">
        <v>316</v>
      </c>
      <c r="C836" s="52">
        <v>90</v>
      </c>
      <c r="D836" s="51" t="s">
        <v>14</v>
      </c>
      <c r="E836" s="51" t="s">
        <v>85</v>
      </c>
    </row>
    <row r="837" spans="1:5" x14ac:dyDescent="0.25">
      <c r="A837" s="2">
        <v>44257</v>
      </c>
      <c r="B837" s="1" t="s">
        <v>317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317</v>
      </c>
      <c r="C838" s="52">
        <v>66</v>
      </c>
      <c r="D838" s="51" t="s">
        <v>20</v>
      </c>
      <c r="E838" s="51" t="s">
        <v>1074</v>
      </c>
    </row>
    <row r="839" spans="1:5" x14ac:dyDescent="0.25">
      <c r="A839" s="2">
        <v>44257</v>
      </c>
      <c r="B839" s="1" t="s">
        <v>317</v>
      </c>
      <c r="C839" s="52">
        <v>71</v>
      </c>
      <c r="D839" s="51" t="s">
        <v>47</v>
      </c>
      <c r="E839" s="51" t="s">
        <v>1066</v>
      </c>
    </row>
    <row r="840" spans="1:5" x14ac:dyDescent="0.25">
      <c r="A840" s="2">
        <v>44257</v>
      </c>
      <c r="B840" s="1" t="s">
        <v>317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316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317</v>
      </c>
      <c r="C842" s="52">
        <v>78</v>
      </c>
      <c r="D842" s="51" t="s">
        <v>11</v>
      </c>
      <c r="E842" s="51" t="s">
        <v>335</v>
      </c>
    </row>
    <row r="843" spans="1:5" x14ac:dyDescent="0.25">
      <c r="A843" s="2">
        <v>44257</v>
      </c>
      <c r="B843" s="1" t="s">
        <v>316</v>
      </c>
      <c r="C843" s="52">
        <v>92</v>
      </c>
      <c r="D843" s="51" t="s">
        <v>27</v>
      </c>
      <c r="E843" s="51" t="s">
        <v>868</v>
      </c>
    </row>
    <row r="844" spans="1:5" x14ac:dyDescent="0.25">
      <c r="A844" s="2">
        <v>44257</v>
      </c>
      <c r="B844" s="1" t="s">
        <v>317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317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317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317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317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317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317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317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317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316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316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316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317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317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316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316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316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316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317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316</v>
      </c>
      <c r="C863" s="52">
        <v>44</v>
      </c>
      <c r="D863" s="51" t="s">
        <v>27</v>
      </c>
      <c r="E863" s="51" t="s">
        <v>868</v>
      </c>
    </row>
    <row r="864" spans="1:5" x14ac:dyDescent="0.25">
      <c r="A864" s="2">
        <v>44260</v>
      </c>
      <c r="B864" s="1" t="s">
        <v>316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316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316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317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317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317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316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316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316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317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317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317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316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317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317</v>
      </c>
      <c r="C878" s="52">
        <v>82</v>
      </c>
      <c r="D878" s="51" t="s">
        <v>20</v>
      </c>
      <c r="E878" s="51" t="s">
        <v>1079</v>
      </c>
    </row>
    <row r="879" spans="1:5" x14ac:dyDescent="0.25">
      <c r="A879" s="2">
        <v>44265</v>
      </c>
      <c r="B879" s="1" t="s">
        <v>317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317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316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317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317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317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317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317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316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317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317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317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317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317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316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317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316</v>
      </c>
      <c r="C895" s="52">
        <v>75</v>
      </c>
      <c r="D895" s="51" t="s">
        <v>8</v>
      </c>
      <c r="E895" s="51" t="s">
        <v>111</v>
      </c>
    </row>
    <row r="896" spans="1:5" x14ac:dyDescent="0.25">
      <c r="A896" s="2">
        <v>44271</v>
      </c>
      <c r="B896" s="1" t="s">
        <v>317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316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317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317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317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316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316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317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316</v>
      </c>
      <c r="C904" s="52">
        <v>76</v>
      </c>
      <c r="D904" s="51" t="s">
        <v>13</v>
      </c>
      <c r="E904" s="51" t="s">
        <v>1027</v>
      </c>
    </row>
    <row r="905" spans="1:5" x14ac:dyDescent="0.25">
      <c r="A905" s="2">
        <v>44273</v>
      </c>
      <c r="B905" s="1" t="s">
        <v>316</v>
      </c>
      <c r="C905" s="52">
        <v>93</v>
      </c>
      <c r="D905" s="51" t="s">
        <v>13</v>
      </c>
      <c r="E905" s="51" t="s">
        <v>224</v>
      </c>
    </row>
    <row r="906" spans="1:5" x14ac:dyDescent="0.25">
      <c r="A906" s="2">
        <v>44273</v>
      </c>
      <c r="B906" s="1" t="s">
        <v>316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316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316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316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316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317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317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316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317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316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316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317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317</v>
      </c>
      <c r="C918" s="52">
        <v>78</v>
      </c>
      <c r="D918" s="51" t="s">
        <v>13</v>
      </c>
      <c r="E918" s="51" t="s">
        <v>611</v>
      </c>
    </row>
    <row r="919" spans="1:5" x14ac:dyDescent="0.25">
      <c r="A919" s="2">
        <v>44277</v>
      </c>
      <c r="B919" s="1" t="s">
        <v>317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316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316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317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317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317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316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317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317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317</v>
      </c>
      <c r="C928" s="52">
        <v>69</v>
      </c>
      <c r="D928" s="51" t="s">
        <v>27</v>
      </c>
      <c r="E928" s="51" t="s">
        <v>868</v>
      </c>
    </row>
    <row r="929" spans="1:5" x14ac:dyDescent="0.25">
      <c r="A929" s="2">
        <v>44278</v>
      </c>
      <c r="B929" s="1" t="s">
        <v>316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316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317</v>
      </c>
      <c r="C931" s="52">
        <v>68</v>
      </c>
      <c r="D931" s="51" t="s">
        <v>27</v>
      </c>
      <c r="E931" s="51" t="s">
        <v>868</v>
      </c>
    </row>
    <row r="932" spans="1:5" x14ac:dyDescent="0.25">
      <c r="A932" s="2">
        <v>44280</v>
      </c>
      <c r="B932" s="1" t="s">
        <v>317</v>
      </c>
      <c r="C932" s="52">
        <v>63</v>
      </c>
      <c r="D932" s="51" t="s">
        <v>11</v>
      </c>
      <c r="E932" s="51" t="s">
        <v>134</v>
      </c>
    </row>
    <row r="933" spans="1:5" x14ac:dyDescent="0.25">
      <c r="A933" s="2">
        <v>44280</v>
      </c>
      <c r="B933" s="1" t="s">
        <v>316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316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316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316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316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317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317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317</v>
      </c>
      <c r="C940" s="52">
        <v>68</v>
      </c>
      <c r="D940" s="51" t="s">
        <v>8</v>
      </c>
      <c r="E940" s="51" t="s">
        <v>58</v>
      </c>
    </row>
    <row r="941" spans="1:5" x14ac:dyDescent="0.25">
      <c r="A941" s="2">
        <v>44282</v>
      </c>
      <c r="B941" s="1" t="s">
        <v>317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316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316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317</v>
      </c>
      <c r="C944" s="52">
        <v>59</v>
      </c>
      <c r="D944" s="51" t="s">
        <v>27</v>
      </c>
      <c r="E944" s="51" t="s">
        <v>868</v>
      </c>
    </row>
    <row r="945" spans="1:5" x14ac:dyDescent="0.25">
      <c r="A945" s="2">
        <v>44285</v>
      </c>
      <c r="B945" s="1" t="s">
        <v>317</v>
      </c>
      <c r="C945" s="52">
        <v>73</v>
      </c>
      <c r="D945" s="51" t="s">
        <v>27</v>
      </c>
      <c r="E945" s="51" t="s">
        <v>868</v>
      </c>
    </row>
    <row r="946" spans="1:5" x14ac:dyDescent="0.25">
      <c r="A946" s="2">
        <v>44286</v>
      </c>
      <c r="B946" s="1" t="s">
        <v>317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316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316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316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317</v>
      </c>
      <c r="C950" s="52">
        <v>65</v>
      </c>
      <c r="D950" s="51" t="s">
        <v>27</v>
      </c>
      <c r="E950" s="51" t="s">
        <v>868</v>
      </c>
    </row>
    <row r="951" spans="1:5" x14ac:dyDescent="0.25">
      <c r="A951" s="2">
        <v>44290</v>
      </c>
      <c r="B951" s="1" t="s">
        <v>317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316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316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316</v>
      </c>
      <c r="C954" s="52">
        <v>72</v>
      </c>
      <c r="D954" s="51" t="s">
        <v>8</v>
      </c>
      <c r="E954" s="51" t="s">
        <v>204</v>
      </c>
    </row>
    <row r="955" spans="1:5" x14ac:dyDescent="0.25">
      <c r="A955" s="2">
        <v>44294</v>
      </c>
      <c r="B955" s="1" t="s">
        <v>317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317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317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317</v>
      </c>
      <c r="C958" s="52">
        <v>55</v>
      </c>
      <c r="D958" s="51" t="s">
        <v>8</v>
      </c>
      <c r="E958" s="51" t="s">
        <v>1151</v>
      </c>
    </row>
    <row r="959" spans="1:5" x14ac:dyDescent="0.25">
      <c r="A959" s="2">
        <v>44298</v>
      </c>
      <c r="B959" s="1" t="s">
        <v>317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317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316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316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316</v>
      </c>
      <c r="C963" s="52">
        <v>76</v>
      </c>
      <c r="D963" s="51" t="s">
        <v>51</v>
      </c>
      <c r="E963" s="51" t="s">
        <v>51</v>
      </c>
    </row>
    <row r="964" spans="1:5" x14ac:dyDescent="0.25">
      <c r="A964" s="2">
        <v>44300</v>
      </c>
      <c r="B964" s="1" t="s">
        <v>316</v>
      </c>
      <c r="C964" s="52">
        <v>91</v>
      </c>
      <c r="D964" s="51" t="s">
        <v>7</v>
      </c>
      <c r="E964" s="51" t="s">
        <v>7</v>
      </c>
    </row>
    <row r="965" spans="1:5" x14ac:dyDescent="0.25">
      <c r="A965" s="2">
        <v>44300</v>
      </c>
      <c r="B965" s="1" t="s">
        <v>317</v>
      </c>
      <c r="C965" s="52">
        <v>71</v>
      </c>
      <c r="D965" s="51" t="s">
        <v>7</v>
      </c>
      <c r="E965" s="51" t="s">
        <v>7</v>
      </c>
    </row>
    <row r="966" spans="1:5" x14ac:dyDescent="0.25">
      <c r="A966" s="2">
        <v>44300</v>
      </c>
      <c r="B966" s="1" t="s">
        <v>317</v>
      </c>
      <c r="C966" s="52">
        <v>75</v>
      </c>
      <c r="D966" s="51" t="s">
        <v>7</v>
      </c>
      <c r="E966" s="51" t="s">
        <v>7</v>
      </c>
    </row>
    <row r="967" spans="1:5" x14ac:dyDescent="0.25">
      <c r="A967" s="2">
        <v>44300</v>
      </c>
      <c r="B967" s="1" t="s">
        <v>316</v>
      </c>
      <c r="C967" s="52">
        <v>55</v>
      </c>
      <c r="D967" s="51" t="s">
        <v>9</v>
      </c>
      <c r="E967" s="51" t="s">
        <v>9</v>
      </c>
    </row>
    <row r="968" spans="1:5" x14ac:dyDescent="0.25">
      <c r="A968" s="2">
        <v>44300</v>
      </c>
      <c r="B968" s="1" t="s">
        <v>316</v>
      </c>
      <c r="C968" s="52">
        <v>82</v>
      </c>
      <c r="D968" s="51" t="s">
        <v>873</v>
      </c>
      <c r="E968" s="51" t="s">
        <v>284</v>
      </c>
    </row>
    <row r="969" spans="1:5" x14ac:dyDescent="0.25">
      <c r="A969" s="2">
        <v>44300</v>
      </c>
      <c r="B969" s="1" t="s">
        <v>317</v>
      </c>
      <c r="C969" s="52">
        <v>84</v>
      </c>
      <c r="D969" s="51" t="s">
        <v>8</v>
      </c>
      <c r="E969" s="51" t="s">
        <v>1027</v>
      </c>
    </row>
    <row r="970" spans="1:5" x14ac:dyDescent="0.25">
      <c r="A970" s="2">
        <v>44300</v>
      </c>
      <c r="B970" s="1" t="s">
        <v>317</v>
      </c>
      <c r="C970" s="52">
        <v>78</v>
      </c>
      <c r="D970" s="51" t="s">
        <v>8</v>
      </c>
      <c r="E970" s="51" t="s">
        <v>73</v>
      </c>
    </row>
    <row r="971" spans="1:5" x14ac:dyDescent="0.25">
      <c r="A971" s="2">
        <v>44300</v>
      </c>
      <c r="B971" s="1" t="s">
        <v>316</v>
      </c>
      <c r="C971" s="52">
        <v>80</v>
      </c>
      <c r="D971" s="51" t="s">
        <v>8</v>
      </c>
      <c r="E971" s="51" t="s">
        <v>8</v>
      </c>
    </row>
    <row r="972" spans="1:5" x14ac:dyDescent="0.25">
      <c r="A972" s="2">
        <v>44300</v>
      </c>
      <c r="B972" s="1" t="s">
        <v>317</v>
      </c>
      <c r="C972" s="52">
        <v>72</v>
      </c>
      <c r="D972" s="51" t="s">
        <v>51</v>
      </c>
      <c r="E972" s="51" t="s">
        <v>51</v>
      </c>
    </row>
    <row r="973" spans="1:5" x14ac:dyDescent="0.25">
      <c r="A973" s="2">
        <v>44300</v>
      </c>
      <c r="B973" s="1" t="s">
        <v>317</v>
      </c>
      <c r="C973" s="52">
        <v>74</v>
      </c>
      <c r="D973" s="51" t="s">
        <v>51</v>
      </c>
      <c r="E973" s="51" t="s">
        <v>51</v>
      </c>
    </row>
    <row r="974" spans="1:5" x14ac:dyDescent="0.25">
      <c r="A974" s="2">
        <v>44301</v>
      </c>
      <c r="B974" s="1" t="s">
        <v>316</v>
      </c>
      <c r="C974" s="52">
        <v>72</v>
      </c>
      <c r="D974" s="51" t="s">
        <v>14</v>
      </c>
      <c r="E974" s="51" t="s">
        <v>14</v>
      </c>
    </row>
    <row r="975" spans="1:5" x14ac:dyDescent="0.25">
      <c r="A975" s="2">
        <v>44301</v>
      </c>
      <c r="B975" s="1" t="s">
        <v>317</v>
      </c>
      <c r="C975" s="52">
        <v>62</v>
      </c>
      <c r="D975" s="51" t="s">
        <v>14</v>
      </c>
      <c r="E975" s="51" t="s">
        <v>85</v>
      </c>
    </row>
    <row r="976" spans="1:5" x14ac:dyDescent="0.25">
      <c r="A976" s="2">
        <v>44301</v>
      </c>
      <c r="B976" s="1" t="s">
        <v>317</v>
      </c>
      <c r="C976" s="52">
        <v>68</v>
      </c>
      <c r="D976" s="51" t="s">
        <v>873</v>
      </c>
      <c r="E976" s="51" t="s">
        <v>284</v>
      </c>
    </row>
    <row r="977" spans="1:5" x14ac:dyDescent="0.25">
      <c r="A977" s="2">
        <v>44301</v>
      </c>
      <c r="B977" s="1" t="s">
        <v>316</v>
      </c>
      <c r="C977" s="52">
        <v>82</v>
      </c>
      <c r="D977" s="51" t="s">
        <v>8</v>
      </c>
      <c r="E977" s="51" t="s">
        <v>8</v>
      </c>
    </row>
    <row r="978" spans="1:5" x14ac:dyDescent="0.25">
      <c r="A978" s="2">
        <v>44301</v>
      </c>
      <c r="B978" s="1" t="s">
        <v>317</v>
      </c>
      <c r="C978" s="52">
        <v>59</v>
      </c>
      <c r="D978" s="51" t="s">
        <v>27</v>
      </c>
      <c r="E978" s="51" t="s">
        <v>868</v>
      </c>
    </row>
    <row r="979" spans="1:5" x14ac:dyDescent="0.25">
      <c r="A979" s="2">
        <v>44301</v>
      </c>
      <c r="B979" s="1" t="s">
        <v>316</v>
      </c>
      <c r="C979" s="52">
        <v>70</v>
      </c>
      <c r="D979" s="51" t="s">
        <v>51</v>
      </c>
      <c r="E979" s="51" t="s">
        <v>51</v>
      </c>
    </row>
    <row r="980" spans="1:5" x14ac:dyDescent="0.25">
      <c r="A980" s="2">
        <v>44301</v>
      </c>
      <c r="B980" s="1" t="s">
        <v>316</v>
      </c>
      <c r="C980" s="52">
        <v>75</v>
      </c>
      <c r="D980" s="51" t="s">
        <v>51</v>
      </c>
      <c r="E980" s="51" t="s">
        <v>51</v>
      </c>
    </row>
    <row r="981" spans="1:5" x14ac:dyDescent="0.25">
      <c r="A981" s="2">
        <v>44301</v>
      </c>
      <c r="B981" s="1" t="s">
        <v>317</v>
      </c>
      <c r="C981" s="52">
        <v>62</v>
      </c>
      <c r="D981" s="51" t="s">
        <v>51</v>
      </c>
      <c r="E981" s="51" t="s">
        <v>51</v>
      </c>
    </row>
    <row r="982" spans="1:5" x14ac:dyDescent="0.25">
      <c r="A982" s="2">
        <v>44302</v>
      </c>
      <c r="B982" s="1" t="s">
        <v>316</v>
      </c>
      <c r="C982" s="52">
        <v>74</v>
      </c>
      <c r="D982" s="51" t="s">
        <v>9</v>
      </c>
      <c r="E982" s="51" t="s">
        <v>9</v>
      </c>
    </row>
    <row r="983" spans="1:5" x14ac:dyDescent="0.25">
      <c r="A983" s="2">
        <v>44302</v>
      </c>
      <c r="B983" s="1" t="s">
        <v>316</v>
      </c>
      <c r="C983" s="52">
        <v>77</v>
      </c>
      <c r="D983" s="51" t="s">
        <v>11</v>
      </c>
      <c r="E983" s="22" t="s">
        <v>11</v>
      </c>
    </row>
    <row r="984" spans="1:5" x14ac:dyDescent="0.25">
      <c r="A984" s="2">
        <v>44302</v>
      </c>
      <c r="B984" s="1" t="s">
        <v>317</v>
      </c>
      <c r="C984" s="52">
        <v>80</v>
      </c>
      <c r="D984" s="51" t="s">
        <v>8</v>
      </c>
      <c r="E984" s="51" t="s">
        <v>58</v>
      </c>
    </row>
    <row r="985" spans="1:5" x14ac:dyDescent="0.25">
      <c r="A985" s="2">
        <v>44302</v>
      </c>
      <c r="B985" s="1" t="s">
        <v>317</v>
      </c>
      <c r="C985" s="52">
        <v>85</v>
      </c>
      <c r="D985" s="51" t="s">
        <v>8</v>
      </c>
      <c r="E985" s="51" t="s">
        <v>8</v>
      </c>
    </row>
    <row r="986" spans="1:5" x14ac:dyDescent="0.25">
      <c r="A986" s="2">
        <v>44302</v>
      </c>
      <c r="B986" s="1" t="s">
        <v>317</v>
      </c>
      <c r="C986" s="52">
        <v>71</v>
      </c>
      <c r="D986" s="51" t="s">
        <v>8</v>
      </c>
      <c r="E986" s="51" t="s">
        <v>8</v>
      </c>
    </row>
    <row r="987" spans="1:5" x14ac:dyDescent="0.25">
      <c r="A987" s="2">
        <v>44302</v>
      </c>
      <c r="B987" s="1" t="s">
        <v>316</v>
      </c>
      <c r="C987" s="52">
        <v>64</v>
      </c>
      <c r="D987" s="51" t="s">
        <v>10</v>
      </c>
      <c r="E987" t="s">
        <v>10</v>
      </c>
    </row>
    <row r="988" spans="1:5" x14ac:dyDescent="0.25">
      <c r="A988" s="2">
        <v>44303</v>
      </c>
      <c r="B988" s="1" t="s">
        <v>316</v>
      </c>
      <c r="C988" s="52">
        <v>73</v>
      </c>
      <c r="D988" s="51" t="s">
        <v>8</v>
      </c>
      <c r="E988" s="51" t="s">
        <v>721</v>
      </c>
    </row>
    <row r="989" spans="1:5" x14ac:dyDescent="0.25">
      <c r="A989" s="2">
        <v>44303</v>
      </c>
      <c r="B989" s="1" t="s">
        <v>316</v>
      </c>
      <c r="C989" s="52">
        <v>77</v>
      </c>
      <c r="D989" s="51" t="s">
        <v>8</v>
      </c>
      <c r="E989" s="51" t="s">
        <v>8</v>
      </c>
    </row>
    <row r="990" spans="1:5" x14ac:dyDescent="0.25">
      <c r="A990" s="2">
        <v>44303</v>
      </c>
      <c r="B990" s="1" t="s">
        <v>317</v>
      </c>
      <c r="C990" s="52">
        <v>78</v>
      </c>
      <c r="D990" s="51" t="s">
        <v>51</v>
      </c>
      <c r="E990" s="51" t="s">
        <v>51</v>
      </c>
    </row>
    <row r="991" spans="1:5" x14ac:dyDescent="0.25">
      <c r="A991" s="2">
        <v>44305</v>
      </c>
      <c r="B991" s="1" t="s">
        <v>317</v>
      </c>
      <c r="C991" s="52">
        <v>66</v>
      </c>
      <c r="D991" s="51" t="s">
        <v>20</v>
      </c>
      <c r="E991" s="51" t="s">
        <v>20</v>
      </c>
    </row>
    <row r="992" spans="1:5" x14ac:dyDescent="0.25">
      <c r="A992" s="2">
        <v>44305</v>
      </c>
      <c r="B992" s="1" t="s">
        <v>316</v>
      </c>
      <c r="C992" s="52">
        <v>90</v>
      </c>
      <c r="D992" s="51" t="s">
        <v>13</v>
      </c>
      <c r="E992" s="51" t="s">
        <v>13</v>
      </c>
    </row>
    <row r="993" spans="1:5" x14ac:dyDescent="0.25">
      <c r="A993" s="2">
        <v>44305</v>
      </c>
      <c r="B993" s="1" t="s">
        <v>317</v>
      </c>
      <c r="C993" s="52">
        <v>94</v>
      </c>
      <c r="D993" s="51" t="s">
        <v>7</v>
      </c>
      <c r="E993" s="51" t="s">
        <v>115</v>
      </c>
    </row>
    <row r="994" spans="1:5" x14ac:dyDescent="0.25">
      <c r="A994" s="2">
        <v>44305</v>
      </c>
      <c r="B994" s="1" t="s">
        <v>317</v>
      </c>
      <c r="C994" s="52">
        <v>43</v>
      </c>
      <c r="D994" s="51" t="s">
        <v>7</v>
      </c>
      <c r="E994" s="51" t="s">
        <v>7</v>
      </c>
    </row>
    <row r="995" spans="1:5" x14ac:dyDescent="0.25">
      <c r="A995" s="2">
        <v>44305</v>
      </c>
      <c r="B995" s="1" t="s">
        <v>316</v>
      </c>
      <c r="C995" s="52">
        <v>91</v>
      </c>
      <c r="D995" s="51" t="s">
        <v>9</v>
      </c>
      <c r="E995" s="51" t="s">
        <v>9</v>
      </c>
    </row>
    <row r="996" spans="1:5" x14ac:dyDescent="0.25">
      <c r="A996" s="2">
        <v>44305</v>
      </c>
      <c r="B996" s="1" t="s">
        <v>317</v>
      </c>
      <c r="C996" s="52">
        <v>71</v>
      </c>
      <c r="D996" s="51" t="s">
        <v>8</v>
      </c>
      <c r="E996" s="51" t="s">
        <v>8</v>
      </c>
    </row>
    <row r="997" spans="1:5" x14ac:dyDescent="0.25">
      <c r="A997" s="2">
        <v>44305</v>
      </c>
      <c r="B997" s="1" t="s">
        <v>316</v>
      </c>
      <c r="C997" s="52">
        <v>80</v>
      </c>
      <c r="D997" s="51" t="s">
        <v>8</v>
      </c>
      <c r="E997" s="51" t="s">
        <v>8</v>
      </c>
    </row>
    <row r="998" spans="1:5" x14ac:dyDescent="0.25">
      <c r="A998" s="2">
        <v>44305</v>
      </c>
      <c r="B998" s="1" t="s">
        <v>316</v>
      </c>
      <c r="C998" s="52">
        <v>35</v>
      </c>
      <c r="D998" s="51" t="s">
        <v>50</v>
      </c>
      <c r="E998" s="51" t="s">
        <v>367</v>
      </c>
    </row>
    <row r="999" spans="1:5" x14ac:dyDescent="0.25">
      <c r="A999" s="2">
        <v>44305</v>
      </c>
      <c r="B999" s="1" t="s">
        <v>316</v>
      </c>
      <c r="C999" s="52">
        <v>85</v>
      </c>
      <c r="D999" s="51" t="s">
        <v>27</v>
      </c>
      <c r="E999" s="51" t="s">
        <v>621</v>
      </c>
    </row>
    <row r="1000" spans="1:5" x14ac:dyDescent="0.25">
      <c r="A1000" s="2">
        <v>44305</v>
      </c>
      <c r="B1000" s="1" t="s">
        <v>317</v>
      </c>
      <c r="C1000" s="52">
        <v>72</v>
      </c>
      <c r="D1000" s="51" t="s">
        <v>51</v>
      </c>
      <c r="E1000" s="51" t="s">
        <v>51</v>
      </c>
    </row>
    <row r="1001" spans="1:5" x14ac:dyDescent="0.25">
      <c r="A1001" s="2">
        <v>44306</v>
      </c>
      <c r="B1001" s="1" t="s">
        <v>316</v>
      </c>
      <c r="C1001" s="52">
        <v>65</v>
      </c>
      <c r="D1001" s="51" t="s">
        <v>20</v>
      </c>
      <c r="E1001" s="51" t="s">
        <v>20</v>
      </c>
    </row>
    <row r="1002" spans="1:5" x14ac:dyDescent="0.25">
      <c r="A1002" s="2">
        <v>44306</v>
      </c>
      <c r="B1002" s="1" t="s">
        <v>316</v>
      </c>
      <c r="C1002" s="52">
        <v>93</v>
      </c>
      <c r="D1002" s="51" t="s">
        <v>20</v>
      </c>
      <c r="E1002" s="51" t="s">
        <v>20</v>
      </c>
    </row>
    <row r="1003" spans="1:5" x14ac:dyDescent="0.25">
      <c r="A1003" s="2">
        <v>44306</v>
      </c>
      <c r="B1003" s="1" t="s">
        <v>316</v>
      </c>
      <c r="C1003" s="52">
        <v>86</v>
      </c>
      <c r="D1003" s="51" t="s">
        <v>9</v>
      </c>
      <c r="E1003" s="51" t="s">
        <v>9</v>
      </c>
    </row>
    <row r="1004" spans="1:5" x14ac:dyDescent="0.25">
      <c r="A1004" s="2">
        <v>44306</v>
      </c>
      <c r="B1004" s="1" t="s">
        <v>316</v>
      </c>
      <c r="C1004" s="52">
        <v>87</v>
      </c>
      <c r="D1004" s="51" t="s">
        <v>12</v>
      </c>
      <c r="E1004" s="51" t="s">
        <v>12</v>
      </c>
    </row>
    <row r="1005" spans="1:5" x14ac:dyDescent="0.25">
      <c r="A1005" s="2">
        <v>44306</v>
      </c>
      <c r="B1005" s="1" t="s">
        <v>316</v>
      </c>
      <c r="C1005" s="52">
        <v>91</v>
      </c>
      <c r="D1005" s="51" t="s">
        <v>12</v>
      </c>
      <c r="E1005" s="51" t="s">
        <v>12</v>
      </c>
    </row>
    <row r="1006" spans="1:5" x14ac:dyDescent="0.25">
      <c r="A1006" s="2">
        <v>44306</v>
      </c>
      <c r="B1006" s="1" t="s">
        <v>316</v>
      </c>
      <c r="C1006" s="52">
        <v>63</v>
      </c>
      <c r="D1006" s="51" t="s">
        <v>8</v>
      </c>
      <c r="E1006" s="51" t="s">
        <v>8</v>
      </c>
    </row>
    <row r="1007" spans="1:5" x14ac:dyDescent="0.25">
      <c r="A1007" s="2">
        <v>44306</v>
      </c>
      <c r="B1007" s="1" t="s">
        <v>317</v>
      </c>
      <c r="C1007" s="52">
        <v>40</v>
      </c>
      <c r="D1007" s="51" t="s">
        <v>8</v>
      </c>
      <c r="E1007" s="51" t="s">
        <v>8</v>
      </c>
    </row>
    <row r="1008" spans="1:5" x14ac:dyDescent="0.25">
      <c r="A1008" s="2">
        <v>44306</v>
      </c>
      <c r="B1008" s="1" t="s">
        <v>317</v>
      </c>
      <c r="C1008" s="52">
        <v>81</v>
      </c>
      <c r="D1008" s="51" t="s">
        <v>8</v>
      </c>
      <c r="E1008" s="51" t="s">
        <v>8</v>
      </c>
    </row>
    <row r="1009" spans="1:5" x14ac:dyDescent="0.25">
      <c r="A1009" s="2">
        <v>44306</v>
      </c>
      <c r="B1009" s="1" t="s">
        <v>317</v>
      </c>
      <c r="C1009" s="52">
        <v>49</v>
      </c>
      <c r="D1009" s="51" t="s">
        <v>8</v>
      </c>
      <c r="E1009" s="51" t="s">
        <v>8</v>
      </c>
    </row>
    <row r="1010" spans="1:5" x14ac:dyDescent="0.25">
      <c r="A1010" s="2">
        <v>44306</v>
      </c>
      <c r="B1010" s="1" t="s">
        <v>317</v>
      </c>
      <c r="C1010" s="52">
        <v>83</v>
      </c>
      <c r="D1010" s="51" t="s">
        <v>8</v>
      </c>
      <c r="E1010" s="51" t="s">
        <v>8</v>
      </c>
    </row>
    <row r="1011" spans="1:5" x14ac:dyDescent="0.25">
      <c r="A1011" s="2">
        <v>44307</v>
      </c>
      <c r="B1011" s="1" t="s">
        <v>316</v>
      </c>
      <c r="C1011" s="52">
        <v>77</v>
      </c>
      <c r="D1011" s="51" t="s">
        <v>8</v>
      </c>
      <c r="E1011" s="51" t="s">
        <v>204</v>
      </c>
    </row>
    <row r="1012" spans="1:5" x14ac:dyDescent="0.25">
      <c r="A1012" s="2">
        <v>44307</v>
      </c>
      <c r="B1012" s="1" t="s">
        <v>316</v>
      </c>
      <c r="C1012" s="52">
        <v>90</v>
      </c>
      <c r="D1012" s="51" t="s">
        <v>8</v>
      </c>
      <c r="E1012" s="51" t="s">
        <v>204</v>
      </c>
    </row>
    <row r="1013" spans="1:5" x14ac:dyDescent="0.25">
      <c r="A1013" s="2">
        <v>44307</v>
      </c>
      <c r="B1013" s="1" t="s">
        <v>317</v>
      </c>
      <c r="C1013" s="52">
        <v>68</v>
      </c>
      <c r="D1013" s="51" t="s">
        <v>8</v>
      </c>
      <c r="E1013" s="51" t="s">
        <v>8</v>
      </c>
    </row>
    <row r="1014" spans="1:5" x14ac:dyDescent="0.25">
      <c r="A1014" s="2">
        <v>44307</v>
      </c>
      <c r="B1014" s="1" t="s">
        <v>317</v>
      </c>
      <c r="C1014" s="52">
        <v>70</v>
      </c>
      <c r="D1014" s="51" t="s">
        <v>8</v>
      </c>
      <c r="E1014" s="51" t="s">
        <v>8</v>
      </c>
    </row>
    <row r="1015" spans="1:5" x14ac:dyDescent="0.25">
      <c r="A1015" s="2">
        <v>44307</v>
      </c>
      <c r="B1015" s="1" t="s">
        <v>317</v>
      </c>
      <c r="C1015" s="52">
        <v>86</v>
      </c>
      <c r="D1015" s="51" t="s">
        <v>8</v>
      </c>
      <c r="E1015" s="51" t="s">
        <v>8</v>
      </c>
    </row>
    <row r="1016" spans="1:5" x14ac:dyDescent="0.25">
      <c r="A1016" s="2">
        <v>44308</v>
      </c>
      <c r="B1016" s="1" t="s">
        <v>317</v>
      </c>
      <c r="C1016" s="52">
        <v>52</v>
      </c>
      <c r="D1016" s="51" t="s">
        <v>11</v>
      </c>
      <c r="E1016" s="51" t="s">
        <v>11</v>
      </c>
    </row>
    <row r="1017" spans="1:5" x14ac:dyDescent="0.25">
      <c r="A1017" s="2">
        <v>44308</v>
      </c>
      <c r="B1017" s="1" t="s">
        <v>317</v>
      </c>
      <c r="C1017" s="52">
        <v>85</v>
      </c>
      <c r="D1017" s="51" t="s">
        <v>11</v>
      </c>
      <c r="E1017" s="51" t="s">
        <v>134</v>
      </c>
    </row>
    <row r="1018" spans="1:5" x14ac:dyDescent="0.25">
      <c r="A1018" s="2">
        <v>44308</v>
      </c>
      <c r="B1018" s="1" t="s">
        <v>317</v>
      </c>
      <c r="C1018" s="52">
        <v>60</v>
      </c>
      <c r="D1018" s="51" t="s">
        <v>8</v>
      </c>
      <c r="E1018" s="51" t="s">
        <v>1080</v>
      </c>
    </row>
    <row r="1019" spans="1:5" x14ac:dyDescent="0.25">
      <c r="A1019" s="2">
        <v>44308</v>
      </c>
      <c r="B1019" s="1" t="s">
        <v>317</v>
      </c>
      <c r="C1019" s="52">
        <v>84</v>
      </c>
      <c r="D1019" s="51" t="s">
        <v>8</v>
      </c>
      <c r="E1019" s="51" t="s">
        <v>8</v>
      </c>
    </row>
    <row r="1020" spans="1:5" x14ac:dyDescent="0.25">
      <c r="A1020" s="2">
        <v>44308</v>
      </c>
      <c r="B1020" s="1" t="s">
        <v>317</v>
      </c>
      <c r="C1020" s="52">
        <v>69</v>
      </c>
      <c r="D1020" s="51" t="s">
        <v>8</v>
      </c>
      <c r="E1020" s="51" t="s">
        <v>8</v>
      </c>
    </row>
    <row r="1021" spans="1:5" x14ac:dyDescent="0.25">
      <c r="A1021" s="2">
        <v>44308</v>
      </c>
      <c r="B1021" s="1" t="s">
        <v>316</v>
      </c>
      <c r="C1021" s="52">
        <v>69</v>
      </c>
      <c r="D1021" s="51" t="s">
        <v>8</v>
      </c>
      <c r="E1021" s="51" t="s">
        <v>8</v>
      </c>
    </row>
    <row r="1022" spans="1:5" x14ac:dyDescent="0.25">
      <c r="A1022" s="2">
        <v>44309</v>
      </c>
      <c r="B1022" s="1" t="s">
        <v>317</v>
      </c>
      <c r="C1022" s="52">
        <v>82</v>
      </c>
      <c r="D1022" s="51" t="s">
        <v>7</v>
      </c>
      <c r="E1022" s="51" t="s">
        <v>115</v>
      </c>
    </row>
    <row r="1023" spans="1:5" x14ac:dyDescent="0.25">
      <c r="A1023" s="2">
        <v>44309</v>
      </c>
      <c r="B1023" s="1" t="s">
        <v>317</v>
      </c>
      <c r="C1023" s="52">
        <v>86</v>
      </c>
      <c r="D1023" s="51" t="s">
        <v>11</v>
      </c>
      <c r="E1023" s="51" t="s">
        <v>134</v>
      </c>
    </row>
    <row r="1024" spans="1:5" x14ac:dyDescent="0.25">
      <c r="A1024" s="2">
        <v>44309</v>
      </c>
      <c r="B1024" s="1" t="s">
        <v>317</v>
      </c>
      <c r="C1024" s="52">
        <v>48</v>
      </c>
      <c r="D1024" s="51" t="s">
        <v>8</v>
      </c>
      <c r="E1024" s="51" t="s">
        <v>8</v>
      </c>
    </row>
    <row r="1025" spans="1:5" x14ac:dyDescent="0.25">
      <c r="A1025" s="2">
        <v>44309</v>
      </c>
      <c r="B1025" s="1" t="s">
        <v>316</v>
      </c>
      <c r="C1025" s="52">
        <v>71</v>
      </c>
      <c r="D1025" s="51" t="s">
        <v>8</v>
      </c>
      <c r="E1025" s="51" t="s">
        <v>8</v>
      </c>
    </row>
    <row r="1026" spans="1:5" x14ac:dyDescent="0.25">
      <c r="A1026" s="2">
        <v>44309</v>
      </c>
      <c r="B1026" s="1" t="s">
        <v>317</v>
      </c>
      <c r="C1026" s="52">
        <v>40</v>
      </c>
      <c r="D1026" s="51" t="s">
        <v>27</v>
      </c>
      <c r="E1026" s="51" t="s">
        <v>868</v>
      </c>
    </row>
    <row r="1027" spans="1:5" x14ac:dyDescent="0.25">
      <c r="A1027" s="2">
        <v>44309</v>
      </c>
      <c r="B1027" s="1" t="s">
        <v>316</v>
      </c>
      <c r="C1027" s="52">
        <v>85</v>
      </c>
      <c r="D1027" s="51" t="s">
        <v>51</v>
      </c>
      <c r="E1027" s="51" t="s">
        <v>51</v>
      </c>
    </row>
    <row r="1028" spans="1:5" x14ac:dyDescent="0.25">
      <c r="A1028" s="2">
        <v>44309</v>
      </c>
      <c r="B1028" s="1" t="s">
        <v>317</v>
      </c>
      <c r="C1028" s="52">
        <v>52</v>
      </c>
      <c r="D1028" s="51" t="s">
        <v>10</v>
      </c>
      <c r="E1028" s="51" t="s">
        <v>1044</v>
      </c>
    </row>
    <row r="1029" spans="1:5" x14ac:dyDescent="0.25">
      <c r="A1029" s="2">
        <v>44309</v>
      </c>
      <c r="B1029" s="1" t="s">
        <v>317</v>
      </c>
      <c r="C1029" s="52">
        <v>77</v>
      </c>
      <c r="D1029" s="51" t="s">
        <v>10</v>
      </c>
      <c r="E1029" s="51" t="s">
        <v>1044</v>
      </c>
    </row>
    <row r="1030" spans="1:5" x14ac:dyDescent="0.25">
      <c r="A1030" s="2">
        <v>44310</v>
      </c>
      <c r="B1030" s="1" t="s">
        <v>317</v>
      </c>
      <c r="C1030" s="52">
        <v>65</v>
      </c>
      <c r="D1030" s="51" t="s">
        <v>14</v>
      </c>
      <c r="E1030" s="51" t="s">
        <v>14</v>
      </c>
    </row>
    <row r="1031" spans="1:5" x14ac:dyDescent="0.25">
      <c r="A1031" s="2">
        <v>44310</v>
      </c>
      <c r="B1031" s="1" t="s">
        <v>316</v>
      </c>
      <c r="C1031" s="52">
        <v>60</v>
      </c>
      <c r="D1031" s="51" t="s">
        <v>20</v>
      </c>
      <c r="E1031" s="51" t="s">
        <v>20</v>
      </c>
    </row>
    <row r="1032" spans="1:5" x14ac:dyDescent="0.25">
      <c r="A1032" s="2">
        <v>44312</v>
      </c>
      <c r="B1032" s="1" t="s">
        <v>317</v>
      </c>
      <c r="C1032" s="52">
        <v>90</v>
      </c>
      <c r="D1032" s="51" t="s">
        <v>14</v>
      </c>
      <c r="E1032" s="51" t="s">
        <v>16</v>
      </c>
    </row>
    <row r="1033" spans="1:5" x14ac:dyDescent="0.25">
      <c r="A1033" s="2">
        <v>44312</v>
      </c>
      <c r="B1033" s="1" t="s">
        <v>317</v>
      </c>
      <c r="C1033" s="52">
        <v>69</v>
      </c>
      <c r="D1033" s="51" t="s">
        <v>8</v>
      </c>
      <c r="E1033" s="51" t="s">
        <v>8</v>
      </c>
    </row>
    <row r="1034" spans="1:5" x14ac:dyDescent="0.25">
      <c r="A1034" s="2">
        <v>44313</v>
      </c>
      <c r="B1034" s="1" t="s">
        <v>317</v>
      </c>
      <c r="C1034" s="52">
        <v>45</v>
      </c>
      <c r="D1034" s="51" t="s">
        <v>20</v>
      </c>
      <c r="E1034" s="51" t="s">
        <v>20</v>
      </c>
    </row>
    <row r="1035" spans="1:5" x14ac:dyDescent="0.25">
      <c r="A1035" s="2">
        <v>44313</v>
      </c>
      <c r="B1035" s="1" t="s">
        <v>317</v>
      </c>
      <c r="C1035" s="52">
        <v>80</v>
      </c>
      <c r="D1035" s="51" t="s">
        <v>20</v>
      </c>
      <c r="E1035" s="51" t="s">
        <v>20</v>
      </c>
    </row>
    <row r="1036" spans="1:5" x14ac:dyDescent="0.25">
      <c r="A1036" s="2">
        <v>44313</v>
      </c>
      <c r="B1036" s="1" t="s">
        <v>316</v>
      </c>
      <c r="C1036" s="52">
        <v>47</v>
      </c>
      <c r="D1036" s="51" t="s">
        <v>20</v>
      </c>
      <c r="E1036" s="51" t="s">
        <v>20</v>
      </c>
    </row>
    <row r="1037" spans="1:5" x14ac:dyDescent="0.25">
      <c r="A1037" s="2">
        <v>44313</v>
      </c>
      <c r="B1037" s="1" t="s">
        <v>316</v>
      </c>
      <c r="C1037" s="52">
        <v>75</v>
      </c>
      <c r="D1037" s="51" t="s">
        <v>20</v>
      </c>
      <c r="E1037" s="51" t="s">
        <v>20</v>
      </c>
    </row>
    <row r="1038" spans="1:5" x14ac:dyDescent="0.25">
      <c r="A1038" s="2">
        <v>44313</v>
      </c>
      <c r="B1038" s="1" t="s">
        <v>317</v>
      </c>
      <c r="C1038" s="52">
        <v>75</v>
      </c>
      <c r="D1038" s="51" t="s">
        <v>11</v>
      </c>
      <c r="E1038" s="51" t="s">
        <v>11</v>
      </c>
    </row>
    <row r="1039" spans="1:5" x14ac:dyDescent="0.25">
      <c r="A1039" s="2">
        <v>44313</v>
      </c>
      <c r="B1039" s="1" t="s">
        <v>317</v>
      </c>
      <c r="C1039" s="52">
        <v>61</v>
      </c>
      <c r="D1039" s="51" t="s">
        <v>8</v>
      </c>
      <c r="E1039" s="51" t="s">
        <v>8</v>
      </c>
    </row>
    <row r="1040" spans="1:5" x14ac:dyDescent="0.25">
      <c r="A1040" s="2">
        <v>44313</v>
      </c>
      <c r="B1040" s="1" t="s">
        <v>317</v>
      </c>
      <c r="C1040" s="52">
        <v>53</v>
      </c>
      <c r="D1040" s="51" t="s">
        <v>8</v>
      </c>
      <c r="E1040" s="51" t="s">
        <v>8</v>
      </c>
    </row>
    <row r="1041" spans="1:5" x14ac:dyDescent="0.25">
      <c r="A1041" s="2">
        <v>44313</v>
      </c>
      <c r="B1041" s="1" t="s">
        <v>317</v>
      </c>
      <c r="C1041" s="52">
        <v>71</v>
      </c>
      <c r="D1041" s="51" t="s">
        <v>27</v>
      </c>
      <c r="E1041" s="51" t="s">
        <v>868</v>
      </c>
    </row>
    <row r="1042" spans="1:5" x14ac:dyDescent="0.25">
      <c r="A1042" s="2">
        <v>44313</v>
      </c>
      <c r="B1042" s="1" t="s">
        <v>317</v>
      </c>
      <c r="C1042" s="52">
        <v>86</v>
      </c>
      <c r="D1042" s="51" t="s">
        <v>10</v>
      </c>
      <c r="E1042" s="51" t="s">
        <v>10</v>
      </c>
    </row>
    <row r="1043" spans="1:5" x14ac:dyDescent="0.25">
      <c r="A1043" s="2">
        <v>44314</v>
      </c>
      <c r="B1043" s="1" t="s">
        <v>316</v>
      </c>
      <c r="C1043" s="52">
        <v>73</v>
      </c>
      <c r="D1043" s="51" t="s">
        <v>9</v>
      </c>
      <c r="E1043" s="51" t="s">
        <v>9</v>
      </c>
    </row>
    <row r="1044" spans="1:5" x14ac:dyDescent="0.25">
      <c r="A1044" s="2">
        <v>44314</v>
      </c>
      <c r="B1044" s="1" t="s">
        <v>317</v>
      </c>
      <c r="C1044" s="52">
        <v>85</v>
      </c>
      <c r="D1044" s="51" t="s">
        <v>8</v>
      </c>
      <c r="E1044" s="51" t="s">
        <v>8</v>
      </c>
    </row>
    <row r="1045" spans="1:5" x14ac:dyDescent="0.25">
      <c r="A1045" s="2">
        <v>44314</v>
      </c>
      <c r="B1045" s="1" t="s">
        <v>317</v>
      </c>
      <c r="C1045" s="52">
        <v>87</v>
      </c>
      <c r="D1045" s="51" t="s">
        <v>8</v>
      </c>
      <c r="E1045" s="51" t="s">
        <v>8</v>
      </c>
    </row>
    <row r="1046" spans="1:5" x14ac:dyDescent="0.25">
      <c r="A1046" s="2">
        <v>44314</v>
      </c>
      <c r="B1046" s="1" t="s">
        <v>316</v>
      </c>
      <c r="C1046" s="52">
        <v>85</v>
      </c>
      <c r="D1046" s="51" t="s">
        <v>8</v>
      </c>
      <c r="E1046" s="51" t="s">
        <v>1151</v>
      </c>
    </row>
    <row r="1047" spans="1:5" x14ac:dyDescent="0.25">
      <c r="A1047" s="2">
        <v>44314</v>
      </c>
      <c r="B1047" s="1" t="s">
        <v>317</v>
      </c>
      <c r="C1047" s="52">
        <v>68</v>
      </c>
      <c r="D1047" s="51" t="s">
        <v>8</v>
      </c>
      <c r="E1047" s="51" t="s">
        <v>111</v>
      </c>
    </row>
    <row r="1048" spans="1:5" x14ac:dyDescent="0.25">
      <c r="A1048" s="2">
        <v>44315</v>
      </c>
      <c r="D1048" s="51" t="s">
        <v>8</v>
      </c>
      <c r="E1048" s="51" t="s">
        <v>8</v>
      </c>
    </row>
    <row r="1049" spans="1:5" x14ac:dyDescent="0.25">
      <c r="A1049" s="2">
        <v>44315</v>
      </c>
      <c r="D1049" s="51" t="s">
        <v>27</v>
      </c>
      <c r="E1049" s="51" t="s">
        <v>868</v>
      </c>
    </row>
    <row r="1050" spans="1:5" x14ac:dyDescent="0.25">
      <c r="A1050" s="2">
        <v>44316</v>
      </c>
      <c r="B1050" s="1" t="s">
        <v>317</v>
      </c>
      <c r="C1050" s="52">
        <v>73</v>
      </c>
      <c r="D1050" s="51" t="s">
        <v>7</v>
      </c>
      <c r="E1050" s="51" t="s">
        <v>7</v>
      </c>
    </row>
    <row r="1051" spans="1:5" x14ac:dyDescent="0.25">
      <c r="A1051" s="2">
        <v>44316</v>
      </c>
      <c r="B1051" s="1" t="s">
        <v>316</v>
      </c>
      <c r="C1051" s="52">
        <v>73</v>
      </c>
      <c r="D1051" s="51" t="s">
        <v>7</v>
      </c>
      <c r="E1051" s="51" t="s">
        <v>7</v>
      </c>
    </row>
    <row r="1052" spans="1:5" x14ac:dyDescent="0.25">
      <c r="A1052" s="2">
        <v>44316</v>
      </c>
      <c r="B1052" s="1" t="s">
        <v>317</v>
      </c>
      <c r="C1052" s="52">
        <v>60</v>
      </c>
      <c r="D1052" s="51" t="s">
        <v>9</v>
      </c>
      <c r="E1052" s="51" t="s">
        <v>612</v>
      </c>
    </row>
    <row r="1053" spans="1:5" x14ac:dyDescent="0.25">
      <c r="A1053" s="2">
        <v>44316</v>
      </c>
      <c r="B1053" s="1" t="s">
        <v>317</v>
      </c>
      <c r="C1053" s="52">
        <v>69</v>
      </c>
      <c r="D1053" s="51" t="s">
        <v>9</v>
      </c>
      <c r="E1053" s="51" t="s">
        <v>9</v>
      </c>
    </row>
    <row r="1054" spans="1:5" x14ac:dyDescent="0.25">
      <c r="A1054" s="2">
        <v>44316</v>
      </c>
      <c r="B1054" s="1" t="s">
        <v>316</v>
      </c>
      <c r="C1054" s="52">
        <v>77</v>
      </c>
      <c r="D1054" s="51" t="s">
        <v>9</v>
      </c>
      <c r="E1054" s="51" t="s">
        <v>9</v>
      </c>
    </row>
    <row r="1055" spans="1:5" x14ac:dyDescent="0.25">
      <c r="A1055" s="2">
        <v>44316</v>
      </c>
      <c r="B1055" s="1" t="s">
        <v>317</v>
      </c>
      <c r="C1055" s="52">
        <v>67</v>
      </c>
      <c r="D1055" s="51" t="s">
        <v>9</v>
      </c>
      <c r="E1055" s="51" t="s">
        <v>144</v>
      </c>
    </row>
    <row r="1056" spans="1:5" x14ac:dyDescent="0.25">
      <c r="A1056" s="2">
        <v>44316</v>
      </c>
      <c r="B1056" s="1" t="s">
        <v>316</v>
      </c>
      <c r="C1056" s="52">
        <v>76</v>
      </c>
      <c r="D1056" s="51" t="s">
        <v>9</v>
      </c>
      <c r="E1056" s="51" t="s">
        <v>144</v>
      </c>
    </row>
    <row r="1057" spans="1:5" x14ac:dyDescent="0.25">
      <c r="A1057" s="2">
        <v>44316</v>
      </c>
      <c r="B1057" s="1" t="s">
        <v>317</v>
      </c>
      <c r="C1057" s="52">
        <v>66</v>
      </c>
      <c r="D1057" s="51" t="s">
        <v>50</v>
      </c>
      <c r="E1057" s="51" t="s">
        <v>367</v>
      </c>
    </row>
    <row r="1058" spans="1:5" x14ac:dyDescent="0.25">
      <c r="A1058" s="2">
        <v>44316</v>
      </c>
      <c r="B1058" s="1" t="s">
        <v>317</v>
      </c>
      <c r="C1058" s="52">
        <v>73</v>
      </c>
      <c r="D1058" s="51" t="s">
        <v>50</v>
      </c>
      <c r="E1058" s="51" t="s">
        <v>367</v>
      </c>
    </row>
    <row r="1059" spans="1:5" x14ac:dyDescent="0.25">
      <c r="A1059" s="2">
        <v>44316</v>
      </c>
      <c r="B1059" s="1" t="s">
        <v>317</v>
      </c>
      <c r="C1059" s="52">
        <v>66</v>
      </c>
      <c r="D1059" s="51" t="s">
        <v>51</v>
      </c>
      <c r="E1059" s="51" t="s">
        <v>51</v>
      </c>
    </row>
    <row r="1060" spans="1:5" x14ac:dyDescent="0.25">
      <c r="A1060" s="2">
        <v>44317</v>
      </c>
      <c r="B1060" s="1" t="s">
        <v>316</v>
      </c>
      <c r="C1060" s="52">
        <v>76</v>
      </c>
      <c r="D1060" s="51" t="s">
        <v>7</v>
      </c>
      <c r="E1060" s="51" t="s">
        <v>7</v>
      </c>
    </row>
    <row r="1061" spans="1:5" x14ac:dyDescent="0.25">
      <c r="A1061" s="2">
        <v>44317</v>
      </c>
      <c r="B1061" s="1" t="s">
        <v>317</v>
      </c>
      <c r="C1061" s="52">
        <v>77</v>
      </c>
      <c r="D1061" s="51" t="s">
        <v>9</v>
      </c>
      <c r="E1061" s="51" t="s">
        <v>9</v>
      </c>
    </row>
    <row r="1062" spans="1:5" x14ac:dyDescent="0.25">
      <c r="A1062" s="2">
        <v>44317</v>
      </c>
      <c r="B1062" s="1" t="s">
        <v>317</v>
      </c>
      <c r="C1062" s="52">
        <v>70</v>
      </c>
      <c r="D1062" s="51" t="s">
        <v>8</v>
      </c>
      <c r="E1062" s="51" t="s">
        <v>8</v>
      </c>
    </row>
    <row r="1063" spans="1:5" x14ac:dyDescent="0.25">
      <c r="A1063" s="2">
        <v>44317</v>
      </c>
      <c r="B1063" s="1" t="s">
        <v>317</v>
      </c>
      <c r="C1063" s="52">
        <v>61</v>
      </c>
      <c r="D1063" s="51" t="s">
        <v>8</v>
      </c>
      <c r="E1063" s="51" t="s">
        <v>8</v>
      </c>
    </row>
    <row r="1064" spans="1:5" x14ac:dyDescent="0.25">
      <c r="A1064" s="2">
        <v>44317</v>
      </c>
      <c r="B1064" s="1" t="s">
        <v>316</v>
      </c>
      <c r="C1064" s="52">
        <v>80</v>
      </c>
      <c r="D1064" s="51" t="s">
        <v>8</v>
      </c>
      <c r="E1064" s="51" t="s">
        <v>8</v>
      </c>
    </row>
    <row r="1065" spans="1:5" x14ac:dyDescent="0.25">
      <c r="A1065" s="2">
        <v>44317</v>
      </c>
      <c r="B1065" s="1" t="s">
        <v>316</v>
      </c>
      <c r="C1065" s="52">
        <v>64</v>
      </c>
      <c r="D1065" s="51" t="s">
        <v>8</v>
      </c>
      <c r="E1065" s="51" t="s">
        <v>8</v>
      </c>
    </row>
    <row r="1066" spans="1:5" x14ac:dyDescent="0.25">
      <c r="A1066" s="2">
        <v>44317</v>
      </c>
      <c r="B1066" s="1" t="s">
        <v>316</v>
      </c>
      <c r="C1066" s="52">
        <v>63</v>
      </c>
      <c r="D1066" s="51" t="s">
        <v>8</v>
      </c>
      <c r="E1066" s="51" t="s">
        <v>8</v>
      </c>
    </row>
    <row r="1067" spans="1:5" x14ac:dyDescent="0.25">
      <c r="A1067" s="2">
        <v>44317</v>
      </c>
      <c r="B1067" s="1" t="s">
        <v>316</v>
      </c>
      <c r="C1067" s="52">
        <v>79</v>
      </c>
      <c r="D1067" s="51" t="s">
        <v>8</v>
      </c>
      <c r="E1067" s="51" t="s">
        <v>8</v>
      </c>
    </row>
    <row r="1068" spans="1:5" x14ac:dyDescent="0.25">
      <c r="A1068" s="2">
        <v>44317</v>
      </c>
      <c r="B1068" s="1" t="s">
        <v>317</v>
      </c>
      <c r="C1068" s="52">
        <v>66</v>
      </c>
      <c r="D1068" s="51" t="s">
        <v>8</v>
      </c>
      <c r="E1068" s="51" t="s">
        <v>1151</v>
      </c>
    </row>
    <row r="1069" spans="1:5" x14ac:dyDescent="0.25">
      <c r="A1069" s="2">
        <v>44319</v>
      </c>
      <c r="B1069" s="1" t="s">
        <v>316</v>
      </c>
      <c r="C1069" s="52">
        <v>66</v>
      </c>
      <c r="D1069" s="51" t="s">
        <v>13</v>
      </c>
      <c r="E1069" s="51" t="s">
        <v>13</v>
      </c>
    </row>
    <row r="1070" spans="1:5" x14ac:dyDescent="0.25">
      <c r="A1070" s="2">
        <v>44319</v>
      </c>
      <c r="B1070" s="1" t="s">
        <v>316</v>
      </c>
      <c r="C1070" s="52">
        <v>64</v>
      </c>
      <c r="D1070" s="51" t="s">
        <v>8</v>
      </c>
      <c r="E1070" s="51" t="s">
        <v>842</v>
      </c>
    </row>
    <row r="1071" spans="1:5" x14ac:dyDescent="0.25">
      <c r="A1071" s="2">
        <v>44319</v>
      </c>
      <c r="B1071" s="1" t="s">
        <v>317</v>
      </c>
      <c r="C1071" s="52">
        <v>46</v>
      </c>
      <c r="D1071" s="51" t="s">
        <v>8</v>
      </c>
      <c r="E1071" s="51" t="s">
        <v>40</v>
      </c>
    </row>
    <row r="1072" spans="1:5" x14ac:dyDescent="0.25">
      <c r="A1072" s="2">
        <v>44320</v>
      </c>
      <c r="B1072" s="1" t="s">
        <v>316</v>
      </c>
      <c r="C1072" s="52">
        <v>21</v>
      </c>
      <c r="D1072" s="51" t="s">
        <v>20</v>
      </c>
      <c r="E1072" s="51" t="s">
        <v>20</v>
      </c>
    </row>
    <row r="1073" spans="1:5" x14ac:dyDescent="0.25">
      <c r="A1073" s="2">
        <v>44320</v>
      </c>
      <c r="B1073" s="1" t="s">
        <v>316</v>
      </c>
      <c r="C1073" s="52">
        <v>77</v>
      </c>
      <c r="D1073" s="51" t="s">
        <v>9</v>
      </c>
      <c r="E1073" s="51" t="s">
        <v>9</v>
      </c>
    </row>
    <row r="1074" spans="1:5" x14ac:dyDescent="0.25">
      <c r="A1074" s="2">
        <v>44320</v>
      </c>
      <c r="B1074" s="1" t="s">
        <v>317</v>
      </c>
      <c r="C1074" s="52">
        <v>66</v>
      </c>
      <c r="D1074" s="51" t="s">
        <v>9</v>
      </c>
      <c r="E1074" s="51" t="s">
        <v>9</v>
      </c>
    </row>
    <row r="1075" spans="1:5" x14ac:dyDescent="0.25">
      <c r="A1075" s="2">
        <v>44320</v>
      </c>
      <c r="B1075" s="1" t="s">
        <v>317</v>
      </c>
      <c r="C1075" s="52">
        <v>85</v>
      </c>
      <c r="D1075" s="51" t="s">
        <v>12</v>
      </c>
      <c r="E1075" s="51" t="s">
        <v>781</v>
      </c>
    </row>
    <row r="1076" spans="1:5" x14ac:dyDescent="0.25">
      <c r="A1076" s="2">
        <v>44320</v>
      </c>
      <c r="B1076" s="1" t="s">
        <v>316</v>
      </c>
      <c r="C1076" s="52">
        <v>61</v>
      </c>
      <c r="D1076" s="51" t="s">
        <v>8</v>
      </c>
      <c r="E1076" s="51" t="s">
        <v>8</v>
      </c>
    </row>
    <row r="1077" spans="1:5" x14ac:dyDescent="0.25">
      <c r="A1077" s="2">
        <v>44320</v>
      </c>
      <c r="B1077" s="1" t="s">
        <v>317</v>
      </c>
      <c r="C1077" s="52">
        <v>42</v>
      </c>
      <c r="D1077" s="51" t="s">
        <v>27</v>
      </c>
      <c r="E1077" s="51" t="s">
        <v>868</v>
      </c>
    </row>
    <row r="1078" spans="1:5" x14ac:dyDescent="0.25">
      <c r="A1078" s="2">
        <v>44320</v>
      </c>
      <c r="B1078" s="1" t="s">
        <v>316</v>
      </c>
      <c r="C1078" s="52">
        <v>64</v>
      </c>
      <c r="D1078" s="51" t="s">
        <v>51</v>
      </c>
      <c r="E1078" s="51" t="s">
        <v>51</v>
      </c>
    </row>
    <row r="1079" spans="1:5" x14ac:dyDescent="0.25">
      <c r="A1079" s="2">
        <v>44320</v>
      </c>
      <c r="B1079" s="1" t="s">
        <v>317</v>
      </c>
      <c r="C1079" s="52">
        <v>82</v>
      </c>
      <c r="D1079" s="51" t="s">
        <v>51</v>
      </c>
      <c r="E1079" s="51" t="s">
        <v>51</v>
      </c>
    </row>
    <row r="1080" spans="1:5" x14ac:dyDescent="0.25">
      <c r="A1080" s="2">
        <v>44320</v>
      </c>
      <c r="B1080" s="1" t="s">
        <v>317</v>
      </c>
      <c r="C1080" s="52">
        <v>70</v>
      </c>
      <c r="D1080" s="51" t="s">
        <v>51</v>
      </c>
      <c r="E1080" s="51" t="s">
        <v>51</v>
      </c>
    </row>
    <row r="1081" spans="1:5" x14ac:dyDescent="0.25">
      <c r="A1081" s="2">
        <v>44320</v>
      </c>
      <c r="B1081" s="1" t="s">
        <v>316</v>
      </c>
      <c r="C1081" s="52">
        <v>62</v>
      </c>
      <c r="D1081" s="51" t="s">
        <v>10</v>
      </c>
      <c r="E1081" s="51" t="s">
        <v>1053</v>
      </c>
    </row>
    <row r="1082" spans="1:5" x14ac:dyDescent="0.25">
      <c r="A1082" s="2">
        <v>44320</v>
      </c>
      <c r="B1082" s="1" t="s">
        <v>316</v>
      </c>
      <c r="C1082" s="52">
        <v>75</v>
      </c>
      <c r="D1082" s="51" t="s">
        <v>10</v>
      </c>
      <c r="E1082" s="51" t="s">
        <v>10</v>
      </c>
    </row>
    <row r="1083" spans="1:5" x14ac:dyDescent="0.25">
      <c r="A1083" s="2">
        <v>44321</v>
      </c>
      <c r="B1083" s="1" t="s">
        <v>317</v>
      </c>
      <c r="C1083" s="52">
        <v>71</v>
      </c>
      <c r="D1083" s="51" t="s">
        <v>13</v>
      </c>
      <c r="E1083" s="51" t="s">
        <v>222</v>
      </c>
    </row>
    <row r="1084" spans="1:5" x14ac:dyDescent="0.25">
      <c r="A1084" s="2">
        <v>44321</v>
      </c>
      <c r="B1084" s="1" t="s">
        <v>317</v>
      </c>
      <c r="C1084" s="52">
        <v>87</v>
      </c>
      <c r="D1084" s="51" t="s">
        <v>7</v>
      </c>
      <c r="E1084" s="51" t="s">
        <v>7</v>
      </c>
    </row>
    <row r="1085" spans="1:5" x14ac:dyDescent="0.25">
      <c r="A1085" s="2">
        <v>44321</v>
      </c>
      <c r="B1085" s="1" t="s">
        <v>316</v>
      </c>
      <c r="C1085" s="52">
        <v>89</v>
      </c>
      <c r="D1085" s="51" t="s">
        <v>7</v>
      </c>
      <c r="E1085" s="51" t="s">
        <v>7</v>
      </c>
    </row>
    <row r="1086" spans="1:5" x14ac:dyDescent="0.25">
      <c r="A1086" s="2">
        <v>44321</v>
      </c>
      <c r="B1086" s="1" t="s">
        <v>317</v>
      </c>
      <c r="C1086" s="52">
        <v>71</v>
      </c>
      <c r="D1086" s="51" t="s">
        <v>8</v>
      </c>
      <c r="E1086" s="51" t="s">
        <v>8</v>
      </c>
    </row>
    <row r="1087" spans="1:5" x14ac:dyDescent="0.25">
      <c r="A1087" s="2">
        <v>44321</v>
      </c>
      <c r="B1087" s="1" t="s">
        <v>317</v>
      </c>
      <c r="C1087" s="52">
        <v>65</v>
      </c>
      <c r="D1087" s="51" t="s">
        <v>10</v>
      </c>
      <c r="E1087" s="51" t="s">
        <v>10</v>
      </c>
    </row>
    <row r="1088" spans="1:5" x14ac:dyDescent="0.25">
      <c r="A1088" s="2">
        <v>44322</v>
      </c>
      <c r="B1088" s="1" t="s">
        <v>317</v>
      </c>
      <c r="C1088" s="52">
        <v>57</v>
      </c>
      <c r="D1088" s="51" t="s">
        <v>11</v>
      </c>
      <c r="E1088" s="51" t="s">
        <v>763</v>
      </c>
    </row>
    <row r="1089" spans="1:5" x14ac:dyDescent="0.25">
      <c r="A1089" s="2">
        <v>44322</v>
      </c>
      <c r="B1089" s="1" t="s">
        <v>317</v>
      </c>
      <c r="C1089" s="52">
        <v>68</v>
      </c>
      <c r="D1089" s="51" t="s">
        <v>12</v>
      </c>
      <c r="E1089" s="51" t="s">
        <v>12</v>
      </c>
    </row>
    <row r="1090" spans="1:5" x14ac:dyDescent="0.25">
      <c r="A1090" s="2">
        <v>44322</v>
      </c>
      <c r="B1090" s="1" t="s">
        <v>316</v>
      </c>
      <c r="C1090" s="52">
        <v>80</v>
      </c>
      <c r="D1090" s="51" t="s">
        <v>8</v>
      </c>
      <c r="E1090" s="51" t="s">
        <v>73</v>
      </c>
    </row>
    <row r="1091" spans="1:5" x14ac:dyDescent="0.25">
      <c r="A1091" s="2">
        <v>44323</v>
      </c>
      <c r="B1091" s="1" t="s">
        <v>316</v>
      </c>
      <c r="C1091" s="52">
        <v>86</v>
      </c>
      <c r="D1091" s="51" t="s">
        <v>11</v>
      </c>
      <c r="E1091" s="51" t="s">
        <v>64</v>
      </c>
    </row>
    <row r="1092" spans="1:5" x14ac:dyDescent="0.25">
      <c r="A1092" s="2">
        <v>44323</v>
      </c>
      <c r="B1092" s="1" t="s">
        <v>316</v>
      </c>
      <c r="C1092" s="52">
        <v>72</v>
      </c>
      <c r="D1092" s="51" t="s">
        <v>8</v>
      </c>
      <c r="E1092" s="51" t="s">
        <v>8</v>
      </c>
    </row>
    <row r="1093" spans="1:5" x14ac:dyDescent="0.25">
      <c r="A1093" s="2">
        <v>44323</v>
      </c>
      <c r="B1093" s="1" t="s">
        <v>317</v>
      </c>
      <c r="C1093" s="52">
        <v>60</v>
      </c>
      <c r="D1093" s="51" t="s">
        <v>27</v>
      </c>
      <c r="E1093" s="51" t="s">
        <v>140</v>
      </c>
    </row>
    <row r="1094" spans="1:5" x14ac:dyDescent="0.25">
      <c r="A1094" s="2">
        <v>44324</v>
      </c>
      <c r="B1094" s="1" t="s">
        <v>317</v>
      </c>
      <c r="C1094" s="52">
        <v>72</v>
      </c>
      <c r="D1094" s="51" t="s">
        <v>14</v>
      </c>
      <c r="E1094" s="51" t="s">
        <v>85</v>
      </c>
    </row>
    <row r="1095" spans="1:5" x14ac:dyDescent="0.25">
      <c r="A1095" s="2">
        <v>44324</v>
      </c>
      <c r="B1095" s="1" t="s">
        <v>317</v>
      </c>
      <c r="C1095" s="52">
        <v>67</v>
      </c>
      <c r="D1095" s="51" t="s">
        <v>9</v>
      </c>
      <c r="E1095" s="51" t="s">
        <v>9</v>
      </c>
    </row>
    <row r="1096" spans="1:5" x14ac:dyDescent="0.25">
      <c r="A1096" s="2">
        <v>44324</v>
      </c>
      <c r="B1096" s="1" t="s">
        <v>316</v>
      </c>
      <c r="C1096" s="52">
        <v>69</v>
      </c>
      <c r="D1096" s="51" t="s">
        <v>27</v>
      </c>
      <c r="E1096" s="51" t="s">
        <v>140</v>
      </c>
    </row>
    <row r="1097" spans="1:5" x14ac:dyDescent="0.25">
      <c r="A1097" s="2">
        <v>44326</v>
      </c>
      <c r="B1097" s="1" t="s">
        <v>316</v>
      </c>
      <c r="C1097" s="52">
        <v>80</v>
      </c>
      <c r="D1097" s="51" t="s">
        <v>9</v>
      </c>
      <c r="E1097" s="51" t="s">
        <v>9</v>
      </c>
    </row>
    <row r="1098" spans="1:5" x14ac:dyDescent="0.25">
      <c r="A1098" s="2">
        <v>44326</v>
      </c>
      <c r="B1098" s="1" t="s">
        <v>316</v>
      </c>
      <c r="C1098" s="52">
        <v>91</v>
      </c>
      <c r="D1098" s="51" t="s">
        <v>9</v>
      </c>
      <c r="E1098" s="51" t="s">
        <v>9</v>
      </c>
    </row>
    <row r="1099" spans="1:5" x14ac:dyDescent="0.25">
      <c r="A1099" s="2">
        <v>44326</v>
      </c>
      <c r="B1099" s="1" t="s">
        <v>316</v>
      </c>
      <c r="C1099" s="52">
        <v>70</v>
      </c>
      <c r="D1099" s="51" t="s">
        <v>9</v>
      </c>
      <c r="E1099" s="51" t="s">
        <v>9</v>
      </c>
    </row>
    <row r="1100" spans="1:5" x14ac:dyDescent="0.25">
      <c r="A1100" s="2">
        <v>44326</v>
      </c>
      <c r="B1100" s="1" t="s">
        <v>317</v>
      </c>
      <c r="C1100" s="52">
        <v>66</v>
      </c>
      <c r="D1100" s="51" t="s">
        <v>9</v>
      </c>
      <c r="E1100" s="51" t="s">
        <v>9</v>
      </c>
    </row>
    <row r="1101" spans="1:5" x14ac:dyDescent="0.25">
      <c r="A1101" s="2">
        <v>44326</v>
      </c>
      <c r="B1101" s="1" t="s">
        <v>316</v>
      </c>
      <c r="C1101" s="52">
        <v>61</v>
      </c>
      <c r="D1101" s="51" t="s">
        <v>873</v>
      </c>
      <c r="E1101" s="51" t="s">
        <v>874</v>
      </c>
    </row>
    <row r="1102" spans="1:5" x14ac:dyDescent="0.25">
      <c r="A1102" s="2">
        <v>44326</v>
      </c>
      <c r="B1102" s="1" t="s">
        <v>316</v>
      </c>
      <c r="C1102" s="52">
        <v>65</v>
      </c>
      <c r="D1102" s="51" t="s">
        <v>8</v>
      </c>
      <c r="E1102" s="51" t="s">
        <v>111</v>
      </c>
    </row>
    <row r="1103" spans="1:5" x14ac:dyDescent="0.25">
      <c r="A1103" s="2">
        <v>44326</v>
      </c>
      <c r="B1103" s="1" t="s">
        <v>317</v>
      </c>
      <c r="C1103" s="52">
        <v>64</v>
      </c>
      <c r="D1103" s="51" t="s">
        <v>8</v>
      </c>
      <c r="E1103" s="51" t="s">
        <v>595</v>
      </c>
    </row>
    <row r="1104" spans="1:5" x14ac:dyDescent="0.25">
      <c r="A1104" s="2">
        <v>44327</v>
      </c>
      <c r="B1104" s="1" t="s">
        <v>317</v>
      </c>
      <c r="C1104" s="52">
        <v>71</v>
      </c>
      <c r="D1104" s="51" t="s">
        <v>14</v>
      </c>
      <c r="E1104" s="51" t="s">
        <v>1041</v>
      </c>
    </row>
    <row r="1105" spans="1:5" x14ac:dyDescent="0.25">
      <c r="A1105" s="2">
        <v>44327</v>
      </c>
      <c r="B1105" s="1" t="s">
        <v>316</v>
      </c>
      <c r="C1105" s="52">
        <v>87</v>
      </c>
      <c r="D1105" s="51" t="s">
        <v>873</v>
      </c>
      <c r="E1105" s="51" t="s">
        <v>874</v>
      </c>
    </row>
    <row r="1106" spans="1:5" x14ac:dyDescent="0.25">
      <c r="A1106" s="2">
        <v>44327</v>
      </c>
      <c r="B1106" s="1" t="s">
        <v>316</v>
      </c>
      <c r="C1106" s="52">
        <v>80</v>
      </c>
      <c r="D1106" s="51" t="s">
        <v>8</v>
      </c>
      <c r="E1106" s="51" t="s">
        <v>58</v>
      </c>
    </row>
    <row r="1107" spans="1:5" x14ac:dyDescent="0.25">
      <c r="A1107" s="2">
        <v>44327</v>
      </c>
      <c r="B1107" s="1" t="s">
        <v>316</v>
      </c>
      <c r="C1107" s="52">
        <v>66</v>
      </c>
      <c r="D1107" s="51" t="s">
        <v>27</v>
      </c>
      <c r="E1107" s="51" t="s">
        <v>140</v>
      </c>
    </row>
    <row r="1108" spans="1:5" x14ac:dyDescent="0.25">
      <c r="A1108" s="2">
        <v>44328</v>
      </c>
      <c r="B1108" s="1" t="s">
        <v>316</v>
      </c>
      <c r="C1108" s="52">
        <v>76</v>
      </c>
      <c r="D1108" s="51" t="s">
        <v>14</v>
      </c>
      <c r="E1108" s="51" t="s">
        <v>1041</v>
      </c>
    </row>
    <row r="1109" spans="1:5" x14ac:dyDescent="0.25">
      <c r="A1109" s="2">
        <v>44328</v>
      </c>
      <c r="B1109" s="1" t="s">
        <v>317</v>
      </c>
      <c r="C1109" s="52">
        <v>95</v>
      </c>
      <c r="D1109" s="51" t="s">
        <v>24</v>
      </c>
      <c r="E1109" s="51" t="s">
        <v>23</v>
      </c>
    </row>
    <row r="1110" spans="1:5" x14ac:dyDescent="0.25">
      <c r="A1110" s="2">
        <v>44328</v>
      </c>
      <c r="B1110" s="1" t="s">
        <v>317</v>
      </c>
      <c r="C1110" s="52">
        <v>80</v>
      </c>
      <c r="D1110" s="51" t="s">
        <v>24</v>
      </c>
      <c r="E1110" s="51" t="s">
        <v>23</v>
      </c>
    </row>
    <row r="1111" spans="1:5" x14ac:dyDescent="0.25">
      <c r="A1111" s="2">
        <v>44328</v>
      </c>
      <c r="B1111" s="1" t="s">
        <v>317</v>
      </c>
      <c r="C1111" s="52">
        <v>60</v>
      </c>
      <c r="D1111" s="51" t="s">
        <v>1242</v>
      </c>
      <c r="E1111" s="51" t="s">
        <v>612</v>
      </c>
    </row>
    <row r="1112" spans="1:5" x14ac:dyDescent="0.25">
      <c r="A1112" s="2">
        <v>44328</v>
      </c>
      <c r="B1112" s="1" t="s">
        <v>316</v>
      </c>
      <c r="C1112" s="52">
        <v>98</v>
      </c>
      <c r="D1112" s="51" t="s">
        <v>1242</v>
      </c>
      <c r="E1112" s="51" t="s">
        <v>1242</v>
      </c>
    </row>
    <row r="1113" spans="1:5" x14ac:dyDescent="0.25">
      <c r="A1113" s="2">
        <v>44328</v>
      </c>
      <c r="B1113" s="1" t="s">
        <v>317</v>
      </c>
      <c r="C1113" s="52">
        <v>31</v>
      </c>
      <c r="D1113" s="51" t="s">
        <v>11</v>
      </c>
      <c r="E1113" s="51" t="s">
        <v>64</v>
      </c>
    </row>
    <row r="1114" spans="1:5" x14ac:dyDescent="0.25">
      <c r="A1114" s="2">
        <v>44328</v>
      </c>
      <c r="B1114" s="1" t="s">
        <v>317</v>
      </c>
      <c r="C1114" s="52">
        <v>62</v>
      </c>
      <c r="D1114" s="51" t="s">
        <v>8</v>
      </c>
      <c r="E1114" s="51" t="s">
        <v>204</v>
      </c>
    </row>
    <row r="1115" spans="1:5" x14ac:dyDescent="0.25">
      <c r="A1115" s="2">
        <v>44328</v>
      </c>
      <c r="B1115" s="1" t="s">
        <v>316</v>
      </c>
      <c r="C1115" s="52">
        <v>72</v>
      </c>
      <c r="D1115" s="51" t="s">
        <v>8</v>
      </c>
      <c r="E1115" s="51" t="s">
        <v>8</v>
      </c>
    </row>
    <row r="1116" spans="1:5" x14ac:dyDescent="0.25">
      <c r="A1116" s="2">
        <v>44329</v>
      </c>
      <c r="B1116" s="1" t="s">
        <v>317</v>
      </c>
      <c r="C1116" s="52">
        <v>73</v>
      </c>
      <c r="D1116" s="51" t="s">
        <v>7</v>
      </c>
      <c r="E1116" s="22"/>
    </row>
    <row r="1117" spans="1:5" x14ac:dyDescent="0.25">
      <c r="A1117" s="2">
        <v>44329</v>
      </c>
      <c r="B1117" s="1" t="s">
        <v>317</v>
      </c>
      <c r="C1117" s="52">
        <v>73</v>
      </c>
      <c r="D1117" s="51" t="s">
        <v>12</v>
      </c>
      <c r="E1117" s="22"/>
    </row>
    <row r="1118" spans="1:5" x14ac:dyDescent="0.25">
      <c r="A1118" s="2">
        <v>44329</v>
      </c>
      <c r="B1118" s="1" t="s">
        <v>317</v>
      </c>
      <c r="C1118" s="52">
        <v>71</v>
      </c>
      <c r="D1118" s="51" t="s">
        <v>12</v>
      </c>
    </row>
    <row r="1119" spans="1:5" x14ac:dyDescent="0.25">
      <c r="A1119" s="2">
        <v>44329</v>
      </c>
      <c r="B1119" s="1" t="s">
        <v>317</v>
      </c>
      <c r="C1119" s="52">
        <v>41</v>
      </c>
      <c r="D1119" s="51" t="s">
        <v>8</v>
      </c>
      <c r="E1119" s="51" t="s">
        <v>204</v>
      </c>
    </row>
    <row r="1120" spans="1:5" x14ac:dyDescent="0.25">
      <c r="A1120" s="2">
        <v>44329</v>
      </c>
      <c r="B1120" s="1" t="s">
        <v>317</v>
      </c>
      <c r="C1120" s="52">
        <v>50</v>
      </c>
      <c r="D1120" s="51" t="s">
        <v>8</v>
      </c>
      <c r="E1120" s="51" t="s">
        <v>58</v>
      </c>
    </row>
    <row r="1121" spans="1:5" x14ac:dyDescent="0.25">
      <c r="A1121" s="2">
        <v>44329</v>
      </c>
      <c r="B1121" s="1" t="s">
        <v>317</v>
      </c>
      <c r="C1121" s="52">
        <v>68</v>
      </c>
      <c r="D1121" s="51" t="s">
        <v>8</v>
      </c>
    </row>
    <row r="1122" spans="1:5" x14ac:dyDescent="0.25">
      <c r="A1122" s="2">
        <v>44330</v>
      </c>
      <c r="B1122" s="1" t="s">
        <v>316</v>
      </c>
      <c r="C1122" s="52">
        <v>29</v>
      </c>
      <c r="D1122" s="51" t="s">
        <v>20</v>
      </c>
    </row>
    <row r="1123" spans="1:5" x14ac:dyDescent="0.25">
      <c r="A1123" s="2">
        <v>44330</v>
      </c>
      <c r="B1123" s="1" t="s">
        <v>317</v>
      </c>
      <c r="C1123" s="52">
        <v>50</v>
      </c>
      <c r="D1123" s="51" t="s">
        <v>27</v>
      </c>
      <c r="E1123" t="s">
        <v>613</v>
      </c>
    </row>
    <row r="1124" spans="1:5" x14ac:dyDescent="0.25">
      <c r="A1124" s="2">
        <v>44330</v>
      </c>
      <c r="B1124" s="1" t="s">
        <v>317</v>
      </c>
      <c r="C1124" s="52">
        <v>73</v>
      </c>
      <c r="D1124" s="51" t="s">
        <v>10</v>
      </c>
    </row>
    <row r="1125" spans="1:5" x14ac:dyDescent="0.25">
      <c r="A1125" s="2">
        <v>44331</v>
      </c>
      <c r="B1125" s="1" t="s">
        <v>317</v>
      </c>
      <c r="C1125" s="52">
        <v>78</v>
      </c>
      <c r="D1125" s="51" t="s">
        <v>14</v>
      </c>
      <c r="E1125" t="s">
        <v>16</v>
      </c>
    </row>
    <row r="1126" spans="1:5" x14ac:dyDescent="0.25">
      <c r="A1126" s="2">
        <v>44331</v>
      </c>
      <c r="B1126" s="1" t="s">
        <v>317</v>
      </c>
      <c r="C1126" s="52">
        <v>71</v>
      </c>
      <c r="D1126" s="51" t="s">
        <v>12</v>
      </c>
      <c r="E1126" s="51" t="s">
        <v>12</v>
      </c>
    </row>
    <row r="1127" spans="1:5" x14ac:dyDescent="0.25">
      <c r="A1127" s="2">
        <v>44331</v>
      </c>
      <c r="B1127" s="1" t="s">
        <v>317</v>
      </c>
      <c r="C1127" s="52">
        <v>75</v>
      </c>
      <c r="D1127" s="51" t="s">
        <v>8</v>
      </c>
      <c r="E1127" t="s">
        <v>8</v>
      </c>
    </row>
    <row r="1128" spans="1:5" x14ac:dyDescent="0.25">
      <c r="A1128" s="2">
        <v>44331</v>
      </c>
      <c r="B1128" s="1" t="s">
        <v>317</v>
      </c>
      <c r="C1128" s="52">
        <v>74</v>
      </c>
      <c r="D1128" s="51" t="s">
        <v>8</v>
      </c>
      <c r="E1128" s="51" t="s">
        <v>8</v>
      </c>
    </row>
    <row r="1129" spans="1:5" x14ac:dyDescent="0.25">
      <c r="A1129" s="2">
        <v>44331</v>
      </c>
      <c r="B1129" s="1" t="s">
        <v>316</v>
      </c>
      <c r="C1129" s="52">
        <v>41</v>
      </c>
      <c r="D1129" s="51" t="s">
        <v>27</v>
      </c>
      <c r="E1129" s="51" t="s">
        <v>140</v>
      </c>
    </row>
    <row r="1130" spans="1:5" x14ac:dyDescent="0.25">
      <c r="A1130" s="2">
        <v>44331</v>
      </c>
      <c r="B1130" s="1" t="s">
        <v>317</v>
      </c>
      <c r="C1130" s="52">
        <v>63</v>
      </c>
      <c r="D1130" s="51" t="s">
        <v>10</v>
      </c>
      <c r="E1130" s="22" t="s">
        <v>10</v>
      </c>
    </row>
    <row r="1131" spans="1:5" x14ac:dyDescent="0.25">
      <c r="A1131" s="2">
        <v>44333</v>
      </c>
      <c r="B1131" s="1" t="s">
        <v>317</v>
      </c>
      <c r="C1131" s="52">
        <v>65</v>
      </c>
      <c r="D1131" s="51" t="s">
        <v>14</v>
      </c>
      <c r="E1131" t="s">
        <v>14</v>
      </c>
    </row>
    <row r="1132" spans="1:5" x14ac:dyDescent="0.25">
      <c r="A1132" s="2">
        <v>44333</v>
      </c>
      <c r="B1132" s="1" t="s">
        <v>317</v>
      </c>
      <c r="C1132" s="52">
        <v>72</v>
      </c>
      <c r="D1132" s="51" t="s">
        <v>7</v>
      </c>
      <c r="E1132" s="51" t="s">
        <v>7</v>
      </c>
    </row>
    <row r="1133" spans="1:5" x14ac:dyDescent="0.25">
      <c r="A1133" s="2">
        <v>44333</v>
      </c>
      <c r="B1133" s="1" t="s">
        <v>317</v>
      </c>
      <c r="C1133" s="52">
        <v>64</v>
      </c>
      <c r="D1133" s="51" t="s">
        <v>8</v>
      </c>
      <c r="E1133" s="22" t="s">
        <v>8</v>
      </c>
    </row>
    <row r="1134" spans="1:5" x14ac:dyDescent="0.25">
      <c r="A1134" s="2">
        <v>44333</v>
      </c>
      <c r="B1134" s="1" t="s">
        <v>317</v>
      </c>
      <c r="C1134" s="52">
        <v>61</v>
      </c>
      <c r="D1134" s="51" t="s">
        <v>49</v>
      </c>
      <c r="E1134" s="51" t="s">
        <v>49</v>
      </c>
    </row>
    <row r="1135" spans="1:5" x14ac:dyDescent="0.25">
      <c r="A1135" s="2">
        <v>44334</v>
      </c>
      <c r="B1135" s="1" t="s">
        <v>317</v>
      </c>
      <c r="D1135" s="51" t="s">
        <v>873</v>
      </c>
      <c r="E1135" t="s">
        <v>108</v>
      </c>
    </row>
    <row r="1136" spans="1:5" x14ac:dyDescent="0.25">
      <c r="A1136" s="2">
        <v>44334</v>
      </c>
      <c r="B1136" s="1" t="s">
        <v>317</v>
      </c>
      <c r="D1136" s="51" t="s">
        <v>14</v>
      </c>
      <c r="E1136" s="51" t="s">
        <v>14</v>
      </c>
    </row>
    <row r="1137" spans="1:5" x14ac:dyDescent="0.25">
      <c r="A1137" s="2">
        <v>44334</v>
      </c>
      <c r="B1137" s="1" t="s">
        <v>317</v>
      </c>
      <c r="D1137" s="22" t="s">
        <v>7</v>
      </c>
      <c r="E1137" t="s">
        <v>7</v>
      </c>
    </row>
    <row r="1138" spans="1:5" x14ac:dyDescent="0.25">
      <c r="A1138" s="2">
        <v>44334</v>
      </c>
      <c r="B1138" s="1" t="s">
        <v>317</v>
      </c>
      <c r="D1138" s="51" t="s">
        <v>9</v>
      </c>
      <c r="E1138" s="51" t="s">
        <v>9</v>
      </c>
    </row>
    <row r="1139" spans="1:5" x14ac:dyDescent="0.25">
      <c r="A1139" s="2">
        <v>44334</v>
      </c>
      <c r="B1139" s="1" t="s">
        <v>317</v>
      </c>
      <c r="D1139" s="51" t="s">
        <v>8</v>
      </c>
      <c r="E1139" t="s">
        <v>40</v>
      </c>
    </row>
    <row r="1140" spans="1:5" x14ac:dyDescent="0.25">
      <c r="A1140" s="2">
        <v>44334</v>
      </c>
      <c r="B1140" s="1" t="s">
        <v>317</v>
      </c>
      <c r="D1140" s="51" t="s">
        <v>8</v>
      </c>
      <c r="E1140" s="51" t="s">
        <v>8</v>
      </c>
    </row>
    <row r="1141" spans="1:5" x14ac:dyDescent="0.25">
      <c r="A1141" s="2">
        <v>44334</v>
      </c>
      <c r="B1141" s="1" t="s">
        <v>317</v>
      </c>
      <c r="D1141" s="51" t="s">
        <v>49</v>
      </c>
      <c r="E1141" t="s">
        <v>49</v>
      </c>
    </row>
    <row r="1142" spans="1:5" x14ac:dyDescent="0.25">
      <c r="A1142" s="2">
        <v>44334</v>
      </c>
      <c r="B1142" s="1" t="s">
        <v>317</v>
      </c>
      <c r="D1142" s="51" t="s">
        <v>9</v>
      </c>
      <c r="E1142" s="51" t="s">
        <v>144</v>
      </c>
    </row>
    <row r="1143" spans="1:5" x14ac:dyDescent="0.25">
      <c r="A1143" s="2">
        <v>44334</v>
      </c>
      <c r="B1143" s="1" t="s">
        <v>317</v>
      </c>
      <c r="D1143" s="51" t="s">
        <v>873</v>
      </c>
      <c r="E1143" t="s">
        <v>284</v>
      </c>
    </row>
    <row r="1144" spans="1:5" x14ac:dyDescent="0.25">
      <c r="A1144" s="2">
        <v>44334</v>
      </c>
      <c r="B1144" s="1" t="s">
        <v>317</v>
      </c>
      <c r="D1144" s="51" t="s">
        <v>14</v>
      </c>
      <c r="E1144" s="51" t="s">
        <v>14</v>
      </c>
    </row>
    <row r="1145" spans="1:5" x14ac:dyDescent="0.25">
      <c r="A1145" s="2">
        <v>44334</v>
      </c>
      <c r="B1145" s="1" t="s">
        <v>317</v>
      </c>
    </row>
    <row r="1146" spans="1:5" x14ac:dyDescent="0.25">
      <c r="A1146" s="2">
        <v>44334</v>
      </c>
      <c r="B1146" s="1" t="s">
        <v>317</v>
      </c>
    </row>
    <row r="1147" spans="1:5" x14ac:dyDescent="0.25">
      <c r="A1147" s="2">
        <v>44334</v>
      </c>
      <c r="B1147" s="1" t="s">
        <v>317</v>
      </c>
    </row>
    <row r="1148" spans="1:5" x14ac:dyDescent="0.25">
      <c r="A1148" s="2">
        <v>44334</v>
      </c>
      <c r="B1148" s="1" t="s">
        <v>317</v>
      </c>
    </row>
    <row r="1149" spans="1:5" x14ac:dyDescent="0.25">
      <c r="A1149" s="2">
        <v>44334</v>
      </c>
      <c r="B1149" s="1" t="s">
        <v>317</v>
      </c>
    </row>
    <row r="1150" spans="1:5" x14ac:dyDescent="0.25">
      <c r="A1150" s="2">
        <v>44334</v>
      </c>
      <c r="B1150" s="1" t="s">
        <v>316</v>
      </c>
    </row>
    <row r="1151" spans="1:5" x14ac:dyDescent="0.25">
      <c r="A1151" s="2">
        <v>44334</v>
      </c>
      <c r="B1151" s="1" t="s">
        <v>316</v>
      </c>
    </row>
    <row r="1152" spans="1:5" x14ac:dyDescent="0.25">
      <c r="A1152" s="2">
        <v>44335</v>
      </c>
      <c r="B1152" s="1" t="s">
        <v>317</v>
      </c>
      <c r="C1152" s="52">
        <v>63</v>
      </c>
      <c r="D1152" s="51" t="s">
        <v>14</v>
      </c>
      <c r="E1152" t="s">
        <v>14</v>
      </c>
    </row>
    <row r="1153" spans="1:5" x14ac:dyDescent="0.25">
      <c r="A1153" s="2">
        <v>44335</v>
      </c>
      <c r="B1153" s="1" t="s">
        <v>317</v>
      </c>
      <c r="C1153" s="52">
        <v>67</v>
      </c>
      <c r="D1153" s="51" t="s">
        <v>14</v>
      </c>
      <c r="E1153" s="51" t="s">
        <v>14</v>
      </c>
    </row>
    <row r="1154" spans="1:5" x14ac:dyDescent="0.25">
      <c r="A1154" s="2">
        <v>44335</v>
      </c>
      <c r="B1154" s="1" t="s">
        <v>317</v>
      </c>
      <c r="C1154" s="52">
        <v>60</v>
      </c>
      <c r="D1154" s="51" t="s">
        <v>14</v>
      </c>
      <c r="E1154" t="s">
        <v>16</v>
      </c>
    </row>
    <row r="1155" spans="1:5" x14ac:dyDescent="0.25">
      <c r="A1155" s="2">
        <v>44335</v>
      </c>
      <c r="B1155" s="1" t="s">
        <v>316</v>
      </c>
      <c r="C1155" s="52">
        <v>76</v>
      </c>
      <c r="D1155" s="51" t="s">
        <v>8</v>
      </c>
      <c r="E1155" t="s">
        <v>8</v>
      </c>
    </row>
    <row r="1156" spans="1:5" x14ac:dyDescent="0.25">
      <c r="A1156" s="2">
        <v>44335</v>
      </c>
      <c r="B1156" s="1" t="s">
        <v>316</v>
      </c>
      <c r="C1156" s="52">
        <v>47</v>
      </c>
      <c r="D1156" s="51" t="s">
        <v>12</v>
      </c>
      <c r="E1156" t="s">
        <v>74</v>
      </c>
    </row>
    <row r="1157" spans="1:5" x14ac:dyDescent="0.25">
      <c r="A1157" s="2">
        <v>44335</v>
      </c>
      <c r="B1157" s="1" t="s">
        <v>316</v>
      </c>
      <c r="C1157" s="52">
        <v>69</v>
      </c>
      <c r="D1157" s="51" t="s">
        <v>11</v>
      </c>
      <c r="E1157" t="s">
        <v>64</v>
      </c>
    </row>
    <row r="1158" spans="1:5" x14ac:dyDescent="0.25">
      <c r="A1158" s="2">
        <v>44336</v>
      </c>
      <c r="B1158" s="1" t="s">
        <v>317</v>
      </c>
      <c r="C1158" s="52">
        <v>65</v>
      </c>
      <c r="D1158" s="51" t="s">
        <v>14</v>
      </c>
      <c r="E1158" s="51" t="s">
        <v>14</v>
      </c>
    </row>
    <row r="1159" spans="1:5" x14ac:dyDescent="0.25">
      <c r="A1159" s="2">
        <v>44336</v>
      </c>
      <c r="B1159" s="1" t="s">
        <v>316</v>
      </c>
      <c r="C1159" s="52">
        <v>59</v>
      </c>
      <c r="D1159" s="51" t="s">
        <v>24</v>
      </c>
      <c r="E1159" s="22" t="s">
        <v>23</v>
      </c>
    </row>
    <row r="1160" spans="1:5" x14ac:dyDescent="0.25">
      <c r="A1160" s="2">
        <v>44336</v>
      </c>
      <c r="B1160" s="1" t="s">
        <v>317</v>
      </c>
      <c r="C1160" s="52">
        <v>60</v>
      </c>
      <c r="D1160" s="51" t="s">
        <v>24</v>
      </c>
      <c r="E1160" t="s">
        <v>36</v>
      </c>
    </row>
    <row r="1161" spans="1:5" x14ac:dyDescent="0.25">
      <c r="A1161" s="2">
        <v>44336</v>
      </c>
      <c r="B1161" s="1" t="s">
        <v>316</v>
      </c>
      <c r="C1161" s="52">
        <v>65</v>
      </c>
      <c r="D1161" s="51" t="s">
        <v>7</v>
      </c>
      <c r="E1161" s="51" t="s">
        <v>7</v>
      </c>
    </row>
    <row r="1162" spans="1:5" x14ac:dyDescent="0.25">
      <c r="A1162" s="2">
        <v>44336</v>
      </c>
      <c r="B1162" s="1" t="s">
        <v>317</v>
      </c>
      <c r="C1162" s="52">
        <v>55</v>
      </c>
      <c r="D1162" s="51" t="s">
        <v>7</v>
      </c>
      <c r="E1162" s="51" t="s">
        <v>7</v>
      </c>
    </row>
    <row r="1163" spans="1:5" x14ac:dyDescent="0.25">
      <c r="A1163" s="2">
        <v>44336</v>
      </c>
      <c r="B1163" s="1" t="s">
        <v>316</v>
      </c>
      <c r="C1163" s="52">
        <v>70</v>
      </c>
      <c r="D1163" s="51" t="s">
        <v>9</v>
      </c>
      <c r="E1163" t="s">
        <v>144</v>
      </c>
    </row>
    <row r="1164" spans="1:5" x14ac:dyDescent="0.25">
      <c r="A1164" s="2">
        <v>44336</v>
      </c>
      <c r="B1164" s="1" t="s">
        <v>317</v>
      </c>
      <c r="C1164" s="52">
        <v>76</v>
      </c>
      <c r="D1164" s="51" t="s">
        <v>9</v>
      </c>
      <c r="E1164" s="51" t="s">
        <v>9</v>
      </c>
    </row>
    <row r="1165" spans="1:5" x14ac:dyDescent="0.25">
      <c r="A1165" s="2">
        <v>44336</v>
      </c>
      <c r="B1165" s="1" t="s">
        <v>317</v>
      </c>
      <c r="C1165" s="52">
        <v>77</v>
      </c>
      <c r="D1165" s="51" t="s">
        <v>9</v>
      </c>
      <c r="E1165" t="s">
        <v>148</v>
      </c>
    </row>
    <row r="1166" spans="1:5" x14ac:dyDescent="0.25">
      <c r="A1166" s="2">
        <v>44336</v>
      </c>
      <c r="B1166" s="1" t="s">
        <v>316</v>
      </c>
      <c r="C1166" s="52">
        <v>66</v>
      </c>
      <c r="D1166" s="51" t="s">
        <v>8</v>
      </c>
      <c r="E1166" s="22" t="s">
        <v>8</v>
      </c>
    </row>
    <row r="1167" spans="1:5" x14ac:dyDescent="0.25">
      <c r="A1167" s="2">
        <v>44336</v>
      </c>
      <c r="B1167" s="1" t="s">
        <v>316</v>
      </c>
      <c r="C1167" s="52">
        <v>75</v>
      </c>
      <c r="D1167" s="51" t="s">
        <v>8</v>
      </c>
      <c r="E1167" t="s">
        <v>8</v>
      </c>
    </row>
    <row r="1168" spans="1:5" x14ac:dyDescent="0.25">
      <c r="A1168" s="2">
        <v>44336</v>
      </c>
      <c r="B1168" s="1" t="s">
        <v>316</v>
      </c>
      <c r="C1168" s="52">
        <v>96</v>
      </c>
      <c r="D1168" s="51" t="s">
        <v>11</v>
      </c>
      <c r="E1168" s="22" t="s">
        <v>335</v>
      </c>
    </row>
    <row r="1169" spans="1:5" x14ac:dyDescent="0.25">
      <c r="A1169" s="2">
        <v>44337</v>
      </c>
      <c r="B1169" s="1" t="s">
        <v>316</v>
      </c>
      <c r="C1169" s="52">
        <v>72</v>
      </c>
      <c r="D1169" s="51" t="s">
        <v>27</v>
      </c>
      <c r="E1169" t="s">
        <v>868</v>
      </c>
    </row>
    <row r="1170" spans="1:5" x14ac:dyDescent="0.25">
      <c r="A1170" s="2">
        <v>44337</v>
      </c>
      <c r="B1170" s="1" t="s">
        <v>316</v>
      </c>
      <c r="C1170" s="52">
        <v>90</v>
      </c>
      <c r="D1170" s="51" t="s">
        <v>14</v>
      </c>
      <c r="E1170" t="s">
        <v>14</v>
      </c>
    </row>
    <row r="1171" spans="1:5" x14ac:dyDescent="0.25">
      <c r="A1171" s="2">
        <v>44337</v>
      </c>
      <c r="B1171" s="1" t="s">
        <v>316</v>
      </c>
      <c r="C1171" s="52">
        <v>52</v>
      </c>
      <c r="D1171" s="51" t="s">
        <v>24</v>
      </c>
      <c r="E1171" t="s">
        <v>23</v>
      </c>
    </row>
    <row r="1172" spans="1:5" x14ac:dyDescent="0.25">
      <c r="A1172" s="2">
        <v>44337</v>
      </c>
      <c r="B1172" s="1" t="s">
        <v>316</v>
      </c>
      <c r="C1172" s="52">
        <v>50</v>
      </c>
      <c r="D1172" s="51" t="s">
        <v>8</v>
      </c>
      <c r="E1172" t="s">
        <v>8</v>
      </c>
    </row>
    <row r="1173" spans="1:5" x14ac:dyDescent="0.25">
      <c r="A1173" s="2">
        <v>44337</v>
      </c>
      <c r="B1173" s="1" t="s">
        <v>317</v>
      </c>
      <c r="C1173" s="52">
        <v>50</v>
      </c>
      <c r="D1173" s="51" t="s">
        <v>14</v>
      </c>
      <c r="E1173" s="22" t="s">
        <v>14</v>
      </c>
    </row>
    <row r="1174" spans="1:5" x14ac:dyDescent="0.25">
      <c r="A1174" s="2">
        <v>44337</v>
      </c>
      <c r="B1174" s="1" t="s">
        <v>317</v>
      </c>
      <c r="C1174" s="52">
        <v>64</v>
      </c>
      <c r="D1174" s="51" t="s">
        <v>14</v>
      </c>
      <c r="E1174" s="22" t="s">
        <v>14</v>
      </c>
    </row>
    <row r="1175" spans="1:5" x14ac:dyDescent="0.25">
      <c r="A1175" s="2">
        <v>44337</v>
      </c>
      <c r="B1175" s="1" t="s">
        <v>317</v>
      </c>
    </row>
    <row r="1176" spans="1:5" x14ac:dyDescent="0.25">
      <c r="A1176" s="2">
        <v>44337</v>
      </c>
      <c r="B1176" s="1" t="s">
        <v>317</v>
      </c>
    </row>
    <row r="1177" spans="1:5" x14ac:dyDescent="0.25">
      <c r="A1177" s="2">
        <v>44338</v>
      </c>
      <c r="B1177" s="1" t="s">
        <v>317</v>
      </c>
      <c r="C1177" s="52">
        <v>66</v>
      </c>
      <c r="D1177" s="51" t="s">
        <v>14</v>
      </c>
      <c r="E1177" s="51" t="s">
        <v>14</v>
      </c>
    </row>
    <row r="1178" spans="1:5" x14ac:dyDescent="0.25">
      <c r="A1178" s="2">
        <v>44338</v>
      </c>
      <c r="B1178" s="1" t="s">
        <v>317</v>
      </c>
      <c r="C1178" s="52">
        <v>67</v>
      </c>
      <c r="D1178" s="51" t="s">
        <v>14</v>
      </c>
      <c r="E1178" s="51" t="s">
        <v>14</v>
      </c>
    </row>
    <row r="1179" spans="1:5" x14ac:dyDescent="0.25">
      <c r="A1179" s="2">
        <v>44338</v>
      </c>
      <c r="B1179" s="1" t="s">
        <v>317</v>
      </c>
      <c r="C1179" s="52">
        <v>63</v>
      </c>
      <c r="D1179" s="51" t="s">
        <v>27</v>
      </c>
      <c r="E1179" t="s">
        <v>234</v>
      </c>
    </row>
    <row r="1180" spans="1:5" x14ac:dyDescent="0.25">
      <c r="A1180" s="2">
        <v>44338</v>
      </c>
      <c r="B1180" s="1" t="s">
        <v>317</v>
      </c>
      <c r="C1180" s="52">
        <v>53</v>
      </c>
      <c r="D1180" s="51" t="s">
        <v>8</v>
      </c>
      <c r="E1180" s="51" t="s">
        <v>8</v>
      </c>
    </row>
    <row r="1181" spans="1:5" x14ac:dyDescent="0.25">
      <c r="A1181" s="2">
        <v>44338</v>
      </c>
      <c r="B1181" s="1" t="s">
        <v>317</v>
      </c>
      <c r="C1181" s="52">
        <v>62</v>
      </c>
      <c r="D1181" s="51" t="s">
        <v>873</v>
      </c>
      <c r="E1181" s="51" t="s">
        <v>284</v>
      </c>
    </row>
    <row r="1182" spans="1:5" x14ac:dyDescent="0.25">
      <c r="A1182" s="2">
        <v>44338</v>
      </c>
      <c r="B1182" s="1" t="s">
        <v>316</v>
      </c>
      <c r="C1182" s="52">
        <v>50</v>
      </c>
      <c r="D1182" s="51" t="s">
        <v>9</v>
      </c>
      <c r="E1182" s="51" t="s">
        <v>148</v>
      </c>
    </row>
    <row r="1183" spans="1:5" x14ac:dyDescent="0.25">
      <c r="A1183" s="2">
        <v>44340</v>
      </c>
      <c r="B1183" s="1" t="s">
        <v>317</v>
      </c>
      <c r="C1183" s="52">
        <v>50</v>
      </c>
      <c r="D1183" s="51" t="s">
        <v>14</v>
      </c>
      <c r="E1183" s="51" t="s">
        <v>14</v>
      </c>
    </row>
    <row r="1184" spans="1:5" x14ac:dyDescent="0.25">
      <c r="A1184" s="2">
        <v>44340</v>
      </c>
      <c r="B1184" s="1" t="s">
        <v>317</v>
      </c>
      <c r="C1184" s="52">
        <v>79</v>
      </c>
      <c r="D1184" s="51" t="s">
        <v>14</v>
      </c>
      <c r="E1184" s="51" t="s">
        <v>16</v>
      </c>
    </row>
    <row r="1185" spans="1:5" x14ac:dyDescent="0.25">
      <c r="A1185" s="2">
        <v>44340</v>
      </c>
      <c r="B1185" s="1" t="s">
        <v>316</v>
      </c>
      <c r="C1185" s="52">
        <v>42</v>
      </c>
      <c r="D1185" s="51" t="s">
        <v>13</v>
      </c>
      <c r="E1185" s="51" t="s">
        <v>13</v>
      </c>
    </row>
    <row r="1186" spans="1:5" x14ac:dyDescent="0.25">
      <c r="A1186" s="2">
        <v>44340</v>
      </c>
      <c r="B1186" s="1" t="s">
        <v>316</v>
      </c>
      <c r="C1186" s="52">
        <v>68</v>
      </c>
      <c r="D1186" s="51" t="s">
        <v>7</v>
      </c>
      <c r="E1186" s="51" t="s">
        <v>7</v>
      </c>
    </row>
    <row r="1187" spans="1:5" x14ac:dyDescent="0.25">
      <c r="A1187" s="2">
        <v>44340</v>
      </c>
      <c r="B1187" s="1" t="s">
        <v>317</v>
      </c>
      <c r="C1187" s="52">
        <v>79</v>
      </c>
      <c r="D1187" s="51" t="s">
        <v>7</v>
      </c>
      <c r="E1187" s="51" t="s">
        <v>7</v>
      </c>
    </row>
    <row r="1188" spans="1:5" x14ac:dyDescent="0.25">
      <c r="A1188" s="2">
        <v>44340</v>
      </c>
      <c r="B1188" s="1" t="s">
        <v>317</v>
      </c>
      <c r="C1188" s="52">
        <v>76</v>
      </c>
      <c r="D1188" s="51" t="s">
        <v>9</v>
      </c>
      <c r="E1188" s="51" t="s">
        <v>9</v>
      </c>
    </row>
    <row r="1189" spans="1:5" x14ac:dyDescent="0.25">
      <c r="A1189" s="2">
        <v>44340</v>
      </c>
      <c r="B1189" s="1" t="s">
        <v>316</v>
      </c>
      <c r="C1189" s="52">
        <v>60</v>
      </c>
      <c r="D1189" s="51" t="s">
        <v>8</v>
      </c>
      <c r="E1189" s="51" t="s">
        <v>31</v>
      </c>
    </row>
    <row r="1190" spans="1:5" x14ac:dyDescent="0.25">
      <c r="A1190" s="2">
        <v>44340</v>
      </c>
      <c r="B1190" s="1" t="s">
        <v>316</v>
      </c>
      <c r="C1190" s="52">
        <v>46</v>
      </c>
      <c r="D1190" s="51" t="s">
        <v>8</v>
      </c>
      <c r="E1190" s="51" t="s">
        <v>8</v>
      </c>
    </row>
    <row r="1191" spans="1:5" x14ac:dyDescent="0.25">
      <c r="A1191" s="2">
        <v>44340</v>
      </c>
      <c r="B1191" s="1" t="s">
        <v>316</v>
      </c>
      <c r="C1191" s="52">
        <v>46</v>
      </c>
      <c r="D1191" s="51" t="s">
        <v>8</v>
      </c>
      <c r="E1191" s="51" t="s">
        <v>8</v>
      </c>
    </row>
    <row r="1192" spans="1:5" x14ac:dyDescent="0.25">
      <c r="A1192" s="2">
        <v>44340</v>
      </c>
      <c r="B1192" s="1" t="s">
        <v>316</v>
      </c>
      <c r="C1192" s="52">
        <v>53</v>
      </c>
      <c r="D1192" s="51" t="s">
        <v>8</v>
      </c>
      <c r="E1192" s="51" t="s">
        <v>8</v>
      </c>
    </row>
    <row r="1193" spans="1:5" x14ac:dyDescent="0.25">
      <c r="A1193" s="2">
        <v>44342</v>
      </c>
      <c r="B1193" s="1" t="s">
        <v>317</v>
      </c>
      <c r="C1193" s="52">
        <v>21</v>
      </c>
      <c r="D1193" s="51" t="s">
        <v>20</v>
      </c>
      <c r="E1193" s="51" t="s">
        <v>20</v>
      </c>
    </row>
    <row r="1194" spans="1:5" x14ac:dyDescent="0.25">
      <c r="A1194" s="2">
        <v>44342</v>
      </c>
      <c r="B1194" s="1" t="s">
        <v>317</v>
      </c>
      <c r="C1194" s="52">
        <v>31</v>
      </c>
      <c r="D1194" s="51" t="s">
        <v>20</v>
      </c>
      <c r="E1194" s="51" t="s">
        <v>20</v>
      </c>
    </row>
    <row r="1195" spans="1:5" x14ac:dyDescent="0.25">
      <c r="A1195" s="2">
        <v>44342</v>
      </c>
      <c r="B1195" s="1" t="s">
        <v>317</v>
      </c>
      <c r="C1195" s="52">
        <v>50</v>
      </c>
      <c r="D1195" s="51" t="s">
        <v>20</v>
      </c>
      <c r="E1195" s="51" t="s">
        <v>20</v>
      </c>
    </row>
    <row r="1196" spans="1:5" x14ac:dyDescent="0.25">
      <c r="A1196" s="2">
        <v>44342</v>
      </c>
      <c r="B1196" s="1" t="s">
        <v>317</v>
      </c>
      <c r="C1196" s="52">
        <v>68</v>
      </c>
      <c r="D1196" s="51" t="s">
        <v>20</v>
      </c>
      <c r="E1196" s="51" t="s">
        <v>20</v>
      </c>
    </row>
    <row r="1197" spans="1:5" x14ac:dyDescent="0.25">
      <c r="A1197" s="2">
        <v>44342</v>
      </c>
      <c r="B1197" s="1" t="s">
        <v>317</v>
      </c>
      <c r="C1197" s="52">
        <v>82</v>
      </c>
      <c r="D1197" s="51" t="s">
        <v>20</v>
      </c>
      <c r="E1197" s="51" t="s">
        <v>20</v>
      </c>
    </row>
    <row r="1198" spans="1:5" x14ac:dyDescent="0.25">
      <c r="A1198" s="2">
        <v>44342</v>
      </c>
      <c r="B1198" s="1" t="s">
        <v>316</v>
      </c>
      <c r="C1198" s="52">
        <v>54</v>
      </c>
      <c r="D1198" s="51" t="s">
        <v>20</v>
      </c>
      <c r="E1198" s="51" t="s">
        <v>20</v>
      </c>
    </row>
    <row r="1199" spans="1:5" x14ac:dyDescent="0.25">
      <c r="A1199" s="2">
        <v>44342</v>
      </c>
      <c r="B1199" s="1" t="s">
        <v>316</v>
      </c>
      <c r="C1199" s="52">
        <v>61</v>
      </c>
      <c r="D1199" s="51" t="s">
        <v>20</v>
      </c>
      <c r="E1199" s="51" t="s">
        <v>20</v>
      </c>
    </row>
    <row r="1200" spans="1:5" x14ac:dyDescent="0.25">
      <c r="A1200" s="2">
        <v>44342</v>
      </c>
      <c r="B1200" s="1" t="s">
        <v>316</v>
      </c>
      <c r="C1200" s="52">
        <v>74</v>
      </c>
      <c r="D1200" s="51" t="s">
        <v>20</v>
      </c>
      <c r="E1200" s="51" t="s">
        <v>20</v>
      </c>
    </row>
    <row r="1201" spans="1:5" x14ac:dyDescent="0.25">
      <c r="A1201" s="2">
        <v>44342</v>
      </c>
      <c r="B1201" s="1" t="s">
        <v>316</v>
      </c>
      <c r="C1201" s="52">
        <v>76</v>
      </c>
      <c r="D1201" s="51" t="s">
        <v>20</v>
      </c>
      <c r="E1201" s="51" t="s">
        <v>20</v>
      </c>
    </row>
    <row r="1202" spans="1:5" x14ac:dyDescent="0.25">
      <c r="A1202" s="2">
        <v>44342</v>
      </c>
      <c r="B1202" s="1" t="s">
        <v>317</v>
      </c>
      <c r="C1202" s="52">
        <v>65</v>
      </c>
      <c r="D1202" s="51" t="s">
        <v>24</v>
      </c>
      <c r="E1202" s="51" t="s">
        <v>24</v>
      </c>
    </row>
    <row r="1203" spans="1:5" x14ac:dyDescent="0.25">
      <c r="A1203" s="2">
        <v>44342</v>
      </c>
      <c r="B1203" s="1" t="s">
        <v>317</v>
      </c>
      <c r="C1203" s="52">
        <v>58</v>
      </c>
      <c r="D1203" s="51" t="s">
        <v>7</v>
      </c>
      <c r="E1203" s="51" t="s">
        <v>7</v>
      </c>
    </row>
    <row r="1204" spans="1:5" x14ac:dyDescent="0.25">
      <c r="A1204" s="2">
        <v>44342</v>
      </c>
      <c r="B1204" s="1" t="s">
        <v>316</v>
      </c>
      <c r="C1204" s="52">
        <v>57</v>
      </c>
      <c r="D1204" s="51" t="s">
        <v>7</v>
      </c>
      <c r="E1204" s="51" t="s">
        <v>7</v>
      </c>
    </row>
    <row r="1205" spans="1:5" x14ac:dyDescent="0.25">
      <c r="A1205" s="2">
        <v>44342</v>
      </c>
      <c r="B1205" s="1" t="s">
        <v>317</v>
      </c>
      <c r="C1205" s="52">
        <v>76</v>
      </c>
      <c r="D1205" s="51" t="s">
        <v>9</v>
      </c>
      <c r="E1205" s="51" t="s">
        <v>9</v>
      </c>
    </row>
    <row r="1206" spans="1:5" x14ac:dyDescent="0.25">
      <c r="A1206" s="2">
        <v>44342</v>
      </c>
      <c r="B1206" s="1" t="s">
        <v>317</v>
      </c>
      <c r="C1206" s="52">
        <v>76</v>
      </c>
      <c r="D1206" s="51" t="s">
        <v>873</v>
      </c>
      <c r="E1206" s="51" t="s">
        <v>622</v>
      </c>
    </row>
    <row r="1207" spans="1:5" x14ac:dyDescent="0.25">
      <c r="A1207" s="2">
        <v>44342</v>
      </c>
      <c r="B1207" s="1" t="s">
        <v>317</v>
      </c>
      <c r="C1207" s="52">
        <v>63</v>
      </c>
      <c r="D1207" s="51" t="s">
        <v>8</v>
      </c>
      <c r="E1207" s="51" t="s">
        <v>8</v>
      </c>
    </row>
    <row r="1208" spans="1:5" x14ac:dyDescent="0.25">
      <c r="A1208" s="2">
        <v>44342</v>
      </c>
      <c r="B1208" s="1" t="s">
        <v>317</v>
      </c>
      <c r="C1208" s="52">
        <v>68</v>
      </c>
      <c r="D1208" s="51" t="s">
        <v>8</v>
      </c>
      <c r="E1208" s="51" t="s">
        <v>111</v>
      </c>
    </row>
    <row r="1209" spans="1:5" x14ac:dyDescent="0.25">
      <c r="A1209" s="2">
        <v>44342</v>
      </c>
      <c r="B1209" s="1" t="s">
        <v>316</v>
      </c>
      <c r="C1209" s="52">
        <v>39</v>
      </c>
      <c r="D1209" s="51" t="s">
        <v>8</v>
      </c>
      <c r="E1209" s="51" t="s">
        <v>8</v>
      </c>
    </row>
    <row r="1210" spans="1:5" x14ac:dyDescent="0.25">
      <c r="A1210" s="2">
        <v>44342</v>
      </c>
      <c r="B1210" s="1" t="s">
        <v>316</v>
      </c>
      <c r="C1210" s="52">
        <v>86</v>
      </c>
      <c r="D1210" s="51" t="s">
        <v>8</v>
      </c>
      <c r="E1210" s="51" t="s">
        <v>8</v>
      </c>
    </row>
    <row r="1211" spans="1:5" x14ac:dyDescent="0.25">
      <c r="A1211" s="2">
        <v>44342</v>
      </c>
      <c r="B1211" s="1" t="s">
        <v>316</v>
      </c>
      <c r="C1211" s="52">
        <v>50</v>
      </c>
      <c r="D1211" s="51" t="s">
        <v>49</v>
      </c>
      <c r="E1211" s="51" t="s">
        <v>49</v>
      </c>
    </row>
    <row r="1212" spans="1:5" x14ac:dyDescent="0.25">
      <c r="A1212" s="2">
        <v>44342</v>
      </c>
      <c r="B1212" s="1" t="s">
        <v>316</v>
      </c>
      <c r="C1212" s="52">
        <v>51</v>
      </c>
      <c r="D1212" s="51" t="s">
        <v>49</v>
      </c>
      <c r="E1212" s="51" t="s">
        <v>49</v>
      </c>
    </row>
    <row r="1213" spans="1:5" x14ac:dyDescent="0.25">
      <c r="A1213" s="2">
        <v>44342</v>
      </c>
      <c r="B1213" s="1" t="s">
        <v>317</v>
      </c>
      <c r="C1213" s="52">
        <v>72</v>
      </c>
      <c r="D1213" s="51" t="s">
        <v>50</v>
      </c>
      <c r="E1213" s="51" t="s">
        <v>1356</v>
      </c>
    </row>
    <row r="1214" spans="1:5" x14ac:dyDescent="0.25">
      <c r="A1214" s="2">
        <v>44342</v>
      </c>
      <c r="B1214" s="1" t="s">
        <v>317</v>
      </c>
      <c r="C1214" s="52">
        <v>79</v>
      </c>
      <c r="D1214" s="51" t="s">
        <v>27</v>
      </c>
      <c r="E1214" s="51" t="s">
        <v>868</v>
      </c>
    </row>
    <row r="1215" spans="1:5" x14ac:dyDescent="0.25">
      <c r="A1215" s="2">
        <v>44342</v>
      </c>
      <c r="B1215" s="1" t="s">
        <v>316</v>
      </c>
      <c r="C1215" s="52">
        <v>50</v>
      </c>
      <c r="D1215" s="51" t="s">
        <v>27</v>
      </c>
      <c r="E1215" s="51" t="s">
        <v>609</v>
      </c>
    </row>
    <row r="1216" spans="1:5" x14ac:dyDescent="0.25">
      <c r="A1216" s="2">
        <v>44342</v>
      </c>
      <c r="B1216" s="1" t="s">
        <v>317</v>
      </c>
      <c r="C1216" s="52">
        <v>82</v>
      </c>
      <c r="D1216" s="51" t="s">
        <v>51</v>
      </c>
      <c r="E1216" s="51" t="s">
        <v>51</v>
      </c>
    </row>
    <row r="1217" spans="1:5" x14ac:dyDescent="0.25">
      <c r="A1217" s="2">
        <v>44342</v>
      </c>
      <c r="B1217" s="1" t="s">
        <v>316</v>
      </c>
      <c r="C1217" s="52">
        <v>77</v>
      </c>
      <c r="D1217" s="51" t="s">
        <v>51</v>
      </c>
      <c r="E1217" s="51" t="s">
        <v>51</v>
      </c>
    </row>
    <row r="1218" spans="1:5" x14ac:dyDescent="0.25">
      <c r="A1218" s="2">
        <v>44342</v>
      </c>
      <c r="B1218" s="1" t="s">
        <v>316</v>
      </c>
      <c r="C1218" s="52">
        <v>98</v>
      </c>
      <c r="D1218" s="51" t="s">
        <v>51</v>
      </c>
      <c r="E1218" s="51" t="s">
        <v>51</v>
      </c>
    </row>
    <row r="1219" spans="1:5" x14ac:dyDescent="0.25">
      <c r="A1219" s="2">
        <v>44343</v>
      </c>
      <c r="B1219" s="1" t="s">
        <v>317</v>
      </c>
      <c r="C1219" s="52">
        <v>63</v>
      </c>
      <c r="D1219" s="51" t="s">
        <v>14</v>
      </c>
      <c r="E1219" s="51" t="s">
        <v>14</v>
      </c>
    </row>
    <row r="1220" spans="1:5" x14ac:dyDescent="0.25">
      <c r="A1220" s="2">
        <v>44343</v>
      </c>
      <c r="B1220" s="1" t="s">
        <v>317</v>
      </c>
      <c r="C1220" s="52">
        <v>78</v>
      </c>
      <c r="D1220" s="51" t="s">
        <v>14</v>
      </c>
      <c r="E1220" s="51" t="s">
        <v>14</v>
      </c>
    </row>
    <row r="1221" spans="1:5" x14ac:dyDescent="0.25">
      <c r="A1221" s="2">
        <v>44343</v>
      </c>
      <c r="B1221" s="1" t="s">
        <v>317</v>
      </c>
      <c r="C1221" s="52">
        <v>74</v>
      </c>
      <c r="D1221" s="51" t="s">
        <v>7</v>
      </c>
      <c r="E1221" s="51" t="s">
        <v>7</v>
      </c>
    </row>
    <row r="1222" spans="1:5" x14ac:dyDescent="0.25">
      <c r="A1222" s="2">
        <v>44343</v>
      </c>
      <c r="B1222" s="1" t="s">
        <v>317</v>
      </c>
      <c r="C1222" s="52">
        <v>77</v>
      </c>
      <c r="D1222" s="51" t="s">
        <v>9</v>
      </c>
      <c r="E1222" s="51" t="s">
        <v>9</v>
      </c>
    </row>
    <row r="1223" spans="1:5" x14ac:dyDescent="0.25">
      <c r="A1223" s="2">
        <v>44343</v>
      </c>
      <c r="B1223" s="1" t="s">
        <v>316</v>
      </c>
      <c r="C1223" s="52">
        <v>74</v>
      </c>
      <c r="D1223" s="51" t="s">
        <v>9</v>
      </c>
      <c r="E1223" s="51" t="s">
        <v>148</v>
      </c>
    </row>
    <row r="1224" spans="1:5" x14ac:dyDescent="0.25">
      <c r="A1224" s="2">
        <v>44343</v>
      </c>
      <c r="B1224" s="1" t="s">
        <v>316</v>
      </c>
      <c r="C1224" s="52">
        <v>100</v>
      </c>
      <c r="D1224" s="51" t="s">
        <v>8</v>
      </c>
      <c r="E1224" s="51" t="s">
        <v>73</v>
      </c>
    </row>
    <row r="1225" spans="1:5" x14ac:dyDescent="0.25">
      <c r="A1225" s="2">
        <v>44343</v>
      </c>
      <c r="B1225" s="1" t="s">
        <v>316</v>
      </c>
      <c r="C1225" s="52">
        <v>89</v>
      </c>
      <c r="D1225" s="51" t="s">
        <v>8</v>
      </c>
      <c r="E1225" s="51" t="s">
        <v>8</v>
      </c>
    </row>
    <row r="1226" spans="1:5" x14ac:dyDescent="0.25">
      <c r="A1226" s="2">
        <v>44343</v>
      </c>
      <c r="B1226" s="1" t="s">
        <v>317</v>
      </c>
      <c r="C1226" s="52">
        <v>71</v>
      </c>
      <c r="D1226" s="51" t="s">
        <v>27</v>
      </c>
      <c r="E1226" s="51" t="s">
        <v>140</v>
      </c>
    </row>
    <row r="1227" spans="1:5" x14ac:dyDescent="0.25">
      <c r="A1227" s="2">
        <v>44343</v>
      </c>
      <c r="B1227" s="1" t="s">
        <v>317</v>
      </c>
      <c r="C1227" s="52">
        <v>83</v>
      </c>
      <c r="D1227" s="51" t="s">
        <v>27</v>
      </c>
      <c r="E1227" s="51" t="s">
        <v>140</v>
      </c>
    </row>
    <row r="1228" spans="1:5" x14ac:dyDescent="0.25">
      <c r="A1228" s="2">
        <v>44343</v>
      </c>
      <c r="B1228" s="1" t="s">
        <v>316</v>
      </c>
      <c r="C1228" s="52">
        <v>85</v>
      </c>
      <c r="D1228" s="51" t="s">
        <v>27</v>
      </c>
      <c r="E1228" s="51" t="s">
        <v>868</v>
      </c>
    </row>
    <row r="1229" spans="1:5" x14ac:dyDescent="0.25">
      <c r="A1229" s="2">
        <v>44343</v>
      </c>
      <c r="B1229" s="1" t="s">
        <v>316</v>
      </c>
      <c r="C1229" s="52">
        <v>69</v>
      </c>
      <c r="D1229" s="51" t="s">
        <v>27</v>
      </c>
      <c r="E1229" s="51" t="s">
        <v>140</v>
      </c>
    </row>
    <row r="1230" spans="1:5" x14ac:dyDescent="0.25">
      <c r="A1230" s="2">
        <v>44343</v>
      </c>
      <c r="B1230" s="1" t="s">
        <v>316</v>
      </c>
      <c r="C1230" s="52">
        <v>92</v>
      </c>
      <c r="D1230" s="51" t="s">
        <v>51</v>
      </c>
      <c r="E1230" s="51" t="s">
        <v>51</v>
      </c>
    </row>
    <row r="1231" spans="1:5" x14ac:dyDescent="0.25">
      <c r="A1231" s="2">
        <v>44343</v>
      </c>
      <c r="B1231" s="1" t="s">
        <v>317</v>
      </c>
      <c r="C1231" s="52">
        <v>73</v>
      </c>
      <c r="D1231" s="51" t="s">
        <v>10</v>
      </c>
      <c r="E1231" s="51" t="s">
        <v>10</v>
      </c>
    </row>
    <row r="1232" spans="1:5" x14ac:dyDescent="0.25">
      <c r="A1232" s="2">
        <v>44343</v>
      </c>
      <c r="B1232" s="1" t="s">
        <v>316</v>
      </c>
      <c r="C1232" s="52">
        <v>75</v>
      </c>
      <c r="D1232" s="51" t="s">
        <v>10</v>
      </c>
      <c r="E1232" s="51" t="s">
        <v>10</v>
      </c>
    </row>
    <row r="1233" spans="1:5" x14ac:dyDescent="0.25">
      <c r="A1233" s="2">
        <v>44344</v>
      </c>
      <c r="B1233" s="1" t="s">
        <v>317</v>
      </c>
      <c r="C1233" s="52">
        <v>63</v>
      </c>
      <c r="D1233" s="51" t="s">
        <v>14</v>
      </c>
      <c r="E1233" s="51" t="s">
        <v>14</v>
      </c>
    </row>
    <row r="1234" spans="1:5" x14ac:dyDescent="0.25">
      <c r="A1234" s="2">
        <v>44344</v>
      </c>
      <c r="B1234" s="1" t="s">
        <v>317</v>
      </c>
      <c r="C1234" s="52">
        <v>63</v>
      </c>
      <c r="D1234" s="51" t="s">
        <v>20</v>
      </c>
      <c r="E1234" s="51" t="s">
        <v>20</v>
      </c>
    </row>
    <row r="1235" spans="1:5" x14ac:dyDescent="0.25">
      <c r="A1235" s="2">
        <v>44344</v>
      </c>
      <c r="B1235" s="1" t="s">
        <v>317</v>
      </c>
      <c r="C1235" s="52">
        <v>72</v>
      </c>
      <c r="D1235" s="51" t="s">
        <v>20</v>
      </c>
      <c r="E1235" s="51" t="s">
        <v>20</v>
      </c>
    </row>
    <row r="1236" spans="1:5" x14ac:dyDescent="0.25">
      <c r="A1236" s="2">
        <v>44344</v>
      </c>
      <c r="B1236" s="1" t="s">
        <v>317</v>
      </c>
      <c r="C1236" s="52">
        <v>83</v>
      </c>
      <c r="D1236" s="51" t="s">
        <v>20</v>
      </c>
      <c r="E1236" s="51" t="s">
        <v>20</v>
      </c>
    </row>
    <row r="1237" spans="1:5" x14ac:dyDescent="0.25">
      <c r="A1237" s="2">
        <v>44344</v>
      </c>
      <c r="B1237" s="1" t="s">
        <v>317</v>
      </c>
      <c r="C1237" s="52">
        <v>56</v>
      </c>
      <c r="D1237" s="51" t="s">
        <v>20</v>
      </c>
      <c r="E1237" s="51" t="s">
        <v>932</v>
      </c>
    </row>
    <row r="1238" spans="1:5" x14ac:dyDescent="0.25">
      <c r="A1238" s="2">
        <v>44344</v>
      </c>
      <c r="B1238" s="1" t="s">
        <v>316</v>
      </c>
      <c r="C1238" s="52">
        <v>55</v>
      </c>
      <c r="D1238" s="51" t="s">
        <v>20</v>
      </c>
      <c r="E1238" s="51" t="s">
        <v>20</v>
      </c>
    </row>
    <row r="1239" spans="1:5" x14ac:dyDescent="0.25">
      <c r="A1239" s="2">
        <v>44344</v>
      </c>
      <c r="B1239" s="1" t="s">
        <v>317</v>
      </c>
      <c r="C1239" s="52">
        <v>64</v>
      </c>
      <c r="D1239" s="51" t="s">
        <v>24</v>
      </c>
      <c r="E1239" s="51" t="s">
        <v>706</v>
      </c>
    </row>
    <row r="1240" spans="1:5" x14ac:dyDescent="0.25">
      <c r="A1240" s="2">
        <v>44344</v>
      </c>
      <c r="B1240" s="1" t="s">
        <v>317</v>
      </c>
      <c r="C1240" s="52">
        <v>68</v>
      </c>
      <c r="D1240" s="51" t="s">
        <v>9</v>
      </c>
      <c r="E1240" s="51" t="s">
        <v>9</v>
      </c>
    </row>
    <row r="1241" spans="1:5" x14ac:dyDescent="0.25">
      <c r="A1241" s="2">
        <v>44344</v>
      </c>
      <c r="B1241" s="1" t="s">
        <v>317</v>
      </c>
      <c r="C1241" s="52">
        <v>69</v>
      </c>
      <c r="D1241" s="51" t="s">
        <v>9</v>
      </c>
      <c r="E1241" s="51" t="s">
        <v>9</v>
      </c>
    </row>
    <row r="1242" spans="1:5" x14ac:dyDescent="0.25">
      <c r="A1242" s="2">
        <v>44344</v>
      </c>
      <c r="B1242" s="1" t="s">
        <v>317</v>
      </c>
      <c r="C1242" s="52">
        <v>73</v>
      </c>
      <c r="D1242" s="51" t="s">
        <v>9</v>
      </c>
      <c r="E1242" s="51" t="s">
        <v>9</v>
      </c>
    </row>
    <row r="1243" spans="1:5" x14ac:dyDescent="0.25">
      <c r="A1243" s="2">
        <v>44344</v>
      </c>
      <c r="B1243" s="1" t="s">
        <v>317</v>
      </c>
      <c r="C1243" s="52">
        <v>47</v>
      </c>
      <c r="D1243" s="51" t="s">
        <v>9</v>
      </c>
      <c r="E1243" s="51" t="s">
        <v>9</v>
      </c>
    </row>
    <row r="1244" spans="1:5" x14ac:dyDescent="0.25">
      <c r="A1244" s="2">
        <v>44344</v>
      </c>
      <c r="B1244" s="1" t="s">
        <v>317</v>
      </c>
      <c r="C1244" s="52">
        <v>62</v>
      </c>
      <c r="D1244" s="51" t="s">
        <v>11</v>
      </c>
      <c r="E1244" s="51" t="s">
        <v>11</v>
      </c>
    </row>
    <row r="1245" spans="1:5" x14ac:dyDescent="0.25">
      <c r="A1245" s="2">
        <v>44344</v>
      </c>
      <c r="B1245" s="1" t="s">
        <v>317</v>
      </c>
      <c r="C1245" s="52">
        <v>62</v>
      </c>
      <c r="D1245" s="51" t="s">
        <v>12</v>
      </c>
      <c r="E1245" s="51" t="s">
        <v>12</v>
      </c>
    </row>
    <row r="1246" spans="1:5" x14ac:dyDescent="0.25">
      <c r="A1246" s="2">
        <v>44344</v>
      </c>
      <c r="B1246" s="1" t="s">
        <v>316</v>
      </c>
      <c r="C1246" s="52">
        <v>79</v>
      </c>
      <c r="D1246" s="51" t="s">
        <v>8</v>
      </c>
      <c r="E1246" s="51" t="s">
        <v>31</v>
      </c>
    </row>
    <row r="1247" spans="1:5" x14ac:dyDescent="0.25">
      <c r="A1247" s="2">
        <v>44344</v>
      </c>
      <c r="B1247" s="1" t="s">
        <v>316</v>
      </c>
      <c r="C1247" s="52">
        <v>71</v>
      </c>
      <c r="D1247" s="51" t="s">
        <v>8</v>
      </c>
      <c r="E1247" s="51" t="s">
        <v>111</v>
      </c>
    </row>
    <row r="1248" spans="1:5" x14ac:dyDescent="0.25">
      <c r="A1248" s="2">
        <v>44344</v>
      </c>
      <c r="B1248" s="1" t="s">
        <v>316</v>
      </c>
      <c r="C1248" s="52">
        <v>84</v>
      </c>
      <c r="D1248" s="51" t="s">
        <v>8</v>
      </c>
      <c r="E1248" s="51" t="s">
        <v>1151</v>
      </c>
    </row>
    <row r="1249" spans="1:5" x14ac:dyDescent="0.25">
      <c r="A1249" s="2">
        <v>44344</v>
      </c>
      <c r="B1249" s="1" t="s">
        <v>317</v>
      </c>
      <c r="C1249" s="52">
        <v>82</v>
      </c>
      <c r="D1249" s="51" t="s">
        <v>27</v>
      </c>
      <c r="E1249" s="51" t="s">
        <v>140</v>
      </c>
    </row>
    <row r="1250" spans="1:5" x14ac:dyDescent="0.25">
      <c r="A1250" s="2">
        <v>44344</v>
      </c>
      <c r="B1250" s="1" t="s">
        <v>317</v>
      </c>
      <c r="C1250" s="52">
        <v>91</v>
      </c>
      <c r="D1250" s="51" t="s">
        <v>27</v>
      </c>
      <c r="E1250" s="51" t="s">
        <v>868</v>
      </c>
    </row>
    <row r="1251" spans="1:5" x14ac:dyDescent="0.25">
      <c r="A1251" s="2">
        <v>44344</v>
      </c>
      <c r="B1251" s="1" t="s">
        <v>316</v>
      </c>
      <c r="C1251" s="52">
        <v>93</v>
      </c>
      <c r="D1251" s="51" t="s">
        <v>27</v>
      </c>
      <c r="E1251" s="51" t="s">
        <v>868</v>
      </c>
    </row>
    <row r="1252" spans="1:5" x14ac:dyDescent="0.25">
      <c r="A1252" s="2">
        <v>44344</v>
      </c>
      <c r="B1252" s="1" t="s">
        <v>316</v>
      </c>
      <c r="C1252" s="52">
        <v>74</v>
      </c>
      <c r="D1252" s="51" t="s">
        <v>27</v>
      </c>
      <c r="E1252" s="51" t="s">
        <v>868</v>
      </c>
    </row>
    <row r="1253" spans="1:5" x14ac:dyDescent="0.25">
      <c r="A1253" s="2">
        <v>44344</v>
      </c>
      <c r="B1253" s="1" t="s">
        <v>317</v>
      </c>
      <c r="C1253" s="52">
        <v>61</v>
      </c>
      <c r="D1253" s="51" t="s">
        <v>51</v>
      </c>
      <c r="E1253" s="51" t="s">
        <v>51</v>
      </c>
    </row>
    <row r="1254" spans="1:5" x14ac:dyDescent="0.25">
      <c r="A1254" s="2">
        <v>44345</v>
      </c>
      <c r="B1254" s="1" t="s">
        <v>317</v>
      </c>
      <c r="C1254" s="52">
        <v>75</v>
      </c>
      <c r="D1254" s="51" t="s">
        <v>47</v>
      </c>
      <c r="E1254" s="51" t="s">
        <v>924</v>
      </c>
    </row>
    <row r="1255" spans="1:5" x14ac:dyDescent="0.25">
      <c r="A1255" s="2">
        <v>44345</v>
      </c>
      <c r="B1255" s="1" t="s">
        <v>316</v>
      </c>
      <c r="C1255" s="52">
        <v>76</v>
      </c>
      <c r="D1255" s="51" t="s">
        <v>9</v>
      </c>
      <c r="E1255" s="51" t="s">
        <v>9</v>
      </c>
    </row>
    <row r="1256" spans="1:5" x14ac:dyDescent="0.25">
      <c r="A1256" s="2">
        <v>44345</v>
      </c>
      <c r="B1256" s="1" t="s">
        <v>317</v>
      </c>
      <c r="C1256" s="52">
        <v>80</v>
      </c>
      <c r="D1256" s="51" t="s">
        <v>8</v>
      </c>
      <c r="E1256" s="51" t="s">
        <v>58</v>
      </c>
    </row>
    <row r="1257" spans="1:5" x14ac:dyDescent="0.25">
      <c r="A1257" s="2">
        <v>44345</v>
      </c>
      <c r="B1257" s="1" t="s">
        <v>317</v>
      </c>
      <c r="C1257" s="52">
        <v>52</v>
      </c>
      <c r="D1257" s="51" t="s">
        <v>8</v>
      </c>
      <c r="E1257" s="51" t="s">
        <v>8</v>
      </c>
    </row>
    <row r="1258" spans="1:5" x14ac:dyDescent="0.25">
      <c r="A1258" s="2">
        <v>44345</v>
      </c>
      <c r="B1258" s="1" t="s">
        <v>317</v>
      </c>
      <c r="C1258" s="52">
        <v>72</v>
      </c>
      <c r="D1258" s="51" t="s">
        <v>8</v>
      </c>
      <c r="E1258" s="51" t="s">
        <v>8</v>
      </c>
    </row>
    <row r="1259" spans="1:5" x14ac:dyDescent="0.25">
      <c r="A1259" s="2">
        <v>44345</v>
      </c>
      <c r="B1259" s="1" t="s">
        <v>317</v>
      </c>
      <c r="C1259" s="52">
        <v>83</v>
      </c>
      <c r="D1259" s="51" t="s">
        <v>8</v>
      </c>
      <c r="E1259" s="51" t="s">
        <v>8</v>
      </c>
    </row>
    <row r="1260" spans="1:5" x14ac:dyDescent="0.25">
      <c r="A1260" s="2">
        <v>44345</v>
      </c>
      <c r="B1260" s="1" t="s">
        <v>317</v>
      </c>
      <c r="C1260" s="52">
        <v>77</v>
      </c>
      <c r="D1260" s="51" t="s">
        <v>8</v>
      </c>
      <c r="E1260" s="51" t="s">
        <v>8</v>
      </c>
    </row>
    <row r="1261" spans="1:5" x14ac:dyDescent="0.25">
      <c r="A1261" s="2">
        <v>44345</v>
      </c>
      <c r="B1261" s="1" t="s">
        <v>317</v>
      </c>
      <c r="C1261" s="52">
        <v>61</v>
      </c>
      <c r="D1261" s="51" t="s">
        <v>8</v>
      </c>
      <c r="E1261" s="51" t="s">
        <v>229</v>
      </c>
    </row>
    <row r="1262" spans="1:5" x14ac:dyDescent="0.25">
      <c r="A1262" s="2">
        <v>44345</v>
      </c>
      <c r="B1262" s="1" t="s">
        <v>316</v>
      </c>
      <c r="C1262" s="52">
        <v>71</v>
      </c>
      <c r="D1262" s="51" t="s">
        <v>8</v>
      </c>
      <c r="E1262" s="51" t="s">
        <v>8</v>
      </c>
    </row>
    <row r="1263" spans="1:5" x14ac:dyDescent="0.25">
      <c r="A1263" s="2">
        <v>44345</v>
      </c>
      <c r="B1263" s="1" t="s">
        <v>316</v>
      </c>
      <c r="C1263" s="52">
        <v>63</v>
      </c>
      <c r="D1263" s="51" t="s">
        <v>8</v>
      </c>
      <c r="E1263" s="51" t="s">
        <v>8</v>
      </c>
    </row>
    <row r="1264" spans="1:5" x14ac:dyDescent="0.25">
      <c r="A1264" s="2">
        <v>44345</v>
      </c>
      <c r="B1264" s="1" t="s">
        <v>316</v>
      </c>
      <c r="C1264" s="52">
        <v>65</v>
      </c>
      <c r="D1264" s="51" t="s">
        <v>8</v>
      </c>
      <c r="E1264" s="51" t="s">
        <v>8</v>
      </c>
    </row>
    <row r="1265" spans="1:5" x14ac:dyDescent="0.25">
      <c r="A1265" s="2">
        <v>44345</v>
      </c>
      <c r="B1265" s="1" t="s">
        <v>316</v>
      </c>
      <c r="C1265" s="52">
        <v>69</v>
      </c>
      <c r="D1265" s="51" t="s">
        <v>8</v>
      </c>
      <c r="E1265" s="51" t="s">
        <v>8</v>
      </c>
    </row>
    <row r="1266" spans="1:5" x14ac:dyDescent="0.25">
      <c r="A1266" s="2">
        <v>44345</v>
      </c>
      <c r="B1266" s="1" t="s">
        <v>316</v>
      </c>
      <c r="C1266" s="52">
        <v>81</v>
      </c>
      <c r="D1266" s="51" t="s">
        <v>27</v>
      </c>
      <c r="E1266" s="51" t="s">
        <v>710</v>
      </c>
    </row>
    <row r="1267" spans="1:5" x14ac:dyDescent="0.25">
      <c r="A1267" s="2">
        <v>44347</v>
      </c>
      <c r="B1267" s="1" t="s">
        <v>317</v>
      </c>
      <c r="C1267" s="52">
        <v>73</v>
      </c>
      <c r="D1267" s="51" t="s">
        <v>14</v>
      </c>
      <c r="E1267" s="51" t="s">
        <v>16</v>
      </c>
    </row>
    <row r="1268" spans="1:5" x14ac:dyDescent="0.25">
      <c r="A1268" s="2">
        <v>44347</v>
      </c>
      <c r="B1268" s="1" t="s">
        <v>317</v>
      </c>
      <c r="C1268" s="52">
        <v>76</v>
      </c>
      <c r="D1268" s="51" t="s">
        <v>13</v>
      </c>
      <c r="E1268" s="51" t="s">
        <v>13</v>
      </c>
    </row>
    <row r="1269" spans="1:5" x14ac:dyDescent="0.25">
      <c r="A1269" s="2">
        <v>44347</v>
      </c>
      <c r="B1269" s="1" t="s">
        <v>316</v>
      </c>
      <c r="C1269" s="52">
        <v>56</v>
      </c>
      <c r="D1269" s="51" t="s">
        <v>24</v>
      </c>
      <c r="E1269" s="51" t="s">
        <v>23</v>
      </c>
    </row>
    <row r="1270" spans="1:5" x14ac:dyDescent="0.25">
      <c r="A1270" s="2">
        <v>44347</v>
      </c>
      <c r="B1270" s="1" t="s">
        <v>317</v>
      </c>
      <c r="C1270" s="52">
        <v>51</v>
      </c>
      <c r="D1270" s="51" t="s">
        <v>7</v>
      </c>
      <c r="E1270" s="51" t="s">
        <v>7</v>
      </c>
    </row>
    <row r="1271" spans="1:5" x14ac:dyDescent="0.25">
      <c r="A1271" s="2">
        <v>44347</v>
      </c>
      <c r="B1271" s="1" t="s">
        <v>316</v>
      </c>
      <c r="C1271" s="52">
        <v>85</v>
      </c>
      <c r="D1271" s="51" t="s">
        <v>7</v>
      </c>
      <c r="E1271" s="51" t="s">
        <v>7</v>
      </c>
    </row>
    <row r="1272" spans="1:5" x14ac:dyDescent="0.25">
      <c r="A1272" s="2">
        <v>44347</v>
      </c>
      <c r="B1272" s="1" t="s">
        <v>316</v>
      </c>
      <c r="C1272" s="52">
        <v>56</v>
      </c>
      <c r="D1272" s="51" t="s">
        <v>11</v>
      </c>
      <c r="E1272" s="51" t="s">
        <v>11</v>
      </c>
    </row>
    <row r="1273" spans="1:5" x14ac:dyDescent="0.25">
      <c r="A1273" s="2">
        <v>44347</v>
      </c>
      <c r="B1273" s="1" t="s">
        <v>316</v>
      </c>
      <c r="C1273" s="52">
        <v>75</v>
      </c>
      <c r="D1273" s="51" t="s">
        <v>11</v>
      </c>
      <c r="E1273" s="51" t="s">
        <v>11</v>
      </c>
    </row>
    <row r="1274" spans="1:5" x14ac:dyDescent="0.25">
      <c r="A1274" s="2">
        <v>44347</v>
      </c>
      <c r="B1274" s="1" t="s">
        <v>317</v>
      </c>
      <c r="C1274" s="52">
        <v>81</v>
      </c>
      <c r="D1274" s="51" t="s">
        <v>8</v>
      </c>
      <c r="E1274" s="51" t="s">
        <v>111</v>
      </c>
    </row>
    <row r="1275" spans="1:5" x14ac:dyDescent="0.25">
      <c r="A1275" s="2">
        <v>44347</v>
      </c>
      <c r="B1275" s="1" t="s">
        <v>316</v>
      </c>
      <c r="C1275" s="52">
        <v>76</v>
      </c>
      <c r="D1275" s="51" t="s">
        <v>8</v>
      </c>
      <c r="E1275" s="51" t="s">
        <v>8</v>
      </c>
    </row>
    <row r="1276" spans="1:5" x14ac:dyDescent="0.25">
      <c r="A1276" s="2">
        <v>44347</v>
      </c>
      <c r="B1276" s="1" t="s">
        <v>317</v>
      </c>
      <c r="C1276" s="52">
        <v>80</v>
      </c>
      <c r="D1276" s="51" t="s">
        <v>50</v>
      </c>
      <c r="E1276" s="51" t="s">
        <v>1356</v>
      </c>
    </row>
    <row r="1277" spans="1:5" x14ac:dyDescent="0.25">
      <c r="A1277" s="2">
        <v>44347</v>
      </c>
      <c r="B1277" s="1" t="s">
        <v>317</v>
      </c>
      <c r="C1277" s="52">
        <v>90</v>
      </c>
      <c r="D1277" s="51" t="s">
        <v>27</v>
      </c>
      <c r="E1277" s="51" t="s">
        <v>140</v>
      </c>
    </row>
    <row r="1278" spans="1:5" x14ac:dyDescent="0.25">
      <c r="A1278" s="2">
        <v>44347</v>
      </c>
      <c r="B1278" s="1" t="s">
        <v>317</v>
      </c>
      <c r="C1278" s="52">
        <v>80</v>
      </c>
      <c r="D1278" s="51" t="s">
        <v>51</v>
      </c>
      <c r="E1278" s="51" t="s">
        <v>51</v>
      </c>
    </row>
    <row r="1279" spans="1:5" x14ac:dyDescent="0.25">
      <c r="A1279" s="2">
        <v>44347</v>
      </c>
      <c r="B1279" s="1" t="s">
        <v>317</v>
      </c>
      <c r="C1279" s="52">
        <v>80</v>
      </c>
      <c r="D1279" s="51" t="s">
        <v>51</v>
      </c>
      <c r="E1279" s="51" t="s">
        <v>51</v>
      </c>
    </row>
    <row r="1280" spans="1:5" x14ac:dyDescent="0.25">
      <c r="A1280" s="2">
        <v>44347</v>
      </c>
      <c r="B1280" s="1" t="s">
        <v>316</v>
      </c>
      <c r="C1280" s="52">
        <v>74</v>
      </c>
      <c r="D1280" s="51" t="s">
        <v>51</v>
      </c>
      <c r="E1280" s="51" t="s">
        <v>51</v>
      </c>
    </row>
    <row r="1281" spans="1:5" x14ac:dyDescent="0.25">
      <c r="A1281" s="2">
        <v>44347</v>
      </c>
      <c r="B1281" s="1" t="s">
        <v>316</v>
      </c>
      <c r="C1281" s="52">
        <v>78</v>
      </c>
      <c r="D1281" s="51" t="s">
        <v>51</v>
      </c>
      <c r="E1281" s="51" t="s">
        <v>51</v>
      </c>
    </row>
    <row r="1282" spans="1:5" x14ac:dyDescent="0.25">
      <c r="A1282" s="2">
        <v>44347</v>
      </c>
      <c r="B1282" s="1" t="s">
        <v>316</v>
      </c>
      <c r="C1282" s="52">
        <v>90</v>
      </c>
      <c r="D1282" s="51" t="s">
        <v>51</v>
      </c>
      <c r="E1282" s="51" t="s">
        <v>51</v>
      </c>
    </row>
    <row r="1283" spans="1:5" x14ac:dyDescent="0.25">
      <c r="A1283" s="2">
        <v>44347</v>
      </c>
      <c r="B1283" s="1" t="s">
        <v>317</v>
      </c>
      <c r="C1283" s="52">
        <v>55</v>
      </c>
      <c r="D1283" s="51" t="s">
        <v>10</v>
      </c>
      <c r="E1283" s="51" t="s">
        <v>10</v>
      </c>
    </row>
    <row r="1284" spans="1:5" x14ac:dyDescent="0.25">
      <c r="A1284" s="2">
        <v>44348</v>
      </c>
      <c r="B1284" s="1" t="s">
        <v>317</v>
      </c>
      <c r="C1284" s="52">
        <v>74</v>
      </c>
      <c r="D1284" s="51" t="s">
        <v>14</v>
      </c>
      <c r="E1284" s="51" t="s">
        <v>85</v>
      </c>
    </row>
    <row r="1285" spans="1:5" x14ac:dyDescent="0.25">
      <c r="A1285" s="2">
        <v>44348</v>
      </c>
      <c r="B1285" s="1" t="s">
        <v>317</v>
      </c>
      <c r="C1285" s="52">
        <v>49</v>
      </c>
      <c r="D1285" s="51" t="s">
        <v>20</v>
      </c>
      <c r="E1285" s="51" t="s">
        <v>20</v>
      </c>
    </row>
    <row r="1286" spans="1:5" x14ac:dyDescent="0.25">
      <c r="A1286" s="2">
        <v>44348</v>
      </c>
      <c r="B1286" s="1" t="s">
        <v>317</v>
      </c>
      <c r="C1286" s="52">
        <v>50</v>
      </c>
      <c r="D1286" s="51" t="s">
        <v>20</v>
      </c>
      <c r="E1286" s="51" t="s">
        <v>20</v>
      </c>
    </row>
    <row r="1287" spans="1:5" x14ac:dyDescent="0.25">
      <c r="A1287" s="2">
        <v>44348</v>
      </c>
      <c r="B1287" s="1" t="s">
        <v>317</v>
      </c>
      <c r="C1287" s="52">
        <v>61</v>
      </c>
      <c r="D1287" s="51" t="s">
        <v>20</v>
      </c>
      <c r="E1287" s="51" t="s">
        <v>20</v>
      </c>
    </row>
    <row r="1288" spans="1:5" x14ac:dyDescent="0.25">
      <c r="A1288" s="2">
        <v>44348</v>
      </c>
      <c r="B1288" s="1" t="s">
        <v>316</v>
      </c>
      <c r="C1288" s="52">
        <v>43</v>
      </c>
      <c r="D1288" s="51" t="s">
        <v>20</v>
      </c>
      <c r="E1288" s="51" t="s">
        <v>20</v>
      </c>
    </row>
    <row r="1289" spans="1:5" x14ac:dyDescent="0.25">
      <c r="A1289" s="2">
        <v>44348</v>
      </c>
      <c r="B1289" s="1" t="s">
        <v>316</v>
      </c>
      <c r="C1289" s="52">
        <v>71</v>
      </c>
      <c r="D1289" s="51" t="s">
        <v>24</v>
      </c>
      <c r="E1289" s="51" t="s">
        <v>24</v>
      </c>
    </row>
    <row r="1290" spans="1:5" x14ac:dyDescent="0.25">
      <c r="A1290" s="2">
        <v>44348</v>
      </c>
      <c r="B1290" s="1" t="s">
        <v>316</v>
      </c>
      <c r="C1290" s="52">
        <v>60</v>
      </c>
      <c r="D1290" s="51" t="s">
        <v>7</v>
      </c>
      <c r="E1290" s="51" t="s">
        <v>7</v>
      </c>
    </row>
    <row r="1291" spans="1:5" x14ac:dyDescent="0.25">
      <c r="A1291" s="2">
        <v>44348</v>
      </c>
      <c r="B1291" s="1" t="s">
        <v>316</v>
      </c>
      <c r="C1291" s="52">
        <v>78</v>
      </c>
      <c r="D1291" s="51" t="s">
        <v>7</v>
      </c>
      <c r="E1291" s="51" t="s">
        <v>115</v>
      </c>
    </row>
    <row r="1292" spans="1:5" x14ac:dyDescent="0.25">
      <c r="A1292" s="2">
        <v>44348</v>
      </c>
      <c r="B1292" s="1" t="s">
        <v>317</v>
      </c>
      <c r="C1292" s="52">
        <v>66</v>
      </c>
      <c r="D1292" s="51" t="s">
        <v>9</v>
      </c>
      <c r="E1292" s="51" t="s">
        <v>9</v>
      </c>
    </row>
    <row r="1293" spans="1:5" x14ac:dyDescent="0.25">
      <c r="A1293" s="2">
        <v>44348</v>
      </c>
      <c r="B1293" s="1" t="s">
        <v>316</v>
      </c>
      <c r="C1293" s="52">
        <v>64</v>
      </c>
      <c r="D1293" s="51" t="s">
        <v>12</v>
      </c>
      <c r="E1293" s="51" t="s">
        <v>12</v>
      </c>
    </row>
    <row r="1294" spans="1:5" x14ac:dyDescent="0.25">
      <c r="A1294" s="2">
        <v>44348</v>
      </c>
      <c r="B1294" s="1" t="s">
        <v>317</v>
      </c>
      <c r="C1294" s="52">
        <v>68</v>
      </c>
      <c r="D1294" s="51" t="s">
        <v>8</v>
      </c>
      <c r="E1294" s="51" t="s">
        <v>58</v>
      </c>
    </row>
    <row r="1295" spans="1:5" x14ac:dyDescent="0.25">
      <c r="A1295" s="2">
        <v>44348</v>
      </c>
      <c r="B1295" s="1" t="s">
        <v>317</v>
      </c>
      <c r="C1295" s="52">
        <v>66</v>
      </c>
      <c r="D1295" s="51" t="s">
        <v>8</v>
      </c>
      <c r="E1295" s="51" t="s">
        <v>58</v>
      </c>
    </row>
    <row r="1296" spans="1:5" x14ac:dyDescent="0.25">
      <c r="A1296" s="2">
        <v>44348</v>
      </c>
      <c r="B1296" s="1" t="s">
        <v>317</v>
      </c>
      <c r="C1296" s="52">
        <v>68</v>
      </c>
      <c r="D1296" s="51" t="s">
        <v>8</v>
      </c>
      <c r="E1296" s="51" t="s">
        <v>40</v>
      </c>
    </row>
    <row r="1297" spans="1:5" x14ac:dyDescent="0.25">
      <c r="A1297" s="2">
        <v>44348</v>
      </c>
      <c r="B1297" s="1" t="s">
        <v>317</v>
      </c>
      <c r="C1297" s="52">
        <v>84</v>
      </c>
      <c r="D1297" s="51" t="s">
        <v>8</v>
      </c>
      <c r="E1297" s="51" t="s">
        <v>8</v>
      </c>
    </row>
    <row r="1298" spans="1:5" x14ac:dyDescent="0.25">
      <c r="A1298" s="2">
        <v>44348</v>
      </c>
      <c r="B1298" s="1" t="s">
        <v>316</v>
      </c>
      <c r="C1298" s="52">
        <v>67</v>
      </c>
      <c r="D1298" s="51" t="s">
        <v>8</v>
      </c>
      <c r="E1298" s="51" t="s">
        <v>8</v>
      </c>
    </row>
    <row r="1299" spans="1:5" x14ac:dyDescent="0.25">
      <c r="A1299" s="2">
        <v>44348</v>
      </c>
      <c r="B1299" s="1" t="s">
        <v>316</v>
      </c>
      <c r="C1299" s="52">
        <v>74</v>
      </c>
      <c r="D1299" s="51" t="s">
        <v>8</v>
      </c>
      <c r="E1299" s="51" t="s">
        <v>8</v>
      </c>
    </row>
    <row r="1300" spans="1:5" x14ac:dyDescent="0.25">
      <c r="A1300" s="2">
        <v>44348</v>
      </c>
      <c r="B1300" s="1" t="s">
        <v>316</v>
      </c>
      <c r="C1300" s="52">
        <v>76</v>
      </c>
      <c r="D1300" s="51" t="s">
        <v>27</v>
      </c>
      <c r="E1300" s="51" t="s">
        <v>140</v>
      </c>
    </row>
    <row r="1301" spans="1:5" x14ac:dyDescent="0.25">
      <c r="A1301" s="2">
        <v>44348</v>
      </c>
      <c r="B1301" s="1" t="s">
        <v>316</v>
      </c>
      <c r="C1301" s="52">
        <v>72</v>
      </c>
      <c r="D1301" s="51" t="s">
        <v>27</v>
      </c>
      <c r="E1301" s="51" t="s">
        <v>140</v>
      </c>
    </row>
    <row r="1302" spans="1:5" x14ac:dyDescent="0.25">
      <c r="A1302" s="2">
        <v>44348</v>
      </c>
      <c r="B1302" s="1" t="s">
        <v>317</v>
      </c>
      <c r="C1302" s="52">
        <v>78</v>
      </c>
      <c r="D1302" s="51" t="s">
        <v>10</v>
      </c>
      <c r="E1302" s="51" t="s">
        <v>10</v>
      </c>
    </row>
    <row r="1303" spans="1:5" x14ac:dyDescent="0.25">
      <c r="A1303" s="2">
        <v>44349</v>
      </c>
      <c r="B1303" s="1" t="s">
        <v>317</v>
      </c>
      <c r="C1303" s="52">
        <v>57</v>
      </c>
      <c r="D1303" s="51" t="s">
        <v>14</v>
      </c>
      <c r="E1303" s="51" t="s">
        <v>14</v>
      </c>
    </row>
    <row r="1304" spans="1:5" x14ac:dyDescent="0.25">
      <c r="A1304" s="2">
        <v>44349</v>
      </c>
      <c r="B1304" s="1" t="s">
        <v>316</v>
      </c>
      <c r="C1304" s="52">
        <v>86</v>
      </c>
      <c r="D1304" s="51" t="s">
        <v>13</v>
      </c>
      <c r="E1304" s="51" t="s">
        <v>13</v>
      </c>
    </row>
    <row r="1305" spans="1:5" x14ac:dyDescent="0.25">
      <c r="A1305" s="2">
        <v>44349</v>
      </c>
      <c r="B1305" s="1" t="s">
        <v>317</v>
      </c>
      <c r="C1305" s="52">
        <v>98</v>
      </c>
      <c r="D1305" s="51" t="s">
        <v>24</v>
      </c>
      <c r="E1305" s="51" t="s">
        <v>23</v>
      </c>
    </row>
    <row r="1306" spans="1:5" x14ac:dyDescent="0.25">
      <c r="A1306" s="2">
        <v>44349</v>
      </c>
      <c r="B1306" s="1" t="s">
        <v>317</v>
      </c>
      <c r="C1306" s="52">
        <v>70</v>
      </c>
      <c r="D1306" s="51" t="s">
        <v>9</v>
      </c>
      <c r="E1306" s="51" t="s">
        <v>9</v>
      </c>
    </row>
    <row r="1307" spans="1:5" x14ac:dyDescent="0.25">
      <c r="A1307" s="2">
        <v>44349</v>
      </c>
      <c r="B1307" s="1" t="s">
        <v>317</v>
      </c>
      <c r="C1307" s="52">
        <v>73</v>
      </c>
      <c r="D1307" s="51" t="s">
        <v>9</v>
      </c>
      <c r="E1307" s="51" t="s">
        <v>9</v>
      </c>
    </row>
    <row r="1308" spans="1:5" x14ac:dyDescent="0.25">
      <c r="A1308" s="2">
        <v>44349</v>
      </c>
      <c r="B1308" s="1" t="s">
        <v>317</v>
      </c>
      <c r="C1308" s="52">
        <v>89</v>
      </c>
      <c r="D1308" s="51" t="s">
        <v>9</v>
      </c>
      <c r="E1308" s="51" t="s">
        <v>17</v>
      </c>
    </row>
    <row r="1309" spans="1:5" x14ac:dyDescent="0.25">
      <c r="A1309" s="2">
        <v>44349</v>
      </c>
      <c r="B1309" s="1" t="s">
        <v>316</v>
      </c>
      <c r="C1309" s="52">
        <v>62</v>
      </c>
      <c r="D1309" s="51" t="s">
        <v>9</v>
      </c>
      <c r="E1309" s="51" t="s">
        <v>9</v>
      </c>
    </row>
    <row r="1310" spans="1:5" x14ac:dyDescent="0.25">
      <c r="A1310" s="2">
        <v>44349</v>
      </c>
      <c r="B1310" s="1" t="s">
        <v>316</v>
      </c>
      <c r="C1310" s="52">
        <v>79</v>
      </c>
      <c r="D1310" s="51" t="s">
        <v>9</v>
      </c>
      <c r="E1310" s="51" t="s">
        <v>9</v>
      </c>
    </row>
    <row r="1311" spans="1:5" x14ac:dyDescent="0.25">
      <c r="A1311" s="2">
        <v>44349</v>
      </c>
      <c r="B1311" s="1" t="s">
        <v>317</v>
      </c>
      <c r="C1311" s="52">
        <v>49</v>
      </c>
      <c r="D1311" s="51" t="s">
        <v>11</v>
      </c>
      <c r="E1311" s="51" t="s">
        <v>64</v>
      </c>
    </row>
    <row r="1312" spans="1:5" x14ac:dyDescent="0.25">
      <c r="A1312" s="2">
        <v>44349</v>
      </c>
      <c r="B1312" s="1" t="s">
        <v>317</v>
      </c>
      <c r="C1312" s="52">
        <v>80</v>
      </c>
      <c r="D1312" s="51" t="s">
        <v>12</v>
      </c>
      <c r="E1312" s="51" t="s">
        <v>589</v>
      </c>
    </row>
    <row r="1313" spans="1:5" x14ac:dyDescent="0.25">
      <c r="A1313" s="2">
        <v>44349</v>
      </c>
      <c r="B1313" s="1" t="s">
        <v>317</v>
      </c>
      <c r="C1313" s="52">
        <v>54</v>
      </c>
      <c r="D1313" s="51" t="s">
        <v>8</v>
      </c>
      <c r="E1313" s="51" t="s">
        <v>8</v>
      </c>
    </row>
    <row r="1314" spans="1:5" x14ac:dyDescent="0.25">
      <c r="A1314" s="2">
        <v>44349</v>
      </c>
      <c r="B1314" s="1" t="s">
        <v>317</v>
      </c>
      <c r="C1314" s="52">
        <v>81</v>
      </c>
      <c r="D1314" s="51" t="s">
        <v>8</v>
      </c>
      <c r="E1314" s="51" t="s">
        <v>8</v>
      </c>
    </row>
    <row r="1315" spans="1:5" x14ac:dyDescent="0.25">
      <c r="A1315" s="2">
        <v>44349</v>
      </c>
      <c r="B1315" s="1" t="s">
        <v>317</v>
      </c>
      <c r="C1315" s="52">
        <v>77</v>
      </c>
      <c r="D1315" s="51" t="s">
        <v>8</v>
      </c>
      <c r="E1315" s="51" t="s">
        <v>31</v>
      </c>
    </row>
    <row r="1316" spans="1:5" x14ac:dyDescent="0.25">
      <c r="A1316" s="2">
        <v>44349</v>
      </c>
      <c r="B1316" s="1" t="s">
        <v>317</v>
      </c>
      <c r="C1316" s="52">
        <v>60</v>
      </c>
      <c r="D1316" s="51" t="s">
        <v>8</v>
      </c>
      <c r="E1316" s="51" t="s">
        <v>8</v>
      </c>
    </row>
    <row r="1317" spans="1:5" x14ac:dyDescent="0.25">
      <c r="A1317" s="2">
        <v>44349</v>
      </c>
      <c r="B1317" s="1" t="s">
        <v>316</v>
      </c>
      <c r="C1317" s="52">
        <v>57</v>
      </c>
      <c r="D1317" s="51" t="s">
        <v>8</v>
      </c>
      <c r="E1317" s="51" t="s">
        <v>8</v>
      </c>
    </row>
    <row r="1318" spans="1:5" x14ac:dyDescent="0.25">
      <c r="A1318" s="2">
        <v>44349</v>
      </c>
      <c r="B1318" s="1" t="s">
        <v>316</v>
      </c>
      <c r="C1318" s="52">
        <v>84</v>
      </c>
      <c r="D1318" s="51" t="s">
        <v>8</v>
      </c>
      <c r="E1318" s="51" t="s">
        <v>8</v>
      </c>
    </row>
    <row r="1319" spans="1:5" x14ac:dyDescent="0.25">
      <c r="A1319" s="2">
        <v>44349</v>
      </c>
      <c r="B1319" s="1" t="s">
        <v>316</v>
      </c>
      <c r="C1319" s="52">
        <v>69</v>
      </c>
      <c r="D1319" s="51" t="s">
        <v>8</v>
      </c>
      <c r="E1319" s="51" t="s">
        <v>73</v>
      </c>
    </row>
    <row r="1320" spans="1:5" x14ac:dyDescent="0.25">
      <c r="A1320" s="2">
        <v>44349</v>
      </c>
      <c r="B1320" s="1" t="s">
        <v>316</v>
      </c>
      <c r="C1320" s="52">
        <v>58</v>
      </c>
      <c r="D1320" s="51" t="s">
        <v>8</v>
      </c>
      <c r="E1320" s="51" t="s">
        <v>133</v>
      </c>
    </row>
    <row r="1321" spans="1:5" x14ac:dyDescent="0.25">
      <c r="A1321" s="2">
        <v>44349</v>
      </c>
      <c r="B1321" s="1" t="s">
        <v>316</v>
      </c>
      <c r="C1321" s="52">
        <v>87</v>
      </c>
      <c r="D1321" s="51" t="s">
        <v>51</v>
      </c>
      <c r="E1321" s="51" t="s">
        <v>51</v>
      </c>
    </row>
    <row r="1322" spans="1:5" x14ac:dyDescent="0.25">
      <c r="A1322" s="2">
        <v>44349</v>
      </c>
      <c r="B1322" s="1" t="s">
        <v>316</v>
      </c>
      <c r="C1322" s="52">
        <v>92</v>
      </c>
      <c r="D1322" s="51" t="s">
        <v>51</v>
      </c>
      <c r="E1322" s="51" t="s">
        <v>51</v>
      </c>
    </row>
    <row r="1323" spans="1:5" x14ac:dyDescent="0.25">
      <c r="A1323" s="2">
        <v>44349</v>
      </c>
      <c r="B1323" s="1" t="s">
        <v>317</v>
      </c>
      <c r="C1323" s="52">
        <v>73</v>
      </c>
      <c r="D1323" s="51" t="s">
        <v>10</v>
      </c>
      <c r="E1323" s="51" t="s">
        <v>10</v>
      </c>
    </row>
    <row r="1324" spans="1:5" x14ac:dyDescent="0.25">
      <c r="A1324" s="2">
        <v>44349</v>
      </c>
      <c r="B1324" s="1" t="s">
        <v>317</v>
      </c>
      <c r="C1324" s="52">
        <v>54</v>
      </c>
      <c r="D1324" s="51" t="s">
        <v>10</v>
      </c>
      <c r="E1324" s="51" t="s">
        <v>10</v>
      </c>
    </row>
    <row r="1325" spans="1:5" x14ac:dyDescent="0.25">
      <c r="A1325" s="2">
        <v>44350</v>
      </c>
      <c r="B1325" s="1" t="s">
        <v>317</v>
      </c>
      <c r="C1325" s="52">
        <v>58</v>
      </c>
      <c r="D1325" s="51" t="s">
        <v>9</v>
      </c>
      <c r="E1325" s="51" t="s">
        <v>9</v>
      </c>
    </row>
    <row r="1326" spans="1:5" x14ac:dyDescent="0.25">
      <c r="A1326" s="2">
        <v>44350</v>
      </c>
      <c r="B1326" s="1" t="s">
        <v>316</v>
      </c>
      <c r="C1326" s="52">
        <v>32</v>
      </c>
      <c r="D1326" s="51" t="s">
        <v>9</v>
      </c>
      <c r="E1326" s="51" t="s">
        <v>9</v>
      </c>
    </row>
    <row r="1327" spans="1:5" x14ac:dyDescent="0.25">
      <c r="A1327" s="2">
        <v>44350</v>
      </c>
      <c r="B1327" s="1" t="s">
        <v>317</v>
      </c>
      <c r="C1327" s="52">
        <v>70</v>
      </c>
      <c r="D1327" s="51" t="s">
        <v>11</v>
      </c>
      <c r="E1327" s="51" t="s">
        <v>1049</v>
      </c>
    </row>
    <row r="1328" spans="1:5" x14ac:dyDescent="0.25">
      <c r="A1328" s="2">
        <v>44350</v>
      </c>
      <c r="B1328" s="1" t="s">
        <v>317</v>
      </c>
      <c r="C1328" s="52">
        <v>32</v>
      </c>
      <c r="D1328" s="51" t="s">
        <v>8</v>
      </c>
      <c r="E1328" s="51" t="s">
        <v>8</v>
      </c>
    </row>
    <row r="1329" spans="1:5" x14ac:dyDescent="0.25">
      <c r="A1329" s="2">
        <v>44350</v>
      </c>
      <c r="B1329" s="1" t="s">
        <v>317</v>
      </c>
      <c r="C1329" s="52">
        <v>63</v>
      </c>
      <c r="D1329" s="51" t="s">
        <v>50</v>
      </c>
      <c r="E1329" s="51" t="s">
        <v>367</v>
      </c>
    </row>
    <row r="1330" spans="1:5" x14ac:dyDescent="0.25">
      <c r="A1330" s="2">
        <v>44350</v>
      </c>
      <c r="B1330" s="1" t="s">
        <v>316</v>
      </c>
      <c r="C1330" s="52">
        <v>52</v>
      </c>
      <c r="D1330" s="51" t="s">
        <v>27</v>
      </c>
      <c r="E1330" s="51" t="s">
        <v>868</v>
      </c>
    </row>
    <row r="1331" spans="1:5" x14ac:dyDescent="0.25">
      <c r="A1331" s="2">
        <v>44350</v>
      </c>
      <c r="B1331" s="1" t="s">
        <v>316</v>
      </c>
      <c r="C1331" s="52">
        <v>51</v>
      </c>
      <c r="D1331" s="51" t="s">
        <v>51</v>
      </c>
      <c r="E1331" s="51" t="s">
        <v>51</v>
      </c>
    </row>
    <row r="1332" spans="1:5" x14ac:dyDescent="0.25">
      <c r="A1332" s="2">
        <v>44350</v>
      </c>
      <c r="B1332" s="1" t="s">
        <v>317</v>
      </c>
      <c r="C1332" s="52">
        <v>65</v>
      </c>
      <c r="D1332" s="51" t="s">
        <v>10</v>
      </c>
      <c r="E1332" s="51" t="s">
        <v>10</v>
      </c>
    </row>
    <row r="1333" spans="1:5" x14ac:dyDescent="0.25">
      <c r="A1333" s="2">
        <v>44351</v>
      </c>
      <c r="B1333" s="1" t="s">
        <v>317</v>
      </c>
      <c r="C1333" s="52">
        <v>48</v>
      </c>
      <c r="D1333" s="51" t="s">
        <v>20</v>
      </c>
      <c r="E1333" s="51" t="s">
        <v>20</v>
      </c>
    </row>
    <row r="1334" spans="1:5" x14ac:dyDescent="0.25">
      <c r="A1334" s="2">
        <v>44351</v>
      </c>
      <c r="B1334" s="1" t="s">
        <v>317</v>
      </c>
      <c r="C1334" s="52">
        <v>83</v>
      </c>
      <c r="D1334" s="51" t="s">
        <v>7</v>
      </c>
      <c r="E1334" s="51" t="s">
        <v>7</v>
      </c>
    </row>
    <row r="1335" spans="1:5" x14ac:dyDescent="0.25">
      <c r="A1335" s="2">
        <v>44351</v>
      </c>
      <c r="B1335" s="1" t="s">
        <v>317</v>
      </c>
      <c r="C1335" s="52">
        <v>57</v>
      </c>
      <c r="D1335" s="51" t="s">
        <v>7</v>
      </c>
      <c r="E1335" s="51" t="s">
        <v>1411</v>
      </c>
    </row>
    <row r="1336" spans="1:5" x14ac:dyDescent="0.25">
      <c r="A1336" s="2">
        <v>44351</v>
      </c>
      <c r="B1336" s="1" t="s">
        <v>316</v>
      </c>
      <c r="C1336" s="52">
        <v>67</v>
      </c>
      <c r="D1336" s="51" t="s">
        <v>7</v>
      </c>
      <c r="E1336" s="51" t="s">
        <v>7</v>
      </c>
    </row>
    <row r="1337" spans="1:5" x14ac:dyDescent="0.25">
      <c r="A1337" s="2">
        <v>44351</v>
      </c>
      <c r="B1337" s="1" t="s">
        <v>316</v>
      </c>
      <c r="C1337" s="52">
        <v>31</v>
      </c>
      <c r="D1337" s="51" t="s">
        <v>873</v>
      </c>
      <c r="E1337" s="51" t="s">
        <v>874</v>
      </c>
    </row>
    <row r="1338" spans="1:5" x14ac:dyDescent="0.25">
      <c r="A1338" s="2">
        <v>44351</v>
      </c>
      <c r="B1338" s="1" t="s">
        <v>317</v>
      </c>
      <c r="C1338" s="52">
        <v>48</v>
      </c>
      <c r="D1338" s="51" t="s">
        <v>11</v>
      </c>
      <c r="E1338" s="51" t="s">
        <v>134</v>
      </c>
    </row>
    <row r="1339" spans="1:5" x14ac:dyDescent="0.25">
      <c r="A1339" s="2">
        <v>44351</v>
      </c>
      <c r="B1339" s="1" t="s">
        <v>317</v>
      </c>
      <c r="C1339" s="52">
        <v>95</v>
      </c>
      <c r="D1339" s="51" t="s">
        <v>12</v>
      </c>
      <c r="E1339" s="51" t="s">
        <v>12</v>
      </c>
    </row>
    <row r="1340" spans="1:5" x14ac:dyDescent="0.25">
      <c r="A1340" s="2">
        <v>44351</v>
      </c>
      <c r="B1340" s="1" t="s">
        <v>316</v>
      </c>
      <c r="C1340" s="52">
        <v>90</v>
      </c>
      <c r="D1340" s="51" t="s">
        <v>12</v>
      </c>
      <c r="E1340" s="51" t="s">
        <v>12</v>
      </c>
    </row>
    <row r="1341" spans="1:5" x14ac:dyDescent="0.25">
      <c r="A1341" s="2">
        <v>44351</v>
      </c>
      <c r="B1341" s="1" t="s">
        <v>316</v>
      </c>
      <c r="C1341" s="52">
        <v>90</v>
      </c>
      <c r="D1341" s="51" t="s">
        <v>12</v>
      </c>
      <c r="E1341" s="51" t="s">
        <v>12</v>
      </c>
    </row>
    <row r="1342" spans="1:5" x14ac:dyDescent="0.25">
      <c r="A1342" s="2">
        <v>44351</v>
      </c>
      <c r="B1342" s="1" t="s">
        <v>317</v>
      </c>
      <c r="C1342" s="52">
        <v>66</v>
      </c>
      <c r="D1342" s="51" t="s">
        <v>8</v>
      </c>
      <c r="E1342" s="51" t="s">
        <v>8</v>
      </c>
    </row>
    <row r="1343" spans="1:5" x14ac:dyDescent="0.25">
      <c r="A1343" s="2">
        <v>44352</v>
      </c>
      <c r="B1343" s="1" t="s">
        <v>317</v>
      </c>
      <c r="C1343" s="52">
        <v>57</v>
      </c>
      <c r="D1343" s="51" t="s">
        <v>14</v>
      </c>
      <c r="E1343" s="51" t="s">
        <v>16</v>
      </c>
    </row>
    <row r="1344" spans="1:5" x14ac:dyDescent="0.25">
      <c r="A1344" s="2">
        <v>44352</v>
      </c>
      <c r="B1344" s="1" t="s">
        <v>316</v>
      </c>
      <c r="C1344" s="52">
        <v>19</v>
      </c>
      <c r="D1344" s="51" t="s">
        <v>47</v>
      </c>
      <c r="E1344" s="51" t="s">
        <v>47</v>
      </c>
    </row>
    <row r="1345" spans="1:5" x14ac:dyDescent="0.25">
      <c r="A1345" s="2">
        <v>44352</v>
      </c>
      <c r="B1345" s="1" t="s">
        <v>316</v>
      </c>
      <c r="C1345" s="52">
        <v>39</v>
      </c>
      <c r="D1345" s="51" t="s">
        <v>11</v>
      </c>
      <c r="E1345" s="51" t="s">
        <v>11</v>
      </c>
    </row>
    <row r="1346" spans="1:5" x14ac:dyDescent="0.25">
      <c r="A1346" s="2">
        <v>44352</v>
      </c>
      <c r="B1346" s="1" t="s">
        <v>317</v>
      </c>
      <c r="C1346" s="52">
        <v>59</v>
      </c>
      <c r="D1346" s="51" t="s">
        <v>8</v>
      </c>
      <c r="E1346" s="51" t="s">
        <v>8</v>
      </c>
    </row>
    <row r="1347" spans="1:5" x14ac:dyDescent="0.25">
      <c r="A1347" s="2">
        <v>44352</v>
      </c>
      <c r="B1347" s="1" t="s">
        <v>317</v>
      </c>
      <c r="C1347" s="52">
        <v>78</v>
      </c>
      <c r="D1347" s="51" t="s">
        <v>8</v>
      </c>
      <c r="E1347" s="51" t="s">
        <v>8</v>
      </c>
    </row>
    <row r="1348" spans="1:5" x14ac:dyDescent="0.25">
      <c r="A1348" s="2">
        <v>44352</v>
      </c>
      <c r="B1348" s="1" t="s">
        <v>316</v>
      </c>
      <c r="C1348" s="52">
        <v>74</v>
      </c>
      <c r="D1348" s="51" t="s">
        <v>8</v>
      </c>
      <c r="E1348" s="51" t="s">
        <v>8</v>
      </c>
    </row>
    <row r="1349" spans="1:5" x14ac:dyDescent="0.25">
      <c r="A1349" s="2">
        <v>44352</v>
      </c>
      <c r="B1349" s="1" t="s">
        <v>317</v>
      </c>
      <c r="C1349" s="52">
        <v>83</v>
      </c>
      <c r="D1349" s="51" t="s">
        <v>8</v>
      </c>
      <c r="E1349" s="51" t="s">
        <v>73</v>
      </c>
    </row>
    <row r="1350" spans="1:5" x14ac:dyDescent="0.25">
      <c r="A1350" s="2">
        <v>44352</v>
      </c>
      <c r="B1350" s="1" t="s">
        <v>317</v>
      </c>
      <c r="C1350" s="52">
        <v>72</v>
      </c>
      <c r="D1350" s="51" t="s">
        <v>8</v>
      </c>
      <c r="E1350" s="51" t="s">
        <v>8</v>
      </c>
    </row>
    <row r="1351" spans="1:5" x14ac:dyDescent="0.25">
      <c r="A1351" s="2">
        <v>44352</v>
      </c>
      <c r="B1351" s="1" t="s">
        <v>317</v>
      </c>
      <c r="C1351" s="52">
        <v>79</v>
      </c>
      <c r="D1351" s="51" t="s">
        <v>49</v>
      </c>
      <c r="E1351" s="51" t="s">
        <v>49</v>
      </c>
    </row>
    <row r="1352" spans="1:5" x14ac:dyDescent="0.25">
      <c r="A1352" s="2">
        <v>44354</v>
      </c>
      <c r="B1352" s="1" t="s">
        <v>317</v>
      </c>
      <c r="C1352" s="52">
        <v>51</v>
      </c>
      <c r="D1352" s="51" t="s">
        <v>14</v>
      </c>
      <c r="E1352" s="51" t="s">
        <v>14</v>
      </c>
    </row>
    <row r="1353" spans="1:5" x14ac:dyDescent="0.25">
      <c r="A1353" s="2">
        <v>44354</v>
      </c>
      <c r="B1353" s="1" t="s">
        <v>317</v>
      </c>
      <c r="C1353" s="52">
        <v>64</v>
      </c>
      <c r="D1353" s="51" t="s">
        <v>20</v>
      </c>
      <c r="E1353" s="51" t="s">
        <v>20</v>
      </c>
    </row>
    <row r="1354" spans="1:5" x14ac:dyDescent="0.25">
      <c r="A1354" s="2">
        <v>44354</v>
      </c>
      <c r="B1354" s="1" t="s">
        <v>317</v>
      </c>
      <c r="C1354" s="52">
        <v>65</v>
      </c>
      <c r="D1354" s="51" t="s">
        <v>20</v>
      </c>
      <c r="E1354" s="51" t="s">
        <v>20</v>
      </c>
    </row>
    <row r="1355" spans="1:5" x14ac:dyDescent="0.25">
      <c r="A1355" s="2">
        <v>44354</v>
      </c>
      <c r="B1355" s="1" t="s">
        <v>317</v>
      </c>
      <c r="C1355" s="52">
        <v>70</v>
      </c>
      <c r="D1355" s="51" t="s">
        <v>20</v>
      </c>
      <c r="E1355" s="51" t="s">
        <v>20</v>
      </c>
    </row>
    <row r="1356" spans="1:5" x14ac:dyDescent="0.25">
      <c r="A1356" s="2">
        <v>44354</v>
      </c>
      <c r="B1356" s="1" t="s">
        <v>316</v>
      </c>
      <c r="C1356" s="52">
        <v>51</v>
      </c>
      <c r="D1356" s="51" t="s">
        <v>20</v>
      </c>
      <c r="E1356" s="51" t="s">
        <v>20</v>
      </c>
    </row>
    <row r="1357" spans="1:5" x14ac:dyDescent="0.25">
      <c r="A1357" s="2">
        <v>44354</v>
      </c>
      <c r="B1357" s="1" t="s">
        <v>316</v>
      </c>
      <c r="C1357" s="52">
        <v>55</v>
      </c>
      <c r="D1357" s="51" t="s">
        <v>20</v>
      </c>
      <c r="E1357" s="51" t="s">
        <v>20</v>
      </c>
    </row>
    <row r="1358" spans="1:5" x14ac:dyDescent="0.25">
      <c r="A1358" s="2">
        <v>44354</v>
      </c>
      <c r="B1358" s="1" t="s">
        <v>317</v>
      </c>
      <c r="C1358" s="52">
        <v>70</v>
      </c>
      <c r="D1358" s="51" t="s">
        <v>7</v>
      </c>
      <c r="E1358" s="51" t="s">
        <v>7</v>
      </c>
    </row>
    <row r="1359" spans="1:5" x14ac:dyDescent="0.25">
      <c r="A1359" s="2">
        <v>44354</v>
      </c>
      <c r="B1359" s="1" t="s">
        <v>317</v>
      </c>
      <c r="C1359" s="52">
        <v>56</v>
      </c>
      <c r="D1359" s="51" t="s">
        <v>9</v>
      </c>
      <c r="E1359" s="51" t="s">
        <v>9</v>
      </c>
    </row>
    <row r="1360" spans="1:5" x14ac:dyDescent="0.25">
      <c r="A1360" s="2">
        <v>44354</v>
      </c>
      <c r="B1360" s="1" t="s">
        <v>317</v>
      </c>
      <c r="C1360" s="52">
        <v>69</v>
      </c>
      <c r="D1360" s="51" t="s">
        <v>11</v>
      </c>
      <c r="E1360" s="51" t="s">
        <v>11</v>
      </c>
    </row>
    <row r="1361" spans="1:5" x14ac:dyDescent="0.25">
      <c r="A1361" s="2">
        <v>44354</v>
      </c>
      <c r="B1361" s="1" t="s">
        <v>317</v>
      </c>
      <c r="C1361" s="52">
        <v>75</v>
      </c>
      <c r="D1361" s="51" t="s">
        <v>11</v>
      </c>
      <c r="E1361" s="51" t="s">
        <v>11</v>
      </c>
    </row>
    <row r="1362" spans="1:5" x14ac:dyDescent="0.25">
      <c r="A1362" s="2">
        <v>44354</v>
      </c>
      <c r="B1362" s="1" t="s">
        <v>316</v>
      </c>
      <c r="C1362" s="52">
        <v>65</v>
      </c>
      <c r="D1362" s="51" t="s">
        <v>11</v>
      </c>
      <c r="E1362" s="51" t="s">
        <v>11</v>
      </c>
    </row>
    <row r="1363" spans="1:5" x14ac:dyDescent="0.25">
      <c r="A1363" s="2">
        <v>44354</v>
      </c>
      <c r="B1363" s="1" t="s">
        <v>316</v>
      </c>
      <c r="C1363" s="52">
        <v>69</v>
      </c>
      <c r="D1363" s="51" t="s">
        <v>11</v>
      </c>
      <c r="E1363" s="51" t="s">
        <v>335</v>
      </c>
    </row>
    <row r="1364" spans="1:5" x14ac:dyDescent="0.25">
      <c r="A1364" s="2">
        <v>44354</v>
      </c>
      <c r="B1364" s="1" t="s">
        <v>317</v>
      </c>
      <c r="C1364" s="52">
        <v>86</v>
      </c>
      <c r="D1364" s="51" t="s">
        <v>12</v>
      </c>
      <c r="E1364" s="51" t="s">
        <v>12</v>
      </c>
    </row>
    <row r="1365" spans="1:5" x14ac:dyDescent="0.25">
      <c r="A1365" s="2">
        <v>44354</v>
      </c>
      <c r="B1365" s="1" t="s">
        <v>317</v>
      </c>
      <c r="C1365" s="52">
        <v>66</v>
      </c>
      <c r="D1365" s="51" t="s">
        <v>8</v>
      </c>
      <c r="E1365" s="51" t="s">
        <v>8</v>
      </c>
    </row>
    <row r="1366" spans="1:5" x14ac:dyDescent="0.25">
      <c r="A1366" s="2">
        <v>44354</v>
      </c>
      <c r="B1366" s="1" t="s">
        <v>317</v>
      </c>
      <c r="C1366" s="52">
        <v>79</v>
      </c>
      <c r="D1366" s="51" t="s">
        <v>8</v>
      </c>
      <c r="E1366" s="51" t="s">
        <v>8</v>
      </c>
    </row>
    <row r="1367" spans="1:5" x14ac:dyDescent="0.25">
      <c r="A1367" s="2">
        <v>44354</v>
      </c>
      <c r="B1367" s="1" t="s">
        <v>317</v>
      </c>
      <c r="C1367" s="52">
        <v>62</v>
      </c>
      <c r="D1367" s="51" t="s">
        <v>8</v>
      </c>
      <c r="E1367" s="51" t="s">
        <v>111</v>
      </c>
    </row>
    <row r="1368" spans="1:5" x14ac:dyDescent="0.25">
      <c r="A1368" s="2">
        <v>44354</v>
      </c>
      <c r="B1368" s="1" t="s">
        <v>316</v>
      </c>
      <c r="C1368" s="52">
        <v>54</v>
      </c>
      <c r="D1368" s="51" t="s">
        <v>8</v>
      </c>
      <c r="E1368" s="51" t="s">
        <v>8</v>
      </c>
    </row>
    <row r="1369" spans="1:5" x14ac:dyDescent="0.25">
      <c r="A1369" s="2">
        <v>44354</v>
      </c>
      <c r="B1369" s="1" t="s">
        <v>316</v>
      </c>
      <c r="C1369" s="52">
        <v>76</v>
      </c>
      <c r="D1369" s="51" t="s">
        <v>8</v>
      </c>
      <c r="E1369" s="51" t="s">
        <v>8</v>
      </c>
    </row>
    <row r="1370" spans="1:5" x14ac:dyDescent="0.25">
      <c r="A1370" s="2">
        <v>44354</v>
      </c>
      <c r="B1370" s="1" t="s">
        <v>316</v>
      </c>
      <c r="C1370" s="52">
        <v>77</v>
      </c>
      <c r="D1370" s="51" t="s">
        <v>8</v>
      </c>
      <c r="E1370" s="51" t="s">
        <v>8</v>
      </c>
    </row>
    <row r="1371" spans="1:5" x14ac:dyDescent="0.25">
      <c r="A1371" s="2">
        <v>44354</v>
      </c>
      <c r="B1371" s="1" t="s">
        <v>316</v>
      </c>
      <c r="C1371" s="52">
        <v>63</v>
      </c>
      <c r="D1371" s="51" t="s">
        <v>8</v>
      </c>
      <c r="E1371" s="51" t="s">
        <v>40</v>
      </c>
    </row>
    <row r="1372" spans="1:5" x14ac:dyDescent="0.25">
      <c r="A1372" s="2">
        <v>44354</v>
      </c>
      <c r="B1372" s="1" t="s">
        <v>317</v>
      </c>
      <c r="C1372" s="52">
        <v>42</v>
      </c>
      <c r="D1372" s="51" t="s">
        <v>51</v>
      </c>
      <c r="E1372" s="51" t="s">
        <v>51</v>
      </c>
    </row>
    <row r="1373" spans="1:5" x14ac:dyDescent="0.25">
      <c r="A1373" s="2">
        <v>44355</v>
      </c>
      <c r="B1373" s="1" t="s">
        <v>317</v>
      </c>
      <c r="C1373" s="52">
        <v>70</v>
      </c>
      <c r="D1373" s="51" t="s">
        <v>13</v>
      </c>
      <c r="E1373" s="51" t="s">
        <v>13</v>
      </c>
    </row>
    <row r="1374" spans="1:5" x14ac:dyDescent="0.25">
      <c r="A1374" s="2">
        <v>44355</v>
      </c>
      <c r="B1374" s="1" t="s">
        <v>316</v>
      </c>
      <c r="C1374" s="52">
        <v>93</v>
      </c>
      <c r="D1374" s="51" t="s">
        <v>13</v>
      </c>
      <c r="E1374" s="51" t="s">
        <v>13</v>
      </c>
    </row>
    <row r="1375" spans="1:5" x14ac:dyDescent="0.25">
      <c r="A1375" s="2">
        <v>44355</v>
      </c>
      <c r="B1375" s="1" t="s">
        <v>317</v>
      </c>
      <c r="C1375" s="52">
        <v>66</v>
      </c>
      <c r="D1375" s="51" t="s">
        <v>7</v>
      </c>
      <c r="E1375" s="51" t="s">
        <v>7</v>
      </c>
    </row>
    <row r="1376" spans="1:5" x14ac:dyDescent="0.25">
      <c r="A1376" s="2">
        <v>44355</v>
      </c>
      <c r="B1376" s="1" t="s">
        <v>316</v>
      </c>
      <c r="C1376" s="52">
        <v>61</v>
      </c>
      <c r="D1376" s="51" t="s">
        <v>9</v>
      </c>
      <c r="E1376" s="51" t="s">
        <v>9</v>
      </c>
    </row>
    <row r="1377" spans="1:5" x14ac:dyDescent="0.25">
      <c r="A1377" s="2">
        <v>44355</v>
      </c>
      <c r="B1377" s="1" t="s">
        <v>317</v>
      </c>
      <c r="C1377" s="52">
        <v>53</v>
      </c>
      <c r="D1377" s="51" t="s">
        <v>11</v>
      </c>
      <c r="E1377" s="51" t="s">
        <v>11</v>
      </c>
    </row>
    <row r="1378" spans="1:5" x14ac:dyDescent="0.25">
      <c r="A1378" s="2">
        <v>44355</v>
      </c>
      <c r="B1378" s="1" t="s">
        <v>317</v>
      </c>
      <c r="C1378" s="52">
        <v>41</v>
      </c>
      <c r="D1378" s="51" t="s">
        <v>8</v>
      </c>
      <c r="E1378" s="51" t="s">
        <v>8</v>
      </c>
    </row>
    <row r="1379" spans="1:5" x14ac:dyDescent="0.25">
      <c r="A1379" s="2">
        <v>44355</v>
      </c>
      <c r="B1379" s="1" t="s">
        <v>317</v>
      </c>
      <c r="C1379" s="52">
        <v>70</v>
      </c>
      <c r="D1379" s="51" t="s">
        <v>8</v>
      </c>
      <c r="E1379" s="51" t="s">
        <v>8</v>
      </c>
    </row>
    <row r="1380" spans="1:5" x14ac:dyDescent="0.25">
      <c r="A1380" s="2">
        <v>44355</v>
      </c>
      <c r="B1380" s="1" t="s">
        <v>317</v>
      </c>
      <c r="C1380" s="52">
        <v>72</v>
      </c>
      <c r="D1380" s="51" t="s">
        <v>8</v>
      </c>
      <c r="E1380" s="51" t="s">
        <v>8</v>
      </c>
    </row>
    <row r="1381" spans="1:5" x14ac:dyDescent="0.25">
      <c r="A1381" s="2">
        <v>44355</v>
      </c>
      <c r="B1381" s="1" t="s">
        <v>316</v>
      </c>
      <c r="C1381" s="52">
        <v>93</v>
      </c>
      <c r="D1381" s="51" t="s">
        <v>51</v>
      </c>
      <c r="E1381" s="51" t="s">
        <v>51</v>
      </c>
    </row>
    <row r="1382" spans="1:5" x14ac:dyDescent="0.25">
      <c r="A1382" s="2">
        <v>44355</v>
      </c>
      <c r="B1382" s="1" t="s">
        <v>317</v>
      </c>
      <c r="C1382" s="52">
        <v>51</v>
      </c>
      <c r="D1382" s="51" t="s">
        <v>10</v>
      </c>
      <c r="E1382" s="51" t="s">
        <v>10</v>
      </c>
    </row>
    <row r="1383" spans="1:5" x14ac:dyDescent="0.25">
      <c r="A1383" s="2">
        <v>44355</v>
      </c>
      <c r="B1383" s="1" t="s">
        <v>317</v>
      </c>
      <c r="C1383" s="52">
        <v>73</v>
      </c>
      <c r="D1383" s="51" t="s">
        <v>10</v>
      </c>
      <c r="E1383" s="51" t="s">
        <v>10</v>
      </c>
    </row>
    <row r="1384" spans="1:5" x14ac:dyDescent="0.25">
      <c r="A1384" s="2">
        <v>44355</v>
      </c>
      <c r="B1384" s="1" t="s">
        <v>317</v>
      </c>
      <c r="C1384" s="52">
        <v>46</v>
      </c>
      <c r="D1384" s="51" t="s">
        <v>10</v>
      </c>
      <c r="E1384" s="51" t="s">
        <v>3214</v>
      </c>
    </row>
    <row r="1385" spans="1:5" x14ac:dyDescent="0.25">
      <c r="A1385" s="2">
        <v>44355</v>
      </c>
      <c r="B1385" s="1" t="s">
        <v>316</v>
      </c>
      <c r="C1385" s="52">
        <v>69</v>
      </c>
      <c r="D1385" s="51" t="s">
        <v>10</v>
      </c>
      <c r="E1385" s="51" t="s">
        <v>10</v>
      </c>
    </row>
    <row r="1386" spans="1:5" x14ac:dyDescent="0.25">
      <c r="A1386" s="2">
        <v>44355</v>
      </c>
      <c r="B1386" s="1" t="s">
        <v>316</v>
      </c>
      <c r="C1386" s="52">
        <v>70</v>
      </c>
      <c r="D1386" s="51" t="s">
        <v>10</v>
      </c>
      <c r="E1386" s="51" t="s">
        <v>10</v>
      </c>
    </row>
    <row r="1387" spans="1:5" x14ac:dyDescent="0.25">
      <c r="A1387" s="2">
        <v>44355</v>
      </c>
      <c r="B1387" s="1" t="s">
        <v>316</v>
      </c>
      <c r="C1387" s="52">
        <v>71</v>
      </c>
      <c r="D1387" s="51" t="s">
        <v>10</v>
      </c>
      <c r="E1387" s="51" t="s">
        <v>10</v>
      </c>
    </row>
    <row r="1388" spans="1:5" x14ac:dyDescent="0.25">
      <c r="A1388" s="2">
        <v>44355</v>
      </c>
      <c r="B1388" s="1" t="s">
        <v>316</v>
      </c>
      <c r="C1388" s="52">
        <v>86</v>
      </c>
      <c r="D1388" s="51" t="s">
        <v>10</v>
      </c>
      <c r="E1388" s="51" t="s">
        <v>10</v>
      </c>
    </row>
    <row r="1389" spans="1:5" x14ac:dyDescent="0.25">
      <c r="A1389" s="2">
        <v>44356</v>
      </c>
      <c r="B1389" s="1" t="s">
        <v>317</v>
      </c>
      <c r="C1389" s="52">
        <v>65</v>
      </c>
      <c r="D1389" s="51" t="s">
        <v>14</v>
      </c>
      <c r="E1389" s="51" t="s">
        <v>14</v>
      </c>
    </row>
    <row r="1390" spans="1:5" x14ac:dyDescent="0.25">
      <c r="A1390" s="2">
        <v>44356</v>
      </c>
      <c r="B1390" s="1" t="s">
        <v>317</v>
      </c>
      <c r="C1390" s="52">
        <v>62</v>
      </c>
      <c r="D1390" s="51" t="s">
        <v>14</v>
      </c>
      <c r="E1390" s="51" t="s">
        <v>16</v>
      </c>
    </row>
    <row r="1391" spans="1:5" x14ac:dyDescent="0.25">
      <c r="A1391" s="2">
        <v>44356</v>
      </c>
      <c r="B1391" s="1" t="s">
        <v>317</v>
      </c>
      <c r="C1391" s="52">
        <v>54</v>
      </c>
      <c r="D1391" s="51" t="s">
        <v>14</v>
      </c>
      <c r="E1391" s="51" t="s">
        <v>807</v>
      </c>
    </row>
    <row r="1392" spans="1:5" x14ac:dyDescent="0.25">
      <c r="A1392" s="2">
        <v>44356</v>
      </c>
      <c r="B1392" s="1" t="s">
        <v>316</v>
      </c>
      <c r="C1392" s="52">
        <v>72</v>
      </c>
      <c r="D1392" s="51" t="s">
        <v>9</v>
      </c>
      <c r="E1392" s="51" t="s">
        <v>9</v>
      </c>
    </row>
    <row r="1393" spans="1:5" x14ac:dyDescent="0.25">
      <c r="A1393" s="2">
        <v>44356</v>
      </c>
      <c r="B1393" s="1" t="s">
        <v>317</v>
      </c>
      <c r="C1393" s="52">
        <v>74</v>
      </c>
      <c r="D1393" s="51" t="s">
        <v>11</v>
      </c>
      <c r="E1393" s="51" t="s">
        <v>335</v>
      </c>
    </row>
    <row r="1394" spans="1:5" x14ac:dyDescent="0.25">
      <c r="A1394" s="2">
        <v>44356</v>
      </c>
      <c r="B1394" s="1" t="s">
        <v>317</v>
      </c>
      <c r="C1394" s="52">
        <v>56</v>
      </c>
      <c r="D1394" s="51" t="s">
        <v>11</v>
      </c>
      <c r="E1394" s="51" t="s">
        <v>64</v>
      </c>
    </row>
    <row r="1395" spans="1:5" x14ac:dyDescent="0.25">
      <c r="A1395" s="2">
        <v>44356</v>
      </c>
      <c r="B1395" s="1" t="s">
        <v>316</v>
      </c>
      <c r="C1395" s="52">
        <v>53</v>
      </c>
      <c r="D1395" s="51" t="s">
        <v>12</v>
      </c>
      <c r="E1395" s="51" t="s">
        <v>12</v>
      </c>
    </row>
    <row r="1396" spans="1:5" x14ac:dyDescent="0.25">
      <c r="A1396" s="2">
        <v>44356</v>
      </c>
      <c r="B1396" s="1" t="s">
        <v>317</v>
      </c>
      <c r="C1396" s="52">
        <v>45</v>
      </c>
      <c r="D1396" s="51" t="s">
        <v>8</v>
      </c>
      <c r="E1396" s="51" t="s">
        <v>8</v>
      </c>
    </row>
    <row r="1397" spans="1:5" x14ac:dyDescent="0.25">
      <c r="A1397" s="2">
        <v>44356</v>
      </c>
      <c r="B1397" s="1" t="s">
        <v>317</v>
      </c>
      <c r="C1397" s="52">
        <v>63</v>
      </c>
      <c r="D1397" s="51" t="s">
        <v>8</v>
      </c>
      <c r="E1397" s="51" t="s">
        <v>8</v>
      </c>
    </row>
    <row r="1398" spans="1:5" x14ac:dyDescent="0.25">
      <c r="A1398" s="2">
        <v>44356</v>
      </c>
      <c r="B1398" s="1" t="s">
        <v>317</v>
      </c>
      <c r="C1398" s="52">
        <v>69</v>
      </c>
      <c r="D1398" s="51" t="s">
        <v>8</v>
      </c>
      <c r="E1398" s="51" t="s">
        <v>8</v>
      </c>
    </row>
    <row r="1399" spans="1:5" x14ac:dyDescent="0.25">
      <c r="A1399" s="2">
        <v>44356</v>
      </c>
      <c r="B1399" s="1" t="s">
        <v>317</v>
      </c>
      <c r="C1399" s="52">
        <v>74</v>
      </c>
      <c r="D1399" s="51" t="s">
        <v>8</v>
      </c>
      <c r="E1399" s="51" t="s">
        <v>8</v>
      </c>
    </row>
    <row r="1400" spans="1:5" x14ac:dyDescent="0.25">
      <c r="A1400" s="2">
        <v>44356</v>
      </c>
      <c r="B1400" s="1" t="s">
        <v>317</v>
      </c>
      <c r="C1400" s="52">
        <v>50</v>
      </c>
      <c r="D1400" s="51" t="s">
        <v>8</v>
      </c>
      <c r="E1400" s="51" t="s">
        <v>1151</v>
      </c>
    </row>
    <row r="1401" spans="1:5" x14ac:dyDescent="0.25">
      <c r="A1401" s="2">
        <v>44356</v>
      </c>
      <c r="B1401" s="1" t="s">
        <v>316</v>
      </c>
      <c r="C1401" s="52">
        <v>83</v>
      </c>
      <c r="D1401" s="51" t="s">
        <v>8</v>
      </c>
      <c r="E1401" s="51" t="s">
        <v>8</v>
      </c>
    </row>
    <row r="1402" spans="1:5" x14ac:dyDescent="0.25">
      <c r="A1402" s="2">
        <v>44356</v>
      </c>
      <c r="B1402" s="1" t="s">
        <v>317</v>
      </c>
      <c r="C1402" s="52">
        <v>91</v>
      </c>
      <c r="D1402" s="51" t="s">
        <v>27</v>
      </c>
      <c r="E1402" s="51" t="s">
        <v>621</v>
      </c>
    </row>
    <row r="1403" spans="1:5" x14ac:dyDescent="0.25">
      <c r="A1403" s="2">
        <v>44356</v>
      </c>
      <c r="B1403" s="1" t="s">
        <v>317</v>
      </c>
      <c r="C1403" s="52">
        <v>61</v>
      </c>
      <c r="D1403" s="51" t="s">
        <v>27</v>
      </c>
      <c r="E1403" s="51" t="s">
        <v>609</v>
      </c>
    </row>
    <row r="1404" spans="1:5" x14ac:dyDescent="0.25">
      <c r="A1404" s="2">
        <v>44356</v>
      </c>
      <c r="B1404" s="1" t="s">
        <v>317</v>
      </c>
      <c r="C1404" s="52">
        <v>61</v>
      </c>
      <c r="D1404" s="51" t="s">
        <v>51</v>
      </c>
      <c r="E1404" s="51" t="s">
        <v>51</v>
      </c>
    </row>
    <row r="1405" spans="1:5" x14ac:dyDescent="0.25">
      <c r="A1405" s="2">
        <v>44356</v>
      </c>
      <c r="B1405" s="1" t="s">
        <v>317</v>
      </c>
      <c r="C1405" s="52">
        <v>68</v>
      </c>
      <c r="D1405" s="51" t="s">
        <v>51</v>
      </c>
      <c r="E1405" s="51" t="s">
        <v>51</v>
      </c>
    </row>
    <row r="1406" spans="1:5" x14ac:dyDescent="0.25">
      <c r="A1406" s="2">
        <v>44356</v>
      </c>
      <c r="B1406" s="1" t="s">
        <v>316</v>
      </c>
      <c r="C1406" s="52">
        <v>79</v>
      </c>
      <c r="D1406" s="51" t="s">
        <v>10</v>
      </c>
      <c r="E1406" s="51" t="s">
        <v>10</v>
      </c>
    </row>
    <row r="1407" spans="1:5" x14ac:dyDescent="0.25">
      <c r="A1407" s="2">
        <v>44357</v>
      </c>
      <c r="B1407" s="1" t="s">
        <v>317</v>
      </c>
      <c r="C1407" s="52">
        <v>66</v>
      </c>
      <c r="D1407" s="51" t="s">
        <v>14</v>
      </c>
      <c r="E1407" s="51" t="s">
        <v>14</v>
      </c>
    </row>
    <row r="1408" spans="1:5" x14ac:dyDescent="0.25">
      <c r="A1408" s="2">
        <v>44357</v>
      </c>
      <c r="B1408" s="1" t="s">
        <v>317</v>
      </c>
      <c r="C1408" s="52">
        <v>61</v>
      </c>
      <c r="D1408" s="51" t="s">
        <v>20</v>
      </c>
      <c r="E1408" s="51" t="s">
        <v>20</v>
      </c>
    </row>
    <row r="1409" spans="1:5" x14ac:dyDescent="0.25">
      <c r="A1409" s="2">
        <v>44357</v>
      </c>
      <c r="B1409" s="1" t="s">
        <v>317</v>
      </c>
      <c r="C1409" s="52">
        <v>45</v>
      </c>
      <c r="D1409" s="51" t="s">
        <v>20</v>
      </c>
      <c r="E1409" s="51" t="s">
        <v>20</v>
      </c>
    </row>
    <row r="1410" spans="1:5" x14ac:dyDescent="0.25">
      <c r="A1410" s="2">
        <v>44357</v>
      </c>
      <c r="B1410" s="1" t="s">
        <v>316</v>
      </c>
      <c r="C1410" s="52">
        <v>73</v>
      </c>
      <c r="D1410" s="51" t="s">
        <v>24</v>
      </c>
      <c r="E1410" s="51" t="s">
        <v>23</v>
      </c>
    </row>
    <row r="1411" spans="1:5" x14ac:dyDescent="0.25">
      <c r="A1411" s="2">
        <v>44357</v>
      </c>
      <c r="B1411" s="1" t="s">
        <v>316</v>
      </c>
      <c r="C1411" s="52">
        <v>52</v>
      </c>
      <c r="D1411" s="51" t="s">
        <v>11</v>
      </c>
      <c r="E1411" s="51" t="s">
        <v>11</v>
      </c>
    </row>
    <row r="1412" spans="1:5" x14ac:dyDescent="0.25">
      <c r="A1412" s="2">
        <v>44357</v>
      </c>
      <c r="B1412" s="1" t="s">
        <v>317</v>
      </c>
      <c r="C1412" s="52">
        <v>57</v>
      </c>
      <c r="D1412" s="51" t="s">
        <v>8</v>
      </c>
      <c r="E1412" s="51" t="s">
        <v>8</v>
      </c>
    </row>
    <row r="1413" spans="1:5" x14ac:dyDescent="0.25">
      <c r="A1413" s="2">
        <v>44357</v>
      </c>
      <c r="B1413" s="1" t="s">
        <v>317</v>
      </c>
      <c r="C1413" s="52">
        <v>67</v>
      </c>
      <c r="D1413" s="51" t="s">
        <v>8</v>
      </c>
      <c r="E1413" s="51" t="s">
        <v>8</v>
      </c>
    </row>
    <row r="1414" spans="1:5" x14ac:dyDescent="0.25">
      <c r="A1414" s="2">
        <v>44357</v>
      </c>
      <c r="B1414" s="1" t="s">
        <v>317</v>
      </c>
      <c r="C1414" s="52">
        <v>73</v>
      </c>
      <c r="D1414" s="51" t="s">
        <v>8</v>
      </c>
      <c r="E1414" s="51" t="s">
        <v>8</v>
      </c>
    </row>
    <row r="1415" spans="1:5" x14ac:dyDescent="0.25">
      <c r="A1415" s="2">
        <v>44357</v>
      </c>
      <c r="B1415" s="1" t="s">
        <v>317</v>
      </c>
      <c r="C1415" s="52">
        <v>58</v>
      </c>
      <c r="D1415" s="51" t="s">
        <v>8</v>
      </c>
      <c r="E1415" s="51" t="s">
        <v>8</v>
      </c>
    </row>
    <row r="1416" spans="1:5" x14ac:dyDescent="0.25">
      <c r="A1416" s="2">
        <v>44357</v>
      </c>
      <c r="B1416" s="1" t="s">
        <v>317</v>
      </c>
      <c r="C1416" s="52">
        <v>71</v>
      </c>
      <c r="D1416" s="51" t="s">
        <v>50</v>
      </c>
      <c r="E1416" s="51" t="s">
        <v>367</v>
      </c>
    </row>
    <row r="1417" spans="1:5" x14ac:dyDescent="0.25">
      <c r="A1417" s="2">
        <v>44357</v>
      </c>
      <c r="B1417" s="1" t="s">
        <v>317</v>
      </c>
      <c r="C1417" s="52">
        <v>76</v>
      </c>
      <c r="D1417" s="51" t="s">
        <v>27</v>
      </c>
      <c r="E1417" s="51" t="s">
        <v>868</v>
      </c>
    </row>
  </sheetData>
  <autoFilter ref="A1:F1351" xr:uid="{94C6B5E4-C3B1-465F-B917-B19A105919DE}">
    <sortState xmlns:xlrd2="http://schemas.microsoft.com/office/spreadsheetml/2017/richdata2" ref="A2:F1096">
      <sortCondition ref="A2:A1096"/>
      <sortCondition ref="D2:D1096"/>
      <sortCondition ref="E2:E1096"/>
    </sortState>
  </autoFilter>
  <sortState xmlns:xlrd2="http://schemas.microsoft.com/office/spreadsheetml/2017/richdata2" ref="A1407:E1417">
    <sortCondition ref="D1407:D141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Z36"/>
  <sheetViews>
    <sheetView topLeftCell="A5" zoomScale="55" zoomScaleNormal="55" workbookViewId="0">
      <selection activeCell="C17" sqref="C17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4.7109375" style="8" customWidth="1"/>
    <col min="4" max="4" width="8.5703125" style="8" hidden="1" customWidth="1"/>
    <col min="5" max="5" width="12.5703125" style="8" hidden="1" customWidth="1"/>
    <col min="6" max="6" width="11.7109375" style="8" hidden="1" customWidth="1"/>
    <col min="7" max="7" width="15" style="8" customWidth="1"/>
    <col min="8" max="8" width="15" style="8" hidden="1" customWidth="1"/>
    <col min="9" max="9" width="13.140625" style="8" hidden="1" customWidth="1"/>
    <col min="10" max="10" width="17.7109375" style="5" hidden="1" customWidth="1"/>
    <col min="11" max="11" width="18" style="5" hidden="1" customWidth="1"/>
    <col min="12" max="12" width="16.7109375" style="5" customWidth="1"/>
    <col min="13" max="13" width="15" style="5" customWidth="1"/>
    <col min="14" max="14" width="13.42578125" style="1" hidden="1" customWidth="1"/>
    <col min="15" max="15" width="18.7109375" style="1" hidden="1" customWidth="1"/>
    <col min="16" max="16" width="16.5703125" style="1" hidden="1" customWidth="1"/>
    <col min="17" max="17" width="18.7109375" style="1" customWidth="1"/>
    <col min="18" max="18" width="18" style="1" hidden="1" customWidth="1"/>
    <col min="19" max="19" width="14.140625" style="1" hidden="1" customWidth="1"/>
    <col min="20" max="20" width="15.85546875" style="1" customWidth="1"/>
    <col min="21" max="21" width="18.85546875" style="58" customWidth="1"/>
    <col min="22" max="22" width="17.28515625" style="58" customWidth="1"/>
    <col min="23" max="23" width="17.7109375" style="52" hidden="1" customWidth="1"/>
    <col min="24" max="24" width="15.7109375" style="99" hidden="1" customWidth="1"/>
    <col min="25" max="25" width="13.85546875" style="50" hidden="1" customWidth="1"/>
    <col min="26" max="27" width="11.42578125" style="1" hidden="1" customWidth="1"/>
    <col min="28" max="28" width="11.42578125" hidden="1" customWidth="1"/>
    <col min="29" max="29" width="27" hidden="1" customWidth="1"/>
    <col min="30" max="30" width="7.85546875" style="9" hidden="1" customWidth="1"/>
    <col min="31" max="31" width="12" style="9" hidden="1" customWidth="1"/>
    <col min="32" max="32" width="19.85546875" style="9" customWidth="1"/>
    <col min="33" max="33" width="17.42578125" style="9" hidden="1" customWidth="1"/>
    <col min="34" max="34" width="13.7109375" style="509" hidden="1" customWidth="1"/>
    <col min="35" max="35" width="20.5703125" style="485" hidden="1" customWidth="1"/>
    <col min="36" max="37" width="18.7109375" style="485" customWidth="1"/>
    <col min="38" max="39" width="18.85546875" style="485" customWidth="1"/>
    <col min="40" max="45" width="11.42578125" style="485"/>
  </cols>
  <sheetData>
    <row r="1" spans="1:52" s="9" customFormat="1" ht="16.5" customHeight="1" thickBot="1" x14ac:dyDescent="0.3">
      <c r="A1" s="637">
        <f ca="1">TODAY()-1</f>
        <v>44356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637"/>
      <c r="T1" s="637"/>
      <c r="U1" s="637"/>
      <c r="V1" s="637"/>
      <c r="W1" s="637"/>
      <c r="X1" s="637"/>
      <c r="Y1" s="637"/>
      <c r="Z1" s="637"/>
      <c r="AA1" s="637"/>
      <c r="AB1" s="637"/>
      <c r="AC1" s="637"/>
      <c r="AD1" s="637"/>
      <c r="AE1" s="637"/>
      <c r="AF1" s="637"/>
      <c r="AG1" s="637"/>
      <c r="AH1" s="637"/>
      <c r="AI1" s="637"/>
      <c r="AJ1" s="637"/>
      <c r="AK1" s="638"/>
      <c r="AL1" s="710" t="s">
        <v>3210</v>
      </c>
      <c r="AM1" s="711"/>
      <c r="AN1" s="480"/>
      <c r="AO1" s="480"/>
      <c r="AP1" s="480"/>
      <c r="AQ1" s="480"/>
      <c r="AR1" s="480"/>
      <c r="AS1" s="480"/>
    </row>
    <row r="2" spans="1:52" s="6" customFormat="1" ht="86.25" customHeight="1" x14ac:dyDescent="0.25">
      <c r="A2" s="14"/>
      <c r="B2" s="576" t="s">
        <v>1</v>
      </c>
      <c r="C2" s="577" t="s">
        <v>106</v>
      </c>
      <c r="D2" s="577" t="s">
        <v>859</v>
      </c>
      <c r="E2" s="577" t="s">
        <v>860</v>
      </c>
      <c r="F2" s="577" t="s">
        <v>46</v>
      </c>
      <c r="G2" s="577" t="s">
        <v>920</v>
      </c>
      <c r="H2" s="577" t="s">
        <v>1021</v>
      </c>
      <c r="I2" s="577" t="s">
        <v>921</v>
      </c>
      <c r="J2" s="578" t="s">
        <v>105</v>
      </c>
      <c r="K2" s="579" t="s">
        <v>878</v>
      </c>
      <c r="L2" s="578" t="s">
        <v>1032</v>
      </c>
      <c r="M2" s="578" t="s">
        <v>1031</v>
      </c>
      <c r="N2" s="577" t="s">
        <v>1024</v>
      </c>
      <c r="O2" s="578" t="s">
        <v>52</v>
      </c>
      <c r="P2" s="578" t="s">
        <v>774</v>
      </c>
      <c r="Q2" s="578" t="s">
        <v>350</v>
      </c>
      <c r="R2" s="578" t="s">
        <v>1180</v>
      </c>
      <c r="S2" s="577" t="s">
        <v>1017</v>
      </c>
      <c r="T2" s="578" t="s">
        <v>90</v>
      </c>
      <c r="U2" s="580" t="s">
        <v>363</v>
      </c>
      <c r="V2" s="580" t="s">
        <v>1135</v>
      </c>
      <c r="W2" s="581" t="s">
        <v>861</v>
      </c>
      <c r="X2" s="580" t="s">
        <v>839</v>
      </c>
      <c r="Y2" s="580" t="s">
        <v>840</v>
      </c>
      <c r="Z2" s="582" t="s">
        <v>862</v>
      </c>
      <c r="AA2" s="582" t="s">
        <v>863</v>
      </c>
      <c r="AB2" s="582" t="s">
        <v>858</v>
      </c>
      <c r="AC2" s="583"/>
      <c r="AD2" s="584"/>
      <c r="AE2" s="584"/>
      <c r="AF2" s="629" t="s">
        <v>1240</v>
      </c>
      <c r="AG2" s="633" t="s">
        <v>3206</v>
      </c>
      <c r="AH2" s="636" t="s">
        <v>1241</v>
      </c>
      <c r="AI2" s="634" t="s">
        <v>3207</v>
      </c>
      <c r="AJ2" s="634" t="s">
        <v>3208</v>
      </c>
      <c r="AK2" s="634" t="s">
        <v>3209</v>
      </c>
      <c r="AL2" s="635" t="s">
        <v>3211</v>
      </c>
      <c r="AM2" s="617" t="s">
        <v>3212</v>
      </c>
      <c r="AN2" s="481"/>
      <c r="AO2" s="481" t="s">
        <v>1138</v>
      </c>
      <c r="AP2" s="481"/>
      <c r="AR2" s="481"/>
      <c r="AS2" s="481"/>
      <c r="AT2" s="481"/>
    </row>
    <row r="3" spans="1:52" s="52" customFormat="1" ht="30.75" customHeight="1" thickBot="1" x14ac:dyDescent="0.3">
      <c r="A3" s="171"/>
      <c r="B3" s="173" t="s">
        <v>14</v>
      </c>
      <c r="C3" s="544">
        <v>7603</v>
      </c>
      <c r="D3" s="545">
        <v>0.1368421052631579</v>
      </c>
      <c r="E3" s="545">
        <v>0.86315789473684212</v>
      </c>
      <c r="F3" s="546">
        <v>553</v>
      </c>
      <c r="G3" s="546">
        <v>74</v>
      </c>
      <c r="H3" s="546">
        <v>792</v>
      </c>
      <c r="I3" s="547">
        <v>7</v>
      </c>
      <c r="J3" s="548">
        <v>77039</v>
      </c>
      <c r="K3" s="549">
        <f>C3/J3</f>
        <v>9.869027375744753E-2</v>
      </c>
      <c r="L3" s="550">
        <v>1.08</v>
      </c>
      <c r="M3" s="551">
        <v>1211</v>
      </c>
      <c r="N3" s="552">
        <v>55.8</v>
      </c>
      <c r="O3" s="553">
        <f t="shared" ref="O3:O19" si="0">C3/J3*100000</f>
        <v>9869.0273757447521</v>
      </c>
      <c r="P3" s="553" t="e">
        <f>#REF!/J3*100000</f>
        <v>#REF!</v>
      </c>
      <c r="Q3" s="554">
        <v>93</v>
      </c>
      <c r="R3" s="553">
        <v>81</v>
      </c>
      <c r="S3" s="555">
        <v>0.37842617152961983</v>
      </c>
      <c r="T3" s="556">
        <f t="shared" ref="T3:T19" si="1">G3/C3</f>
        <v>9.7330001315270292E-3</v>
      </c>
      <c r="U3" s="557">
        <f t="shared" ref="U3:U19" si="2">G3/J3*1000000</f>
        <v>960.55244746167523</v>
      </c>
      <c r="V3" s="558">
        <v>19.100000000000001</v>
      </c>
      <c r="W3" s="195">
        <f t="shared" ref="W3:W19" si="3">C3-F3-I3</f>
        <v>7043</v>
      </c>
      <c r="X3" s="189">
        <f ca="1">TODAY()+Q3</f>
        <v>44450</v>
      </c>
      <c r="Y3" s="186">
        <f>C3*2</f>
        <v>15206</v>
      </c>
      <c r="Z3" s="188">
        <v>3</v>
      </c>
      <c r="AA3" s="188">
        <v>4</v>
      </c>
      <c r="AB3" s="188">
        <v>12</v>
      </c>
      <c r="AC3" s="196" t="s">
        <v>14</v>
      </c>
      <c r="AD3" s="585">
        <v>803</v>
      </c>
      <c r="AE3" s="585">
        <f>AD3/J3*100</f>
        <v>1.0423292098807098</v>
      </c>
      <c r="AF3" s="611">
        <f>AJ3/AI3</f>
        <v>0.81484211224470593</v>
      </c>
      <c r="AG3" s="630">
        <v>9709</v>
      </c>
      <c r="AH3" s="631">
        <v>0.15619369369369368</v>
      </c>
      <c r="AI3" s="630">
        <f t="shared" ref="AI3:AI10" si="4">AH3*J3</f>
        <v>12033.005968468467</v>
      </c>
      <c r="AJ3" s="630">
        <v>9805</v>
      </c>
      <c r="AK3" s="632">
        <v>2821</v>
      </c>
      <c r="AL3" s="618">
        <f t="shared" ref="AL3:AL19" si="5">AJ3/AI3</f>
        <v>0.81484211224470593</v>
      </c>
      <c r="AM3" s="559">
        <f t="shared" ref="AM3:AM19" si="6">AK3/AJ3</f>
        <v>0.28771035186129523</v>
      </c>
      <c r="AN3" s="482"/>
      <c r="AO3" s="482"/>
      <c r="AP3" s="482"/>
      <c r="AQ3" s="482"/>
      <c r="AR3" s="482"/>
      <c r="AS3" s="482"/>
    </row>
    <row r="4" spans="1:52" s="52" customFormat="1" ht="30.75" customHeight="1" thickBot="1" x14ac:dyDescent="0.3">
      <c r="A4" s="171"/>
      <c r="B4" s="174" t="s">
        <v>20</v>
      </c>
      <c r="C4" s="369">
        <v>13454</v>
      </c>
      <c r="D4" s="13">
        <v>7.5099741844637413E-2</v>
      </c>
      <c r="E4" s="13">
        <v>0.92490025815536259</v>
      </c>
      <c r="F4" s="370">
        <v>3580</v>
      </c>
      <c r="G4" s="370">
        <v>162</v>
      </c>
      <c r="H4" s="370">
        <v>4427</v>
      </c>
      <c r="I4" s="104">
        <v>28</v>
      </c>
      <c r="J4" s="182">
        <v>191117</v>
      </c>
      <c r="K4" s="486">
        <f t="shared" ref="K4:K19" si="7">C4/J4</f>
        <v>7.0396668009648541E-2</v>
      </c>
      <c r="L4" s="534">
        <v>1.51</v>
      </c>
      <c r="M4" s="412">
        <v>1263</v>
      </c>
      <c r="N4" s="386">
        <v>85.3</v>
      </c>
      <c r="O4" s="64">
        <f t="shared" si="0"/>
        <v>7039.6668009648538</v>
      </c>
      <c r="P4" s="65" t="e">
        <f>#REF!/J4*100000</f>
        <v>#REF!</v>
      </c>
      <c r="Q4" s="108">
        <v>60</v>
      </c>
      <c r="R4" s="64">
        <v>48</v>
      </c>
      <c r="S4" s="12">
        <v>0.62882500993509072</v>
      </c>
      <c r="T4" s="62">
        <f t="shared" si="1"/>
        <v>1.2041028690352312E-2</v>
      </c>
      <c r="U4" s="302">
        <f t="shared" si="2"/>
        <v>847.64829920938485</v>
      </c>
      <c r="V4" s="356">
        <v>24.7</v>
      </c>
      <c r="W4" s="195">
        <f t="shared" si="3"/>
        <v>9846</v>
      </c>
      <c r="X4" s="190">
        <f t="shared" ref="X4:X19" ca="1" si="8">TODAY()+Q4</f>
        <v>44417</v>
      </c>
      <c r="Y4" s="187">
        <f t="shared" ref="Y4:Y19" si="9">C4*2</f>
        <v>26908</v>
      </c>
      <c r="Z4" s="172">
        <v>29</v>
      </c>
      <c r="AA4" s="172">
        <v>37</v>
      </c>
      <c r="AB4" s="172">
        <v>36</v>
      </c>
      <c r="AC4" s="197" t="s">
        <v>20</v>
      </c>
      <c r="AD4" s="585"/>
      <c r="AE4" s="585"/>
      <c r="AF4" s="611">
        <f t="shared" ref="AF4:AF19" si="10">AJ4/AI4</f>
        <v>1.0029031651859932</v>
      </c>
      <c r="AG4" s="612">
        <v>19778</v>
      </c>
      <c r="AH4" s="613">
        <v>0.11631859697823364</v>
      </c>
      <c r="AI4" s="612">
        <f t="shared" si="4"/>
        <v>22230.461298689079</v>
      </c>
      <c r="AJ4" s="612">
        <v>22295</v>
      </c>
      <c r="AK4" s="616">
        <v>7871</v>
      </c>
      <c r="AL4" s="619">
        <f t="shared" si="5"/>
        <v>1.0029031651859932</v>
      </c>
      <c r="AM4" s="560">
        <f t="shared" si="6"/>
        <v>0.35303879793675713</v>
      </c>
      <c r="AN4" s="482"/>
      <c r="AO4" s="482" t="s">
        <v>1214</v>
      </c>
      <c r="AP4" s="482" t="s">
        <v>1215</v>
      </c>
      <c r="AQ4" s="482" t="s">
        <v>859</v>
      </c>
      <c r="AR4" s="482" t="s">
        <v>1216</v>
      </c>
      <c r="AS4" s="482" t="s">
        <v>1217</v>
      </c>
      <c r="AT4" s="52" t="s">
        <v>1218</v>
      </c>
      <c r="AU4" s="52" t="s">
        <v>1219</v>
      </c>
      <c r="AV4" s="52" t="s">
        <v>1220</v>
      </c>
      <c r="AW4" s="52" t="s">
        <v>1139</v>
      </c>
      <c r="AX4" s="52" t="s">
        <v>1140</v>
      </c>
      <c r="AY4" s="52" t="s">
        <v>1141</v>
      </c>
      <c r="AZ4" s="52" t="s">
        <v>1142</v>
      </c>
    </row>
    <row r="5" spans="1:52" s="52" customFormat="1" ht="30.75" customHeight="1" thickBot="1" x14ac:dyDescent="0.3">
      <c r="A5" s="171"/>
      <c r="B5" s="174" t="s">
        <v>13</v>
      </c>
      <c r="C5" s="369">
        <v>3494</v>
      </c>
      <c r="D5" s="13">
        <v>7.1948261924009702E-2</v>
      </c>
      <c r="E5" s="13">
        <v>0.92805173807599028</v>
      </c>
      <c r="F5" s="370">
        <v>1030</v>
      </c>
      <c r="G5" s="370">
        <v>54</v>
      </c>
      <c r="H5" s="370">
        <v>1240</v>
      </c>
      <c r="I5" s="104">
        <v>41</v>
      </c>
      <c r="J5" s="182">
        <v>51384</v>
      </c>
      <c r="K5" s="486">
        <f t="shared" si="7"/>
        <v>6.7997820333177639E-2</v>
      </c>
      <c r="L5" s="534">
        <v>1.28</v>
      </c>
      <c r="M5" s="412">
        <v>993</v>
      </c>
      <c r="N5" s="387">
        <v>15.6</v>
      </c>
      <c r="O5" s="63">
        <f t="shared" si="0"/>
        <v>6799.7820333177642</v>
      </c>
      <c r="P5" s="65" t="e">
        <f>#REF!/J5*100000</f>
        <v>#REF!</v>
      </c>
      <c r="Q5" s="48">
        <v>66</v>
      </c>
      <c r="R5" s="63">
        <v>65</v>
      </c>
      <c r="S5" s="12">
        <v>0.51839603141794133</v>
      </c>
      <c r="T5" s="62">
        <f t="shared" si="1"/>
        <v>1.5455065827132226E-2</v>
      </c>
      <c r="U5" s="302">
        <f t="shared" si="2"/>
        <v>1050.9107893507708</v>
      </c>
      <c r="V5" s="356">
        <v>21.9</v>
      </c>
      <c r="W5" s="195">
        <f t="shared" si="3"/>
        <v>2423</v>
      </c>
      <c r="X5" s="190">
        <f t="shared" ca="1" si="8"/>
        <v>44423</v>
      </c>
      <c r="Y5" s="187">
        <f t="shared" si="9"/>
        <v>6988</v>
      </c>
      <c r="Z5" s="172">
        <v>21</v>
      </c>
      <c r="AA5" s="172">
        <v>25</v>
      </c>
      <c r="AB5" s="172">
        <v>12</v>
      </c>
      <c r="AC5" s="197" t="s">
        <v>13</v>
      </c>
      <c r="AD5" s="585"/>
      <c r="AE5" s="585"/>
      <c r="AF5" s="611">
        <f t="shared" si="10"/>
        <v>0.80411289094324623</v>
      </c>
      <c r="AG5" s="612">
        <v>7815</v>
      </c>
      <c r="AH5" s="613">
        <v>0.16856840879187249</v>
      </c>
      <c r="AI5" s="612">
        <f t="shared" si="4"/>
        <v>8661.7191173615756</v>
      </c>
      <c r="AJ5" s="612">
        <v>6965</v>
      </c>
      <c r="AK5" s="616">
        <v>1874</v>
      </c>
      <c r="AL5" s="619">
        <f t="shared" si="5"/>
        <v>0.80411289094324623</v>
      </c>
      <c r="AM5" s="560">
        <f t="shared" si="6"/>
        <v>0.26905958363244797</v>
      </c>
      <c r="AN5" s="482"/>
      <c r="AO5" s="482" t="s">
        <v>14</v>
      </c>
      <c r="AP5" s="482">
        <v>7603</v>
      </c>
      <c r="AQ5" s="482">
        <v>37</v>
      </c>
      <c r="AR5" s="482">
        <v>7401</v>
      </c>
      <c r="AS5" s="482">
        <v>4943</v>
      </c>
      <c r="AT5" s="52">
        <v>71</v>
      </c>
      <c r="AU5" s="52">
        <v>61</v>
      </c>
      <c r="AV5" s="52">
        <v>4319</v>
      </c>
      <c r="AW5" s="52">
        <v>719</v>
      </c>
      <c r="AX5" s="52">
        <v>93</v>
      </c>
      <c r="AY5" s="52">
        <v>1.08</v>
      </c>
      <c r="AZ5" s="52">
        <v>1211</v>
      </c>
    </row>
    <row r="6" spans="1:52" s="52" customFormat="1" ht="30.75" customHeight="1" thickBot="1" x14ac:dyDescent="0.3">
      <c r="A6" s="171"/>
      <c r="B6" s="174" t="s">
        <v>24</v>
      </c>
      <c r="C6" s="369">
        <v>4457</v>
      </c>
      <c r="D6" s="13">
        <v>0.21721518987341773</v>
      </c>
      <c r="E6" s="13">
        <v>0.7827848101265823</v>
      </c>
      <c r="F6" s="370">
        <v>1749</v>
      </c>
      <c r="G6" s="370">
        <v>52</v>
      </c>
      <c r="H6" s="370">
        <v>2004</v>
      </c>
      <c r="I6" s="104">
        <v>26</v>
      </c>
      <c r="J6" s="182">
        <v>83341</v>
      </c>
      <c r="K6" s="486">
        <f t="shared" si="7"/>
        <v>5.3479079924646934E-2</v>
      </c>
      <c r="L6" s="534">
        <v>1.48</v>
      </c>
      <c r="M6" s="412">
        <v>698</v>
      </c>
      <c r="N6" s="386">
        <v>52.8</v>
      </c>
      <c r="O6" s="64">
        <f t="shared" si="0"/>
        <v>5347.9079924646931</v>
      </c>
      <c r="P6" s="65" t="e">
        <f>#REF!/J6*100000</f>
        <v>#REF!</v>
      </c>
      <c r="Q6" s="108">
        <v>68</v>
      </c>
      <c r="R6" s="64">
        <v>75</v>
      </c>
      <c r="S6" s="12">
        <v>0.66997757129125279</v>
      </c>
      <c r="T6" s="62">
        <f t="shared" si="1"/>
        <v>1.166704061027597E-2</v>
      </c>
      <c r="U6" s="302">
        <f t="shared" si="2"/>
        <v>623.94259728105021</v>
      </c>
      <c r="V6" s="356">
        <v>15.7</v>
      </c>
      <c r="W6" s="195">
        <f t="shared" si="3"/>
        <v>2682</v>
      </c>
      <c r="X6" s="190">
        <f t="shared" ca="1" si="8"/>
        <v>44425</v>
      </c>
      <c r="Y6" s="187">
        <f t="shared" si="9"/>
        <v>8914</v>
      </c>
      <c r="Z6" s="172">
        <v>28</v>
      </c>
      <c r="AA6" s="172">
        <v>26</v>
      </c>
      <c r="AB6" s="172">
        <v>13</v>
      </c>
      <c r="AC6" s="197" t="s">
        <v>24</v>
      </c>
      <c r="AD6" s="585"/>
      <c r="AE6" s="585"/>
      <c r="AF6" s="611">
        <f t="shared" si="10"/>
        <v>0.79082375534713156</v>
      </c>
      <c r="AG6" s="612">
        <v>8264</v>
      </c>
      <c r="AH6" s="613">
        <v>0.12022811918063314</v>
      </c>
      <c r="AI6" s="612">
        <f t="shared" si="4"/>
        <v>10019.931680633146</v>
      </c>
      <c r="AJ6" s="612">
        <v>7924</v>
      </c>
      <c r="AK6" s="616">
        <v>1222</v>
      </c>
      <c r="AL6" s="619">
        <f t="shared" si="5"/>
        <v>0.79082375534713156</v>
      </c>
      <c r="AM6" s="560">
        <f t="shared" si="6"/>
        <v>0.15421504290762242</v>
      </c>
      <c r="AN6" s="482"/>
      <c r="AO6" s="482" t="s">
        <v>20</v>
      </c>
      <c r="AP6" s="482">
        <v>13454</v>
      </c>
      <c r="AQ6" s="482">
        <v>40</v>
      </c>
      <c r="AR6" s="482">
        <v>13522</v>
      </c>
      <c r="AS6" s="482">
        <v>10580</v>
      </c>
      <c r="AT6" s="52">
        <v>162</v>
      </c>
      <c r="AU6" s="52">
        <v>170</v>
      </c>
      <c r="AV6" s="52">
        <v>7707</v>
      </c>
      <c r="AW6" s="52">
        <v>2771</v>
      </c>
      <c r="AX6" s="52">
        <v>60</v>
      </c>
      <c r="AY6" s="52">
        <v>1.51</v>
      </c>
      <c r="AZ6" s="52">
        <v>1263</v>
      </c>
    </row>
    <row r="7" spans="1:52" s="52" customFormat="1" ht="30.75" customHeight="1" thickBot="1" x14ac:dyDescent="0.3">
      <c r="A7" s="171"/>
      <c r="B7" s="174" t="s">
        <v>47</v>
      </c>
      <c r="C7" s="369">
        <v>1067</v>
      </c>
      <c r="D7" s="13">
        <v>1.098901098901099E-2</v>
      </c>
      <c r="E7" s="13">
        <v>0.98901098901098905</v>
      </c>
      <c r="F7" s="370">
        <v>55</v>
      </c>
      <c r="G7" s="370">
        <v>8</v>
      </c>
      <c r="H7" s="510">
        <v>94</v>
      </c>
      <c r="I7" s="104">
        <v>1</v>
      </c>
      <c r="J7" s="440">
        <v>28189</v>
      </c>
      <c r="K7" s="486">
        <f t="shared" si="7"/>
        <v>3.7851644258398667E-2</v>
      </c>
      <c r="L7" s="534">
        <v>2.3199999999999998</v>
      </c>
      <c r="M7" s="412">
        <v>1078</v>
      </c>
      <c r="N7" s="388">
        <v>7.1</v>
      </c>
      <c r="O7" s="65">
        <f t="shared" si="0"/>
        <v>3785.1644258398669</v>
      </c>
      <c r="P7" s="65" t="e">
        <f>#REF!/J7*100000</f>
        <v>#REF!</v>
      </c>
      <c r="Q7" s="272">
        <v>22</v>
      </c>
      <c r="R7" s="65">
        <v>68</v>
      </c>
      <c r="S7" s="12">
        <v>0.33855799373040751</v>
      </c>
      <c r="T7" s="62">
        <f t="shared" si="1"/>
        <v>7.4976569821930648E-3</v>
      </c>
      <c r="U7" s="302">
        <f t="shared" si="2"/>
        <v>283.79864486147079</v>
      </c>
      <c r="V7" s="356">
        <v>18.899999999999999</v>
      </c>
      <c r="W7" s="195">
        <f t="shared" si="3"/>
        <v>1011</v>
      </c>
      <c r="X7" s="190">
        <f t="shared" ca="1" si="8"/>
        <v>44379</v>
      </c>
      <c r="Y7" s="187">
        <f t="shared" si="9"/>
        <v>2134</v>
      </c>
      <c r="Z7" s="172">
        <v>1</v>
      </c>
      <c r="AA7" s="172">
        <v>2</v>
      </c>
      <c r="AB7" s="172">
        <v>2</v>
      </c>
      <c r="AC7" s="197" t="s">
        <v>47</v>
      </c>
      <c r="AD7" s="585"/>
      <c r="AE7" s="585"/>
      <c r="AF7" s="611">
        <f t="shared" si="10"/>
        <v>0.76565511653919149</v>
      </c>
      <c r="AG7" s="612">
        <v>3245</v>
      </c>
      <c r="AH7" s="613">
        <v>0.12546881645594091</v>
      </c>
      <c r="AI7" s="612">
        <f t="shared" si="4"/>
        <v>3536.8404670765181</v>
      </c>
      <c r="AJ7" s="612">
        <v>2708</v>
      </c>
      <c r="AK7" s="616">
        <v>673</v>
      </c>
      <c r="AL7" s="619">
        <f t="shared" si="5"/>
        <v>0.76565511653919149</v>
      </c>
      <c r="AM7" s="560">
        <f t="shared" si="6"/>
        <v>0.24852289512555392</v>
      </c>
      <c r="AN7" s="482"/>
      <c r="AO7" s="482" t="s">
        <v>13</v>
      </c>
      <c r="AP7" s="482">
        <v>3494</v>
      </c>
      <c r="AQ7" s="482">
        <v>47</v>
      </c>
      <c r="AR7" s="482">
        <v>3353</v>
      </c>
      <c r="AS7" s="482">
        <v>2278</v>
      </c>
      <c r="AT7" s="52">
        <v>54</v>
      </c>
      <c r="AU7" s="52">
        <v>54</v>
      </c>
      <c r="AV7" s="52">
        <v>2258</v>
      </c>
      <c r="AW7" s="52">
        <v>1228</v>
      </c>
      <c r="AX7" s="52">
        <v>66</v>
      </c>
      <c r="AY7" s="52">
        <v>1.28</v>
      </c>
      <c r="AZ7" s="52">
        <v>993</v>
      </c>
    </row>
    <row r="8" spans="1:52" s="52" customFormat="1" ht="30.75" customHeight="1" thickBot="1" x14ac:dyDescent="0.3">
      <c r="A8" s="171"/>
      <c r="B8" s="174" t="s">
        <v>48</v>
      </c>
      <c r="C8" s="369">
        <v>427</v>
      </c>
      <c r="D8" s="13">
        <v>1.2500000000000001E-2</v>
      </c>
      <c r="E8" s="13">
        <v>0.98750000000000004</v>
      </c>
      <c r="F8" s="370">
        <v>54</v>
      </c>
      <c r="G8" s="370">
        <v>5</v>
      </c>
      <c r="H8" s="510">
        <v>89</v>
      </c>
      <c r="I8" s="104">
        <v>2</v>
      </c>
      <c r="J8" s="440">
        <v>16468</v>
      </c>
      <c r="K8" s="486">
        <f t="shared" si="7"/>
        <v>2.5929074568860819E-2</v>
      </c>
      <c r="L8" s="534">
        <v>3.92</v>
      </c>
      <c r="M8" s="412">
        <v>547</v>
      </c>
      <c r="N8" s="388">
        <v>72.900000000000006</v>
      </c>
      <c r="O8" s="65">
        <f t="shared" si="0"/>
        <v>2592.9074568860819</v>
      </c>
      <c r="P8" s="65" t="e">
        <f>#REF!/J8*100000</f>
        <v>#REF!</v>
      </c>
      <c r="Q8" s="272">
        <v>37</v>
      </c>
      <c r="R8" s="65">
        <v>40</v>
      </c>
      <c r="S8" s="12">
        <v>0.46078431372549017</v>
      </c>
      <c r="T8" s="62">
        <f t="shared" si="1"/>
        <v>1.1709601873536301E-2</v>
      </c>
      <c r="U8" s="302">
        <f t="shared" si="2"/>
        <v>303.61914015059511</v>
      </c>
      <c r="V8" s="356">
        <v>19</v>
      </c>
      <c r="W8" s="195">
        <f t="shared" si="3"/>
        <v>371</v>
      </c>
      <c r="X8" s="190">
        <f t="shared" ca="1" si="8"/>
        <v>44394</v>
      </c>
      <c r="Y8" s="187">
        <f t="shared" si="9"/>
        <v>854</v>
      </c>
      <c r="Z8" s="172"/>
      <c r="AA8" s="172"/>
      <c r="AB8" s="172"/>
      <c r="AC8" s="197" t="s">
        <v>48</v>
      </c>
      <c r="AD8" s="585"/>
      <c r="AE8" s="585"/>
      <c r="AF8" s="611">
        <f t="shared" si="10"/>
        <v>0.74980018423380279</v>
      </c>
      <c r="AG8" s="612">
        <v>1590</v>
      </c>
      <c r="AH8" s="613">
        <v>0.1054446581338285</v>
      </c>
      <c r="AI8" s="612">
        <f t="shared" si="4"/>
        <v>1736.4626301478877</v>
      </c>
      <c r="AJ8" s="612">
        <v>1302</v>
      </c>
      <c r="AK8" s="616">
        <v>555</v>
      </c>
      <c r="AL8" s="619">
        <f t="shared" si="5"/>
        <v>0.74980018423380279</v>
      </c>
      <c r="AM8" s="560">
        <f t="shared" si="6"/>
        <v>0.42626728110599077</v>
      </c>
      <c r="AN8" s="482"/>
      <c r="AO8" s="482" t="s">
        <v>24</v>
      </c>
      <c r="AP8" s="482">
        <v>4457</v>
      </c>
      <c r="AQ8" s="482">
        <v>22</v>
      </c>
      <c r="AR8" s="482">
        <v>4297</v>
      </c>
      <c r="AS8" s="482">
        <v>2928</v>
      </c>
      <c r="AT8" s="52">
        <v>52</v>
      </c>
      <c r="AU8" s="52">
        <v>53</v>
      </c>
      <c r="AV8" s="52">
        <v>1914</v>
      </c>
      <c r="AW8" s="52">
        <v>1217</v>
      </c>
      <c r="AX8" s="52">
        <v>68</v>
      </c>
      <c r="AY8" s="52">
        <v>1.48</v>
      </c>
      <c r="AZ8" s="52">
        <v>698</v>
      </c>
    </row>
    <row r="9" spans="1:52" s="52" customFormat="1" ht="30.75" customHeight="1" thickBot="1" x14ac:dyDescent="0.3">
      <c r="A9" s="171"/>
      <c r="B9" s="174" t="s">
        <v>7</v>
      </c>
      <c r="C9" s="369">
        <v>3368</v>
      </c>
      <c r="D9" s="13">
        <v>4.7562425683709865E-3</v>
      </c>
      <c r="E9" s="13">
        <v>0.99524375743162896</v>
      </c>
      <c r="F9" s="370">
        <v>660</v>
      </c>
      <c r="G9" s="370">
        <v>66</v>
      </c>
      <c r="H9" s="370">
        <v>857</v>
      </c>
      <c r="I9" s="104">
        <v>24</v>
      </c>
      <c r="J9" s="182">
        <v>58565</v>
      </c>
      <c r="K9" s="486">
        <f t="shared" si="7"/>
        <v>5.7508750960471269E-2</v>
      </c>
      <c r="L9" s="534">
        <v>1.66</v>
      </c>
      <c r="M9" s="412">
        <v>1207</v>
      </c>
      <c r="N9" s="386">
        <v>37.6</v>
      </c>
      <c r="O9" s="64">
        <f t="shared" si="0"/>
        <v>5750.875096047127</v>
      </c>
      <c r="P9" s="65" t="e">
        <f>#REF!/J9*100000</f>
        <v>#REF!</v>
      </c>
      <c r="Q9" s="48">
        <v>53</v>
      </c>
      <c r="R9" s="64">
        <v>78</v>
      </c>
      <c r="S9" s="12">
        <v>0.45624999999999999</v>
      </c>
      <c r="T9" s="62">
        <f t="shared" si="1"/>
        <v>1.9596199524940617E-2</v>
      </c>
      <c r="U9" s="302">
        <f t="shared" si="2"/>
        <v>1126.9529582515154</v>
      </c>
      <c r="V9" s="356">
        <v>23.5</v>
      </c>
      <c r="W9" s="195">
        <f t="shared" si="3"/>
        <v>2684</v>
      </c>
      <c r="X9" s="190">
        <f t="shared" ca="1" si="8"/>
        <v>44410</v>
      </c>
      <c r="Y9" s="187">
        <f t="shared" si="9"/>
        <v>6736</v>
      </c>
      <c r="Z9" s="172">
        <v>21</v>
      </c>
      <c r="AA9" s="172">
        <v>15</v>
      </c>
      <c r="AB9" s="172">
        <v>13</v>
      </c>
      <c r="AC9" s="197" t="s">
        <v>7</v>
      </c>
      <c r="AD9" s="585"/>
      <c r="AE9" s="585"/>
      <c r="AF9" s="611">
        <f t="shared" si="10"/>
        <v>0.91630431982654104</v>
      </c>
      <c r="AG9" s="612">
        <v>8014</v>
      </c>
      <c r="AH9" s="613">
        <v>0.15446292619933311</v>
      </c>
      <c r="AI9" s="612">
        <f t="shared" si="4"/>
        <v>9046.1212728639439</v>
      </c>
      <c r="AJ9" s="612">
        <v>8289</v>
      </c>
      <c r="AK9" s="616">
        <v>1189</v>
      </c>
      <c r="AL9" s="619">
        <f t="shared" si="5"/>
        <v>0.91630431982654104</v>
      </c>
      <c r="AM9" s="560">
        <f t="shared" si="6"/>
        <v>0.14344311738448545</v>
      </c>
      <c r="AN9" s="482"/>
      <c r="AO9" s="482" t="s">
        <v>47</v>
      </c>
      <c r="AP9" s="482">
        <v>1067</v>
      </c>
      <c r="AQ9" s="482">
        <v>4</v>
      </c>
      <c r="AR9" s="482">
        <v>939</v>
      </c>
      <c r="AS9" s="482">
        <v>700</v>
      </c>
      <c r="AT9" s="52">
        <v>8</v>
      </c>
      <c r="AU9" s="52">
        <v>7</v>
      </c>
      <c r="AV9" s="52">
        <v>771</v>
      </c>
      <c r="AW9" s="52">
        <v>129</v>
      </c>
      <c r="AX9" s="52">
        <v>22</v>
      </c>
      <c r="AY9" s="52">
        <v>2.3199999999999998</v>
      </c>
      <c r="AZ9" s="52">
        <v>1078</v>
      </c>
    </row>
    <row r="10" spans="1:52" s="52" customFormat="1" ht="30.75" customHeight="1" thickBot="1" x14ac:dyDescent="0.3">
      <c r="A10" s="171"/>
      <c r="B10" s="174" t="s">
        <v>9</v>
      </c>
      <c r="C10" s="369">
        <v>11601</v>
      </c>
      <c r="D10" s="13">
        <v>0.18885096700796358</v>
      </c>
      <c r="E10" s="13">
        <v>0.81114903299203645</v>
      </c>
      <c r="F10" s="370">
        <v>2809</v>
      </c>
      <c r="G10" s="370">
        <v>176</v>
      </c>
      <c r="H10" s="370">
        <v>3555</v>
      </c>
      <c r="I10" s="104">
        <v>70</v>
      </c>
      <c r="J10" s="182">
        <v>124231</v>
      </c>
      <c r="K10" s="486">
        <f t="shared" si="7"/>
        <v>9.3382489072775715E-2</v>
      </c>
      <c r="L10" s="534">
        <v>1.73</v>
      </c>
      <c r="M10" s="412">
        <v>1232</v>
      </c>
      <c r="N10" s="387">
        <v>38.6</v>
      </c>
      <c r="O10" s="63">
        <f t="shared" si="0"/>
        <v>9338.2489072775716</v>
      </c>
      <c r="P10" s="65" t="e">
        <f>#REF!/J10*100000</f>
        <v>#REF!</v>
      </c>
      <c r="Q10" s="108">
        <v>71</v>
      </c>
      <c r="R10" s="63">
        <v>44</v>
      </c>
      <c r="S10" s="12">
        <v>0.49932759548144162</v>
      </c>
      <c r="T10" s="62">
        <f t="shared" si="1"/>
        <v>1.5171105939143177E-2</v>
      </c>
      <c r="U10" s="302">
        <f t="shared" si="2"/>
        <v>1416.7156345839605</v>
      </c>
      <c r="V10" s="356">
        <v>25.7</v>
      </c>
      <c r="W10" s="195">
        <f t="shared" si="3"/>
        <v>8722</v>
      </c>
      <c r="X10" s="190">
        <f t="shared" ca="1" si="8"/>
        <v>44428</v>
      </c>
      <c r="Y10" s="187">
        <f t="shared" si="9"/>
        <v>23202</v>
      </c>
      <c r="Z10" s="172">
        <v>26</v>
      </c>
      <c r="AA10" s="172">
        <v>28</v>
      </c>
      <c r="AB10" s="172">
        <v>29</v>
      </c>
      <c r="AC10" s="197" t="s">
        <v>9</v>
      </c>
      <c r="AD10" s="585"/>
      <c r="AE10" s="585"/>
      <c r="AF10" s="611">
        <f t="shared" si="10"/>
        <v>0.96379994148321302</v>
      </c>
      <c r="AG10" s="612">
        <v>17006</v>
      </c>
      <c r="AH10" s="613">
        <v>0.15536127022409807</v>
      </c>
      <c r="AI10" s="612">
        <f t="shared" si="4"/>
        <v>19300.685961209929</v>
      </c>
      <c r="AJ10" s="612">
        <v>18602</v>
      </c>
      <c r="AK10" s="616">
        <v>5777</v>
      </c>
      <c r="AL10" s="619">
        <f t="shared" si="5"/>
        <v>0.96379994148321302</v>
      </c>
      <c r="AM10" s="560">
        <f t="shared" si="6"/>
        <v>0.31055800451564347</v>
      </c>
      <c r="AN10" s="482"/>
      <c r="AO10" s="482" t="s">
        <v>48</v>
      </c>
      <c r="AP10" s="482">
        <v>427</v>
      </c>
      <c r="AQ10" s="482"/>
      <c r="AR10" s="482">
        <v>418</v>
      </c>
      <c r="AS10" s="482">
        <v>329</v>
      </c>
      <c r="AT10" s="52">
        <v>5</v>
      </c>
      <c r="AU10" s="52">
        <v>6</v>
      </c>
      <c r="AV10" s="52">
        <v>358</v>
      </c>
      <c r="AW10" s="52">
        <v>87</v>
      </c>
      <c r="AX10" s="52">
        <v>37</v>
      </c>
      <c r="AY10" s="52">
        <v>3.92</v>
      </c>
      <c r="AZ10" s="52">
        <v>547</v>
      </c>
    </row>
    <row r="11" spans="1:52" s="52" customFormat="1" ht="30.75" customHeight="1" thickBot="1" x14ac:dyDescent="0.3">
      <c r="A11" s="171"/>
      <c r="B11" s="174" t="s">
        <v>15</v>
      </c>
      <c r="C11" s="371">
        <v>1009</v>
      </c>
      <c r="D11" s="372">
        <v>0</v>
      </c>
      <c r="E11" s="372">
        <v>1</v>
      </c>
      <c r="F11" s="373">
        <v>219</v>
      </c>
      <c r="G11" s="373">
        <v>14</v>
      </c>
      <c r="H11" s="511">
        <v>246</v>
      </c>
      <c r="I11" s="105">
        <v>3</v>
      </c>
      <c r="J11" s="440">
        <v>13420</v>
      </c>
      <c r="K11" s="486">
        <f t="shared" si="7"/>
        <v>7.5186289120715344E-2</v>
      </c>
      <c r="L11" s="534">
        <v>3.18</v>
      </c>
      <c r="M11" s="412">
        <v>1803</v>
      </c>
      <c r="N11" s="387">
        <v>29.8</v>
      </c>
      <c r="O11" s="63">
        <f t="shared" si="0"/>
        <v>7518.6289120715346</v>
      </c>
      <c r="P11" s="65" t="e">
        <f>#REF!/J11*100000</f>
        <v>#REF!</v>
      </c>
      <c r="Q11" s="108">
        <v>29</v>
      </c>
      <c r="R11" s="63">
        <v>60</v>
      </c>
      <c r="S11" s="12">
        <v>0.28091106290672452</v>
      </c>
      <c r="T11" s="62">
        <f t="shared" si="1"/>
        <v>1.3875123885034688E-2</v>
      </c>
      <c r="U11" s="302">
        <f t="shared" si="2"/>
        <v>1043.2190760059611</v>
      </c>
      <c r="V11" s="356">
        <v>30.1</v>
      </c>
      <c r="W11" s="195">
        <f t="shared" si="3"/>
        <v>787</v>
      </c>
      <c r="X11" s="190">
        <f t="shared" ca="1" si="8"/>
        <v>44386</v>
      </c>
      <c r="Y11" s="187">
        <f t="shared" si="9"/>
        <v>2018</v>
      </c>
      <c r="Z11" s="172">
        <v>3</v>
      </c>
      <c r="AA11" s="172">
        <v>3</v>
      </c>
      <c r="AB11" s="172">
        <v>6</v>
      </c>
      <c r="AC11" s="197" t="s">
        <v>15</v>
      </c>
      <c r="AD11" s="585"/>
      <c r="AE11" s="585"/>
      <c r="AF11" s="611">
        <f t="shared" si="10"/>
        <v>0.97599999999999998</v>
      </c>
      <c r="AG11" s="612">
        <v>1273</v>
      </c>
      <c r="AH11" s="613">
        <v>0.1054069719301151</v>
      </c>
      <c r="AI11" s="612">
        <v>1500</v>
      </c>
      <c r="AJ11" s="612">
        <v>1464</v>
      </c>
      <c r="AK11" s="616">
        <v>671</v>
      </c>
      <c r="AL11" s="619">
        <f t="shared" si="5"/>
        <v>0.97599999999999998</v>
      </c>
      <c r="AM11" s="560">
        <f t="shared" si="6"/>
        <v>0.45833333333333331</v>
      </c>
      <c r="AN11" s="482"/>
      <c r="AO11" s="482" t="s">
        <v>7</v>
      </c>
      <c r="AP11" s="482">
        <v>3368</v>
      </c>
      <c r="AQ11" s="482">
        <v>35</v>
      </c>
      <c r="AR11" s="482">
        <v>3217</v>
      </c>
      <c r="AS11" s="482">
        <v>2283</v>
      </c>
      <c r="AT11" s="52">
        <v>66</v>
      </c>
      <c r="AU11" s="52">
        <v>62</v>
      </c>
      <c r="AV11" s="52">
        <v>2184</v>
      </c>
      <c r="AW11" s="52">
        <v>1226</v>
      </c>
      <c r="AX11" s="52">
        <v>53</v>
      </c>
      <c r="AY11" s="52">
        <v>1.66</v>
      </c>
      <c r="AZ11" s="52">
        <v>1207</v>
      </c>
    </row>
    <row r="12" spans="1:52" s="52" customFormat="1" ht="30.75" customHeight="1" thickBot="1" x14ac:dyDescent="0.3">
      <c r="A12" s="171"/>
      <c r="B12" s="174" t="s">
        <v>11</v>
      </c>
      <c r="C12" s="369">
        <v>4049</v>
      </c>
      <c r="D12" s="13">
        <v>9.3174431202600216E-2</v>
      </c>
      <c r="E12" s="13">
        <v>0.90682556879739973</v>
      </c>
      <c r="F12" s="370">
        <v>752</v>
      </c>
      <c r="G12" s="370">
        <v>61</v>
      </c>
      <c r="H12" s="370">
        <v>955</v>
      </c>
      <c r="I12" s="104">
        <v>17</v>
      </c>
      <c r="J12" s="182">
        <v>72051</v>
      </c>
      <c r="K12" s="486">
        <f t="shared" si="7"/>
        <v>5.61963053947898E-2</v>
      </c>
      <c r="L12" s="534">
        <v>1.2</v>
      </c>
      <c r="M12" s="412">
        <v>869</v>
      </c>
      <c r="N12" s="386">
        <v>48.6</v>
      </c>
      <c r="O12" s="64">
        <f t="shared" si="0"/>
        <v>5619.6305394789797</v>
      </c>
      <c r="P12" s="65" t="e">
        <f>#REF!/J12*100000</f>
        <v>#REF!</v>
      </c>
      <c r="Q12" s="108">
        <v>71</v>
      </c>
      <c r="R12" s="64">
        <v>72</v>
      </c>
      <c r="S12" s="12">
        <v>0.57714285714285718</v>
      </c>
      <c r="T12" s="62">
        <f t="shared" si="1"/>
        <v>1.506544825882934E-2</v>
      </c>
      <c r="U12" s="302">
        <f t="shared" si="2"/>
        <v>846.62253126257792</v>
      </c>
      <c r="V12" s="356">
        <v>19.8</v>
      </c>
      <c r="W12" s="195">
        <f t="shared" si="3"/>
        <v>3280</v>
      </c>
      <c r="X12" s="190">
        <f t="shared" ca="1" si="8"/>
        <v>44428</v>
      </c>
      <c r="Y12" s="187">
        <f t="shared" si="9"/>
        <v>8098</v>
      </c>
      <c r="Z12" s="172">
        <v>9</v>
      </c>
      <c r="AA12" s="172">
        <v>13</v>
      </c>
      <c r="AB12" s="172">
        <v>14</v>
      </c>
      <c r="AC12" s="197" t="s">
        <v>11</v>
      </c>
      <c r="AD12" s="585"/>
      <c r="AE12" s="585"/>
      <c r="AF12" s="611">
        <f t="shared" si="10"/>
        <v>0.92028359956806471</v>
      </c>
      <c r="AG12" s="612">
        <v>8424</v>
      </c>
      <c r="AH12" s="613">
        <v>0.12591363615981346</v>
      </c>
      <c r="AI12" s="612">
        <f t="shared" ref="AI12:AI19" si="11">AH12*J12</f>
        <v>9072.2033989507199</v>
      </c>
      <c r="AJ12" s="612">
        <v>8349</v>
      </c>
      <c r="AK12" s="616">
        <v>2918</v>
      </c>
      <c r="AL12" s="619">
        <f t="shared" si="5"/>
        <v>0.92028359956806471</v>
      </c>
      <c r="AM12" s="560">
        <f t="shared" si="6"/>
        <v>0.34950293448317166</v>
      </c>
      <c r="AN12" s="482"/>
      <c r="AO12" s="482" t="s">
        <v>9</v>
      </c>
      <c r="AP12" s="482">
        <v>11601</v>
      </c>
      <c r="AQ12" s="482">
        <v>124</v>
      </c>
      <c r="AR12" s="482">
        <v>10931</v>
      </c>
      <c r="AS12" s="482">
        <v>6494</v>
      </c>
      <c r="AT12" s="52">
        <v>175</v>
      </c>
      <c r="AU12" s="52">
        <v>173</v>
      </c>
      <c r="AV12" s="52">
        <v>7436</v>
      </c>
      <c r="AW12" s="52">
        <v>1844</v>
      </c>
      <c r="AX12" s="52">
        <v>71</v>
      </c>
      <c r="AY12" s="52">
        <v>1.73</v>
      </c>
      <c r="AZ12" s="52">
        <v>1232</v>
      </c>
    </row>
    <row r="13" spans="1:52" s="52" customFormat="1" ht="30.75" customHeight="1" thickBot="1" x14ac:dyDescent="0.3">
      <c r="A13" s="171"/>
      <c r="B13" s="174" t="s">
        <v>12</v>
      </c>
      <c r="C13" s="369">
        <v>1915</v>
      </c>
      <c r="D13" s="13">
        <v>9.0370370370370365E-2</v>
      </c>
      <c r="E13" s="13">
        <v>0.90962962962962968</v>
      </c>
      <c r="F13" s="370">
        <v>612</v>
      </c>
      <c r="G13" s="370">
        <v>36</v>
      </c>
      <c r="H13" s="370">
        <v>684</v>
      </c>
      <c r="I13" s="104">
        <v>15</v>
      </c>
      <c r="J13" s="182">
        <v>41304</v>
      </c>
      <c r="K13" s="486">
        <f t="shared" si="7"/>
        <v>4.6363548324617469E-2</v>
      </c>
      <c r="L13" s="534">
        <v>1.19</v>
      </c>
      <c r="M13" s="412">
        <v>736</v>
      </c>
      <c r="N13" s="386">
        <v>31.5</v>
      </c>
      <c r="O13" s="64">
        <f t="shared" si="0"/>
        <v>4636.3548324617468</v>
      </c>
      <c r="P13" s="65" t="e">
        <f>#REF!/J13*100000</f>
        <v>#REF!</v>
      </c>
      <c r="Q13" s="48">
        <v>67</v>
      </c>
      <c r="R13" s="64">
        <v>68</v>
      </c>
      <c r="S13" s="12">
        <v>0.61524978089395266</v>
      </c>
      <c r="T13" s="62">
        <f t="shared" si="1"/>
        <v>1.8798955613577025E-2</v>
      </c>
      <c r="U13" s="302">
        <f t="shared" si="2"/>
        <v>871.58628704241721</v>
      </c>
      <c r="V13" s="356">
        <v>23.6</v>
      </c>
      <c r="W13" s="195">
        <f t="shared" si="3"/>
        <v>1288</v>
      </c>
      <c r="X13" s="190">
        <f t="shared" ca="1" si="8"/>
        <v>44424</v>
      </c>
      <c r="Y13" s="187">
        <f t="shared" si="9"/>
        <v>3830</v>
      </c>
      <c r="Z13" s="172">
        <v>6</v>
      </c>
      <c r="AA13" s="172">
        <v>16</v>
      </c>
      <c r="AB13" s="172">
        <v>11</v>
      </c>
      <c r="AC13" s="197" t="s">
        <v>12</v>
      </c>
      <c r="AD13" s="585"/>
      <c r="AE13" s="585"/>
      <c r="AF13" s="611">
        <f t="shared" si="10"/>
        <v>0.82429499032104869</v>
      </c>
      <c r="AG13" s="612">
        <v>6709</v>
      </c>
      <c r="AH13" s="613">
        <v>0.17191103366986113</v>
      </c>
      <c r="AI13" s="612">
        <f t="shared" si="11"/>
        <v>7100.6133346999441</v>
      </c>
      <c r="AJ13" s="612">
        <v>5853</v>
      </c>
      <c r="AK13" s="616">
        <v>836</v>
      </c>
      <c r="AL13" s="619">
        <f t="shared" si="5"/>
        <v>0.82429499032104869</v>
      </c>
      <c r="AM13" s="560">
        <f t="shared" si="6"/>
        <v>0.14283273534939347</v>
      </c>
      <c r="AN13" s="482"/>
      <c r="AO13" s="482" t="s">
        <v>15</v>
      </c>
      <c r="AP13" s="482">
        <v>1009</v>
      </c>
      <c r="AQ13" s="482">
        <v>1</v>
      </c>
      <c r="AR13" s="482">
        <v>838</v>
      </c>
      <c r="AS13" s="482">
        <v>699</v>
      </c>
      <c r="AT13" s="52">
        <v>14</v>
      </c>
      <c r="AU13" s="52">
        <v>14</v>
      </c>
      <c r="AV13" s="52">
        <v>1208</v>
      </c>
      <c r="AW13" s="52">
        <v>196</v>
      </c>
      <c r="AX13" s="52">
        <v>29</v>
      </c>
      <c r="AY13" s="52">
        <v>3.18</v>
      </c>
      <c r="AZ13" s="52">
        <v>1803</v>
      </c>
    </row>
    <row r="14" spans="1:52" s="52" customFormat="1" ht="30.75" customHeight="1" thickBot="1" x14ac:dyDescent="0.3">
      <c r="A14" s="171"/>
      <c r="B14" s="174" t="s">
        <v>8</v>
      </c>
      <c r="C14" s="369">
        <v>26627</v>
      </c>
      <c r="D14" s="13">
        <v>0.25350563651361013</v>
      </c>
      <c r="E14" s="13">
        <v>0.74649436348638987</v>
      </c>
      <c r="F14" s="370">
        <v>9428</v>
      </c>
      <c r="G14" s="370">
        <v>473</v>
      </c>
      <c r="H14" s="370">
        <v>11009</v>
      </c>
      <c r="I14" s="104">
        <v>253</v>
      </c>
      <c r="J14" s="182">
        <v>376912</v>
      </c>
      <c r="K14" s="486">
        <f t="shared" si="7"/>
        <v>7.0645137326484697E-2</v>
      </c>
      <c r="L14" s="534">
        <v>1.46</v>
      </c>
      <c r="M14" s="412">
        <v>904</v>
      </c>
      <c r="N14" s="387">
        <v>34.799999999999997</v>
      </c>
      <c r="O14" s="63">
        <f t="shared" si="0"/>
        <v>7064.5137326484701</v>
      </c>
      <c r="P14" s="65" t="e">
        <f>#REF!/J14*100000</f>
        <v>#REF!</v>
      </c>
      <c r="Q14" s="47">
        <v>79</v>
      </c>
      <c r="R14" s="63">
        <v>45</v>
      </c>
      <c r="S14" s="12">
        <v>0.52347363012098846</v>
      </c>
      <c r="T14" s="62">
        <f t="shared" si="1"/>
        <v>1.77639238367071E-2</v>
      </c>
      <c r="U14" s="302">
        <f t="shared" si="2"/>
        <v>1254.934838901388</v>
      </c>
      <c r="V14" s="356">
        <v>24.1</v>
      </c>
      <c r="W14" s="195">
        <f t="shared" si="3"/>
        <v>16946</v>
      </c>
      <c r="X14" s="190">
        <f t="shared" ca="1" si="8"/>
        <v>44436</v>
      </c>
      <c r="Y14" s="187">
        <f t="shared" si="9"/>
        <v>53254</v>
      </c>
      <c r="Z14" s="172">
        <v>159</v>
      </c>
      <c r="AA14" s="172">
        <v>144</v>
      </c>
      <c r="AB14" s="172">
        <v>101</v>
      </c>
      <c r="AC14" s="197" t="s">
        <v>8</v>
      </c>
      <c r="AD14" s="585"/>
      <c r="AE14" s="585"/>
      <c r="AF14" s="611">
        <f t="shared" si="10"/>
        <v>0.92260311465604006</v>
      </c>
      <c r="AG14" s="612">
        <v>49095</v>
      </c>
      <c r="AH14" s="613">
        <v>0.14442679375165476</v>
      </c>
      <c r="AI14" s="612">
        <f t="shared" si="11"/>
        <v>54436.1916865237</v>
      </c>
      <c r="AJ14" s="612">
        <v>50223</v>
      </c>
      <c r="AK14" s="616">
        <v>13992</v>
      </c>
      <c r="AL14" s="619">
        <f t="shared" si="5"/>
        <v>0.92260311465604006</v>
      </c>
      <c r="AM14" s="560">
        <f t="shared" si="6"/>
        <v>0.27859745534914282</v>
      </c>
      <c r="AN14" s="482"/>
      <c r="AO14" s="482" t="s">
        <v>11</v>
      </c>
      <c r="AP14" s="482">
        <v>4049</v>
      </c>
      <c r="AQ14" s="482">
        <v>38</v>
      </c>
      <c r="AR14" s="482">
        <v>3986</v>
      </c>
      <c r="AS14" s="482">
        <v>2630</v>
      </c>
      <c r="AT14" s="52">
        <v>59</v>
      </c>
      <c r="AU14" s="52">
        <v>62</v>
      </c>
      <c r="AV14" s="52">
        <v>1964</v>
      </c>
      <c r="AW14" s="52">
        <v>656</v>
      </c>
      <c r="AX14" s="52">
        <v>71</v>
      </c>
      <c r="AY14" s="52">
        <v>1.2</v>
      </c>
      <c r="AZ14" s="52">
        <v>869</v>
      </c>
    </row>
    <row r="15" spans="1:52" s="52" customFormat="1" ht="30.75" customHeight="1" thickBot="1" x14ac:dyDescent="0.3">
      <c r="A15" s="171"/>
      <c r="B15" s="174" t="s">
        <v>49</v>
      </c>
      <c r="C15" s="369">
        <v>1171</v>
      </c>
      <c r="D15" s="13">
        <v>7.7519379844961239E-3</v>
      </c>
      <c r="E15" s="13">
        <v>0.99224806201550386</v>
      </c>
      <c r="F15" s="370">
        <v>84</v>
      </c>
      <c r="G15" s="370">
        <v>9</v>
      </c>
      <c r="H15" s="510">
        <v>130</v>
      </c>
      <c r="I15" s="104">
        <v>1</v>
      </c>
      <c r="J15" s="441">
        <v>19804</v>
      </c>
      <c r="K15" s="486">
        <f t="shared" si="7"/>
        <v>5.9129468794182995E-2</v>
      </c>
      <c r="L15" s="534">
        <v>0.97</v>
      </c>
      <c r="M15" s="412">
        <v>1055</v>
      </c>
      <c r="N15" s="388">
        <v>5</v>
      </c>
      <c r="O15" s="65">
        <f t="shared" si="0"/>
        <v>5912.9468794182994</v>
      </c>
      <c r="P15" s="65" t="e">
        <f>#REF!/J15*100000</f>
        <v>#REF!</v>
      </c>
      <c r="Q15" s="272">
        <v>62</v>
      </c>
      <c r="R15" s="65">
        <v>62</v>
      </c>
      <c r="S15" s="12">
        <v>0.55600000000000005</v>
      </c>
      <c r="T15" s="62">
        <f t="shared" si="1"/>
        <v>7.6857386848847142E-3</v>
      </c>
      <c r="U15" s="302">
        <f t="shared" si="2"/>
        <v>454.45364572813571</v>
      </c>
      <c r="V15" s="356">
        <v>25</v>
      </c>
      <c r="W15" s="195">
        <f t="shared" si="3"/>
        <v>1086</v>
      </c>
      <c r="X15" s="190">
        <f t="shared" ca="1" si="8"/>
        <v>44419</v>
      </c>
      <c r="Y15" s="187">
        <f t="shared" si="9"/>
        <v>2342</v>
      </c>
      <c r="Z15" s="172">
        <v>7</v>
      </c>
      <c r="AA15" s="172">
        <v>6</v>
      </c>
      <c r="AB15" s="172">
        <v>3</v>
      </c>
      <c r="AC15" s="197" t="s">
        <v>49</v>
      </c>
      <c r="AD15" s="585"/>
      <c r="AE15" s="585"/>
      <c r="AF15" s="611">
        <f t="shared" si="10"/>
        <v>0.95922749199629465</v>
      </c>
      <c r="AG15" s="612">
        <v>2509</v>
      </c>
      <c r="AH15" s="613">
        <v>0.14455263006279886</v>
      </c>
      <c r="AI15" s="612">
        <f t="shared" si="11"/>
        <v>2862.7202857636689</v>
      </c>
      <c r="AJ15" s="612">
        <v>2746</v>
      </c>
      <c r="AK15" s="616">
        <v>479</v>
      </c>
      <c r="AL15" s="619">
        <f t="shared" si="5"/>
        <v>0.95922749199629465</v>
      </c>
      <c r="AM15" s="560">
        <f t="shared" si="6"/>
        <v>0.17443554260742899</v>
      </c>
      <c r="AN15" s="482"/>
      <c r="AO15" s="482" t="s">
        <v>12</v>
      </c>
      <c r="AP15" s="482">
        <v>1915</v>
      </c>
      <c r="AQ15" s="482">
        <v>13</v>
      </c>
      <c r="AR15" s="482">
        <v>1865</v>
      </c>
      <c r="AS15" s="482">
        <v>1419</v>
      </c>
      <c r="AT15" s="52">
        <v>35</v>
      </c>
      <c r="AU15" s="52">
        <v>36</v>
      </c>
      <c r="AV15" s="52">
        <v>1260</v>
      </c>
      <c r="AW15" s="52">
        <v>453</v>
      </c>
      <c r="AX15" s="52">
        <v>67</v>
      </c>
      <c r="AY15" s="52">
        <v>1.19</v>
      </c>
      <c r="AZ15" s="52">
        <v>736</v>
      </c>
    </row>
    <row r="16" spans="1:52" s="52" customFormat="1" ht="29.25" customHeight="1" thickBot="1" x14ac:dyDescent="0.3">
      <c r="A16" s="171"/>
      <c r="B16" s="174" t="s">
        <v>50</v>
      </c>
      <c r="C16" s="369">
        <v>1678</v>
      </c>
      <c r="D16" s="13">
        <v>0.17826086956521739</v>
      </c>
      <c r="E16" s="13">
        <v>0.82173913043478264</v>
      </c>
      <c r="F16" s="370">
        <v>199</v>
      </c>
      <c r="G16" s="370">
        <v>19</v>
      </c>
      <c r="H16" s="510">
        <v>234</v>
      </c>
      <c r="I16" s="104">
        <v>7</v>
      </c>
      <c r="J16" s="441">
        <v>26659</v>
      </c>
      <c r="K16" s="486">
        <f t="shared" si="7"/>
        <v>6.2943096140140292E-2</v>
      </c>
      <c r="L16" s="534">
        <v>1.5</v>
      </c>
      <c r="M16" s="412">
        <v>1242</v>
      </c>
      <c r="N16" s="386">
        <v>26.3</v>
      </c>
      <c r="O16" s="64">
        <f t="shared" si="0"/>
        <v>6294.3096140140296</v>
      </c>
      <c r="P16" s="65" t="e">
        <f>#REF!/J16*100000</f>
        <v>#REF!</v>
      </c>
      <c r="Q16" s="108">
        <v>55</v>
      </c>
      <c r="R16" s="64">
        <v>62</v>
      </c>
      <c r="S16" s="12">
        <v>0.4577205882352941</v>
      </c>
      <c r="T16" s="62">
        <f t="shared" si="1"/>
        <v>1.132300357568534E-2</v>
      </c>
      <c r="U16" s="302">
        <f t="shared" si="2"/>
        <v>712.70490265951457</v>
      </c>
      <c r="V16" s="356">
        <v>25.5</v>
      </c>
      <c r="W16" s="195">
        <f t="shared" si="3"/>
        <v>1472</v>
      </c>
      <c r="X16" s="190">
        <f t="shared" ca="1" si="8"/>
        <v>44412</v>
      </c>
      <c r="Y16" s="187">
        <f t="shared" si="9"/>
        <v>3356</v>
      </c>
      <c r="Z16" s="172">
        <v>6</v>
      </c>
      <c r="AA16" s="172">
        <v>4</v>
      </c>
      <c r="AB16" s="172">
        <v>3</v>
      </c>
      <c r="AC16" s="197" t="s">
        <v>50</v>
      </c>
      <c r="AD16" s="585"/>
      <c r="AE16" s="585"/>
      <c r="AF16" s="611">
        <f t="shared" si="10"/>
        <v>0.91059011831092151</v>
      </c>
      <c r="AG16" s="612">
        <v>4562</v>
      </c>
      <c r="AH16" s="613">
        <v>0.17775180206506916</v>
      </c>
      <c r="AI16" s="612">
        <f t="shared" si="11"/>
        <v>4738.6852912526783</v>
      </c>
      <c r="AJ16" s="612">
        <v>4315</v>
      </c>
      <c r="AK16" s="616">
        <v>1763</v>
      </c>
      <c r="AL16" s="619">
        <f t="shared" si="5"/>
        <v>0.91059011831092151</v>
      </c>
      <c r="AM16" s="560">
        <f t="shared" si="6"/>
        <v>0.40857473928157589</v>
      </c>
      <c r="AN16" s="482"/>
      <c r="AO16" s="482" t="s">
        <v>8</v>
      </c>
      <c r="AP16" s="482">
        <v>26627</v>
      </c>
      <c r="AQ16" s="482">
        <v>387</v>
      </c>
      <c r="AR16" s="482">
        <v>25400</v>
      </c>
      <c r="AS16" s="482">
        <v>15400</v>
      </c>
      <c r="AT16" s="52">
        <v>467</v>
      </c>
      <c r="AU16" s="52">
        <v>472</v>
      </c>
      <c r="AV16" s="52">
        <v>21067</v>
      </c>
      <c r="AW16" s="52">
        <v>5380</v>
      </c>
      <c r="AX16" s="52">
        <v>79</v>
      </c>
      <c r="AY16" s="52">
        <v>1.46</v>
      </c>
      <c r="AZ16" s="52">
        <v>904</v>
      </c>
    </row>
    <row r="17" spans="1:52" s="52" customFormat="1" ht="36" customHeight="1" thickBot="1" x14ac:dyDescent="0.3">
      <c r="A17" s="183"/>
      <c r="B17" s="174" t="s">
        <v>27</v>
      </c>
      <c r="C17" s="369">
        <v>8005</v>
      </c>
      <c r="D17" s="13">
        <v>0.20763636363636365</v>
      </c>
      <c r="E17" s="13">
        <v>0.79236363636363638</v>
      </c>
      <c r="F17" s="370">
        <v>2499</v>
      </c>
      <c r="G17" s="370">
        <v>105</v>
      </c>
      <c r="H17" s="370">
        <v>2811</v>
      </c>
      <c r="I17" s="104">
        <v>46</v>
      </c>
      <c r="J17" s="182">
        <v>113161</v>
      </c>
      <c r="K17" s="486">
        <f t="shared" si="7"/>
        <v>7.0739919230123446E-2</v>
      </c>
      <c r="L17" s="534">
        <v>1.21</v>
      </c>
      <c r="M17" s="412">
        <v>904</v>
      </c>
      <c r="N17" s="386">
        <v>53</v>
      </c>
      <c r="O17" s="64">
        <f t="shared" si="0"/>
        <v>7073.9919230123451</v>
      </c>
      <c r="P17" s="65" t="e">
        <f>#REF!/J17*100000</f>
        <v>#REF!</v>
      </c>
      <c r="Q17" s="108">
        <v>83</v>
      </c>
      <c r="R17" s="64">
        <v>27</v>
      </c>
      <c r="S17" s="12">
        <v>0.60376175548589339</v>
      </c>
      <c r="T17" s="62">
        <f t="shared" si="1"/>
        <v>1.3116801998750781E-2</v>
      </c>
      <c r="U17" s="302">
        <f t="shared" si="2"/>
        <v>927.88151394915212</v>
      </c>
      <c r="V17" s="356">
        <v>23.3</v>
      </c>
      <c r="W17" s="195">
        <f t="shared" si="3"/>
        <v>5460</v>
      </c>
      <c r="X17" s="190">
        <f t="shared" ca="1" si="8"/>
        <v>44440</v>
      </c>
      <c r="Y17" s="206">
        <f t="shared" si="9"/>
        <v>16010</v>
      </c>
      <c r="Z17" s="172">
        <v>21</v>
      </c>
      <c r="AA17" s="172">
        <v>27</v>
      </c>
      <c r="AB17" s="172">
        <v>34</v>
      </c>
      <c r="AC17" s="197" t="s">
        <v>27</v>
      </c>
      <c r="AD17" s="586"/>
      <c r="AE17" s="587"/>
      <c r="AF17" s="611">
        <f t="shared" si="10"/>
        <v>0.89306162264013556</v>
      </c>
      <c r="AG17" s="612">
        <v>16396</v>
      </c>
      <c r="AH17" s="613">
        <v>0.16277499801445477</v>
      </c>
      <c r="AI17" s="612">
        <f t="shared" si="11"/>
        <v>18419.781550313717</v>
      </c>
      <c r="AJ17" s="612">
        <v>16450</v>
      </c>
      <c r="AK17" s="616">
        <v>5156</v>
      </c>
      <c r="AL17" s="619">
        <f t="shared" si="5"/>
        <v>0.89306162264013556</v>
      </c>
      <c r="AM17" s="560">
        <f t="shared" si="6"/>
        <v>0.31343465045592706</v>
      </c>
      <c r="AN17" s="482"/>
      <c r="AO17" s="482" t="s">
        <v>49</v>
      </c>
      <c r="AP17" s="482">
        <v>1171</v>
      </c>
      <c r="AQ17" s="482">
        <v>30</v>
      </c>
      <c r="AR17" s="482">
        <v>1126</v>
      </c>
      <c r="AS17" s="482">
        <v>697</v>
      </c>
      <c r="AT17" s="52">
        <v>9</v>
      </c>
      <c r="AU17" s="52">
        <v>8</v>
      </c>
      <c r="AV17" s="52">
        <v>471</v>
      </c>
      <c r="AW17" s="52">
        <v>92</v>
      </c>
      <c r="AX17" s="52">
        <v>62</v>
      </c>
      <c r="AY17" s="52">
        <v>0.97</v>
      </c>
      <c r="AZ17" s="52">
        <v>1055</v>
      </c>
    </row>
    <row r="18" spans="1:52" s="52" customFormat="1" ht="30.75" customHeight="1" thickBot="1" x14ac:dyDescent="0.3">
      <c r="A18" s="171"/>
      <c r="B18" s="174" t="s">
        <v>51</v>
      </c>
      <c r="C18" s="369">
        <v>2009</v>
      </c>
      <c r="D18" s="13">
        <v>1.948051948051948E-2</v>
      </c>
      <c r="E18" s="13">
        <v>0.98051948051948057</v>
      </c>
      <c r="F18" s="370">
        <v>781</v>
      </c>
      <c r="G18" s="370">
        <v>75</v>
      </c>
      <c r="H18" s="510">
        <v>952</v>
      </c>
      <c r="I18" s="104">
        <v>31</v>
      </c>
      <c r="J18" s="441">
        <v>39665</v>
      </c>
      <c r="K18" s="486">
        <f t="shared" si="7"/>
        <v>5.0649186940627755E-2</v>
      </c>
      <c r="L18" s="534">
        <v>1.82</v>
      </c>
      <c r="M18" s="412">
        <v>777</v>
      </c>
      <c r="N18" s="387">
        <v>70.599999999999994</v>
      </c>
      <c r="O18" s="63">
        <f t="shared" si="0"/>
        <v>5064.9186940627751</v>
      </c>
      <c r="P18" s="65" t="e">
        <f>#REF!/J18*100000</f>
        <v>#REF!</v>
      </c>
      <c r="Q18" s="108">
        <v>59</v>
      </c>
      <c r="R18" s="63">
        <v>55</v>
      </c>
      <c r="S18" s="12">
        <v>0.59485924112607103</v>
      </c>
      <c r="T18" s="62">
        <f t="shared" si="1"/>
        <v>3.7332005973120953E-2</v>
      </c>
      <c r="U18" s="302">
        <f t="shared" si="2"/>
        <v>1890.8357494012353</v>
      </c>
      <c r="V18" s="356">
        <v>21.2</v>
      </c>
      <c r="W18" s="195">
        <f t="shared" si="3"/>
        <v>1197</v>
      </c>
      <c r="X18" s="190">
        <f t="shared" ca="1" si="8"/>
        <v>44416</v>
      </c>
      <c r="Y18" s="187">
        <f t="shared" si="9"/>
        <v>4018</v>
      </c>
      <c r="Z18" s="172">
        <v>13</v>
      </c>
      <c r="AA18" s="172">
        <v>15</v>
      </c>
      <c r="AB18" s="172">
        <v>11</v>
      </c>
      <c r="AC18" s="197" t="s">
        <v>51</v>
      </c>
      <c r="AD18" s="586"/>
      <c r="AE18" s="587"/>
      <c r="AF18" s="611">
        <f t="shared" si="10"/>
        <v>0.89162534846528552</v>
      </c>
      <c r="AG18" s="612">
        <v>5713</v>
      </c>
      <c r="AH18" s="613">
        <v>0.15972824111611261</v>
      </c>
      <c r="AI18" s="612">
        <f t="shared" si="11"/>
        <v>6335.6206838706066</v>
      </c>
      <c r="AJ18" s="612">
        <v>5649</v>
      </c>
      <c r="AK18" s="616">
        <v>1534</v>
      </c>
      <c r="AL18" s="619">
        <f t="shared" si="5"/>
        <v>0.89162534846528552</v>
      </c>
      <c r="AM18" s="560">
        <f t="shared" si="6"/>
        <v>0.27155248716587005</v>
      </c>
      <c r="AN18" s="482"/>
      <c r="AO18" s="482" t="s">
        <v>50</v>
      </c>
      <c r="AP18" s="482">
        <v>1678</v>
      </c>
      <c r="AQ18" s="482">
        <v>11</v>
      </c>
      <c r="AR18" s="482">
        <v>1618</v>
      </c>
      <c r="AS18" s="482">
        <v>1132</v>
      </c>
      <c r="AT18" s="52">
        <v>19</v>
      </c>
      <c r="AU18" s="52">
        <v>17</v>
      </c>
      <c r="AV18" s="52">
        <v>1124</v>
      </c>
      <c r="AW18" s="52">
        <v>223</v>
      </c>
      <c r="AX18" s="52">
        <v>55</v>
      </c>
      <c r="AY18" s="52">
        <v>1.5</v>
      </c>
      <c r="AZ18" s="52">
        <v>1242</v>
      </c>
    </row>
    <row r="19" spans="1:52" s="52" customFormat="1" ht="30.75" customHeight="1" x14ac:dyDescent="0.25">
      <c r="A19" s="171"/>
      <c r="B19" s="175" t="s">
        <v>10</v>
      </c>
      <c r="C19" s="369">
        <v>2489</v>
      </c>
      <c r="D19" s="13">
        <v>1.4184397163120567E-2</v>
      </c>
      <c r="E19" s="13">
        <v>0.98581560283687941</v>
      </c>
      <c r="F19" s="370">
        <v>278</v>
      </c>
      <c r="G19" s="370">
        <v>52</v>
      </c>
      <c r="H19" s="370">
        <v>436</v>
      </c>
      <c r="I19" s="104">
        <v>16</v>
      </c>
      <c r="J19" s="182">
        <v>52651</v>
      </c>
      <c r="K19" s="486">
        <f t="shared" si="7"/>
        <v>4.7273556057814664E-2</v>
      </c>
      <c r="L19" s="534">
        <v>1.88</v>
      </c>
      <c r="M19" s="412">
        <v>1155</v>
      </c>
      <c r="N19" s="388">
        <v>22.8</v>
      </c>
      <c r="O19" s="65">
        <f t="shared" si="0"/>
        <v>4727.3556057814667</v>
      </c>
      <c r="P19" s="65" t="e">
        <f>#REF!/J19*100000</f>
        <v>#REF!</v>
      </c>
      <c r="Q19" s="271">
        <v>39</v>
      </c>
      <c r="R19" s="65">
        <v>61</v>
      </c>
      <c r="S19" s="12">
        <v>0.42240587695133147</v>
      </c>
      <c r="T19" s="62">
        <f t="shared" si="1"/>
        <v>2.0891924467657693E-2</v>
      </c>
      <c r="U19" s="302">
        <f t="shared" si="2"/>
        <v>987.63556247744589</v>
      </c>
      <c r="V19" s="356">
        <v>19.8</v>
      </c>
      <c r="W19" s="195">
        <f t="shared" si="3"/>
        <v>2195</v>
      </c>
      <c r="X19" s="190">
        <f t="shared" ca="1" si="8"/>
        <v>44396</v>
      </c>
      <c r="Y19" s="187">
        <f t="shared" si="9"/>
        <v>4978</v>
      </c>
      <c r="Z19" s="185">
        <v>3</v>
      </c>
      <c r="AA19" s="185">
        <v>8</v>
      </c>
      <c r="AB19" s="185">
        <v>7</v>
      </c>
      <c r="AC19" s="198" t="s">
        <v>10</v>
      </c>
      <c r="AD19" s="586"/>
      <c r="AE19" s="587"/>
      <c r="AF19" s="611">
        <f t="shared" si="10"/>
        <v>0.88674242167603123</v>
      </c>
      <c r="AG19" s="612">
        <v>7182</v>
      </c>
      <c r="AH19" s="613">
        <v>0.14667619728377412</v>
      </c>
      <c r="AI19" s="612">
        <f t="shared" si="11"/>
        <v>7722.6484631879912</v>
      </c>
      <c r="AJ19" s="612">
        <v>6848</v>
      </c>
      <c r="AK19" s="616">
        <v>1654</v>
      </c>
      <c r="AL19" s="619">
        <f t="shared" si="5"/>
        <v>0.88674242167603123</v>
      </c>
      <c r="AM19" s="560">
        <f t="shared" si="6"/>
        <v>0.2415303738317757</v>
      </c>
      <c r="AN19" s="482"/>
      <c r="AO19" s="482" t="s">
        <v>27</v>
      </c>
      <c r="AP19" s="482">
        <v>8005</v>
      </c>
      <c r="AQ19" s="482">
        <v>40</v>
      </c>
      <c r="AR19" s="482">
        <v>7878</v>
      </c>
      <c r="AS19" s="482">
        <v>5533</v>
      </c>
      <c r="AT19" s="52">
        <v>103</v>
      </c>
      <c r="AU19" s="52">
        <v>101</v>
      </c>
      <c r="AV19" s="52">
        <v>4396</v>
      </c>
      <c r="AW19" s="52">
        <v>796</v>
      </c>
      <c r="AX19" s="52">
        <v>83</v>
      </c>
      <c r="AY19" s="52">
        <v>1.21</v>
      </c>
      <c r="AZ19" s="52">
        <v>904</v>
      </c>
    </row>
    <row r="20" spans="1:52" s="52" customFormat="1" ht="30.75" customHeight="1" thickBot="1" x14ac:dyDescent="0.3">
      <c r="A20" s="171"/>
      <c r="B20" s="175" t="s">
        <v>1064</v>
      </c>
      <c r="C20" s="303">
        <v>126</v>
      </c>
      <c r="D20" s="304"/>
      <c r="E20" s="304"/>
      <c r="F20" s="305"/>
      <c r="G20" s="305"/>
      <c r="H20" s="305"/>
      <c r="I20" s="305"/>
      <c r="J20" s="305"/>
      <c r="K20" s="397"/>
      <c r="L20" s="409"/>
      <c r="M20" s="410"/>
      <c r="N20" s="408"/>
      <c r="O20" s="305"/>
      <c r="P20" s="305"/>
      <c r="Q20" s="305"/>
      <c r="R20" s="305"/>
      <c r="S20" s="305"/>
      <c r="T20" s="305"/>
      <c r="U20" s="306"/>
      <c r="V20" s="306"/>
      <c r="W20" s="274"/>
      <c r="X20" s="275"/>
      <c r="Y20" s="276"/>
      <c r="Z20" s="277"/>
      <c r="AA20" s="278"/>
      <c r="AB20" s="279"/>
      <c r="AC20" s="198"/>
      <c r="AD20" s="586"/>
      <c r="AE20" s="587"/>
      <c r="AF20" s="588"/>
      <c r="AG20" s="587"/>
      <c r="AH20" s="623"/>
      <c r="AI20" s="624"/>
      <c r="AJ20" s="625"/>
      <c r="AK20" s="625"/>
      <c r="AL20" s="620"/>
      <c r="AM20" s="615"/>
      <c r="AN20" s="483"/>
      <c r="AO20" s="483" t="s">
        <v>51</v>
      </c>
      <c r="AP20" s="483">
        <v>2009</v>
      </c>
      <c r="AQ20" s="483">
        <v>3</v>
      </c>
      <c r="AR20" s="483">
        <v>1958</v>
      </c>
      <c r="AS20" s="483">
        <v>1615</v>
      </c>
      <c r="AT20" s="7">
        <v>73</v>
      </c>
      <c r="AU20" s="7">
        <v>73</v>
      </c>
      <c r="AV20" s="7">
        <v>1345</v>
      </c>
      <c r="AW20" s="7">
        <v>947</v>
      </c>
      <c r="AX20" s="7">
        <v>59</v>
      </c>
      <c r="AY20" s="7">
        <v>1.82</v>
      </c>
      <c r="AZ20" s="52">
        <v>777</v>
      </c>
    </row>
    <row r="21" spans="1:52" s="7" customFormat="1" ht="26.1" customHeight="1" thickBot="1" x14ac:dyDescent="0.3">
      <c r="A21" s="10"/>
      <c r="B21" s="626" t="s">
        <v>53</v>
      </c>
      <c r="C21" s="281">
        <f>SUM(C3:C20)</f>
        <v>94549</v>
      </c>
      <c r="D21" s="282">
        <v>0.1706067231484012</v>
      </c>
      <c r="E21" s="282">
        <v>0.8293932768515988</v>
      </c>
      <c r="F21" s="281">
        <f>SUM(F3:F19)</f>
        <v>25342</v>
      </c>
      <c r="G21" s="281">
        <f>SUM(G3:G19)</f>
        <v>1441</v>
      </c>
      <c r="H21" s="281">
        <f>SUM(H3:H19)</f>
        <v>30515</v>
      </c>
      <c r="I21" s="281">
        <f>SUM(I3:I19)</f>
        <v>588</v>
      </c>
      <c r="J21" s="283">
        <f>SUM(J3:J19)</f>
        <v>1385961</v>
      </c>
      <c r="K21" s="407">
        <v>38</v>
      </c>
      <c r="L21" s="281">
        <v>1.32</v>
      </c>
      <c r="M21" s="281">
        <v>1012</v>
      </c>
      <c r="N21" s="281">
        <v>71</v>
      </c>
      <c r="O21" s="281">
        <f>C21/J21*100000</f>
        <v>6821.9091301991903</v>
      </c>
      <c r="P21" s="281">
        <v>94</v>
      </c>
      <c r="Q21" s="281">
        <v>68</v>
      </c>
      <c r="R21" s="281">
        <v>0.15200093611046103</v>
      </c>
      <c r="S21" s="281">
        <f>C21*E21/(C21+K21)</f>
        <v>0.82906007097214007</v>
      </c>
      <c r="T21" s="287">
        <f>G21/C21</f>
        <v>1.5240774624797724E-2</v>
      </c>
      <c r="U21" s="286">
        <f>G21/J21*1000000</f>
        <v>1039.7117956421573</v>
      </c>
      <c r="V21" s="282">
        <f>323210/J21</f>
        <v>0.23320281018008443</v>
      </c>
      <c r="W21" s="282">
        <f t="shared" ref="W21:AE21" si="12">266354/K21</f>
        <v>7009.3157894736842</v>
      </c>
      <c r="X21" s="282">
        <f t="shared" si="12"/>
        <v>201783.33333333331</v>
      </c>
      <c r="Y21" s="282">
        <f t="shared" si="12"/>
        <v>263.19565217391306</v>
      </c>
      <c r="Z21" s="282">
        <f t="shared" si="12"/>
        <v>3751.4647887323945</v>
      </c>
      <c r="AA21" s="282">
        <f t="shared" si="12"/>
        <v>39.043909104697036</v>
      </c>
      <c r="AB21" s="282">
        <f t="shared" si="12"/>
        <v>2833.5531914893618</v>
      </c>
      <c r="AC21" s="282">
        <f t="shared" si="12"/>
        <v>3916.9705882352941</v>
      </c>
      <c r="AD21" s="282">
        <f t="shared" si="12"/>
        <v>1752318.1555042341</v>
      </c>
      <c r="AE21" s="282">
        <f t="shared" si="12"/>
        <v>321272.25677106652</v>
      </c>
      <c r="AF21" s="614">
        <f>AJ21/AI21</f>
        <v>0.92657214535102872</v>
      </c>
      <c r="AG21" s="627">
        <f>SUM(AG3:AG20)</f>
        <v>177284</v>
      </c>
      <c r="AH21" s="652">
        <v>0.14000000000000001</v>
      </c>
      <c r="AI21" s="627">
        <f>J21*AH21</f>
        <v>194034.54</v>
      </c>
      <c r="AJ21" s="627">
        <f>SUM(AJ3:AJ20)</f>
        <v>179787</v>
      </c>
      <c r="AK21" s="628">
        <f>SUM(AK3:AK20)</f>
        <v>50985</v>
      </c>
      <c r="AL21" s="621">
        <f>AJ21/AI21</f>
        <v>0.92657214535102872</v>
      </c>
      <c r="AM21" s="622">
        <f>AK21/AJ21</f>
        <v>0.28358557626524722</v>
      </c>
      <c r="AN21" s="484"/>
      <c r="AO21" s="484" t="s">
        <v>10</v>
      </c>
      <c r="AP21" s="484">
        <v>2489</v>
      </c>
      <c r="AQ21" s="484">
        <v>10</v>
      </c>
      <c r="AR21" s="484">
        <v>2445</v>
      </c>
      <c r="AS21" s="484">
        <v>1603</v>
      </c>
      <c r="AT21" s="3">
        <v>51</v>
      </c>
      <c r="AU21" s="3">
        <v>51</v>
      </c>
      <c r="AV21" s="3">
        <v>1550</v>
      </c>
      <c r="AW21" s="3">
        <v>186</v>
      </c>
      <c r="AX21" s="3">
        <v>39</v>
      </c>
      <c r="AY21" s="3">
        <v>1.88</v>
      </c>
      <c r="AZ21" s="7">
        <v>1155</v>
      </c>
    </row>
    <row r="22" spans="1:52" s="3" customFormat="1" x14ac:dyDescent="0.25">
      <c r="B22" s="413"/>
      <c r="C22" s="4">
        <v>829</v>
      </c>
      <c r="D22" s="4"/>
      <c r="E22" s="4"/>
      <c r="F22" s="98"/>
      <c r="G22" s="98"/>
      <c r="H22" s="98"/>
      <c r="I22" s="4"/>
      <c r="J22" s="414"/>
      <c r="K22" s="5"/>
      <c r="L22" s="5"/>
      <c r="M22" s="5"/>
      <c r="N22" s="5"/>
      <c r="O22" s="19"/>
      <c r="P22" s="19"/>
      <c r="Q22" s="19"/>
      <c r="R22" s="19"/>
      <c r="S22" s="19"/>
      <c r="T22" s="19"/>
      <c r="U22" s="57"/>
      <c r="V22" s="57"/>
      <c r="W22" s="170"/>
      <c r="X22" s="97"/>
      <c r="Y22" s="98"/>
      <c r="Z22" s="5"/>
      <c r="AA22" s="5"/>
      <c r="AD22" s="9"/>
      <c r="AE22" s="9"/>
      <c r="AF22" s="9"/>
      <c r="AG22" s="9"/>
      <c r="AH22" s="536"/>
      <c r="AI22" s="537"/>
      <c r="AJ22" s="484"/>
      <c r="AK22" s="484"/>
      <c r="AL22" s="537"/>
      <c r="AM22" s="537"/>
    </row>
    <row r="23" spans="1:52" s="3" customFormat="1" ht="23.25" customHeight="1" x14ac:dyDescent="0.25">
      <c r="B23" s="512"/>
      <c r="C23" s="709" t="s">
        <v>1221</v>
      </c>
      <c r="D23" s="709"/>
      <c r="E23" s="709"/>
      <c r="F23" s="709"/>
      <c r="G23" s="709"/>
      <c r="H23" s="709"/>
      <c r="I23" s="709"/>
      <c r="J23" s="709"/>
      <c r="K23" s="709"/>
      <c r="L23" s="709"/>
      <c r="M23" s="709"/>
      <c r="N23" s="5"/>
      <c r="O23" s="513"/>
      <c r="P23" s="19"/>
      <c r="Q23" s="542">
        <f ca="1">TODAY()+Q21</f>
        <v>44425</v>
      </c>
      <c r="R23" s="19"/>
      <c r="S23" s="19"/>
      <c r="T23" s="19"/>
      <c r="U23" s="57" t="s">
        <v>1225</v>
      </c>
      <c r="V23" s="57">
        <v>302901</v>
      </c>
      <c r="W23" s="170"/>
      <c r="X23" s="97"/>
      <c r="Y23" s="98"/>
      <c r="Z23" s="5"/>
      <c r="AA23" s="5"/>
      <c r="AD23" s="9"/>
      <c r="AE23" s="9"/>
      <c r="AF23" s="9"/>
      <c r="AG23" s="9"/>
      <c r="AH23" s="536"/>
      <c r="AI23" s="537"/>
      <c r="AJ23" s="484"/>
      <c r="AK23" s="484"/>
      <c r="AL23" s="537"/>
      <c r="AM23" s="537"/>
      <c r="AN23" s="484"/>
      <c r="AO23" s="484"/>
      <c r="AP23" s="484"/>
      <c r="AQ23" s="484"/>
      <c r="AR23" s="484"/>
      <c r="AS23" s="484"/>
    </row>
    <row r="24" spans="1:52" s="3" customFormat="1" ht="21" x14ac:dyDescent="0.25">
      <c r="B24" s="413"/>
      <c r="C24" s="479">
        <v>92731</v>
      </c>
      <c r="D24" s="4"/>
      <c r="E24" s="4"/>
      <c r="F24" s="4"/>
      <c r="G24" s="4"/>
      <c r="H24" s="4"/>
      <c r="I24" s="320"/>
      <c r="J24" s="320"/>
      <c r="K24" s="170"/>
      <c r="L24" s="5"/>
      <c r="M24" s="5"/>
      <c r="N24" s="5"/>
      <c r="O24" s="514"/>
      <c r="P24" s="19"/>
      <c r="Q24" s="543">
        <f>C21*2</f>
        <v>189098</v>
      </c>
      <c r="R24" s="19"/>
      <c r="S24" s="19"/>
      <c r="T24" s="19"/>
      <c r="U24" s="57" t="s">
        <v>1226</v>
      </c>
      <c r="V24" s="520">
        <v>224360</v>
      </c>
      <c r="W24" s="170"/>
      <c r="X24" s="97"/>
      <c r="Y24" s="98"/>
      <c r="Z24" s="5"/>
      <c r="AA24" s="5"/>
      <c r="AD24" s="9"/>
      <c r="AE24" s="9"/>
      <c r="AF24" s="9"/>
      <c r="AG24" s="9"/>
      <c r="AH24" s="508"/>
      <c r="AI24" s="484"/>
      <c r="AJ24" s="484"/>
      <c r="AK24" s="484"/>
      <c r="AL24" s="484"/>
      <c r="AM24" s="484"/>
      <c r="AN24" s="484"/>
      <c r="AO24" s="484"/>
      <c r="AP24" s="484"/>
      <c r="AQ24" s="484"/>
      <c r="AR24" s="484"/>
      <c r="AS24" s="484"/>
    </row>
    <row r="25" spans="1:52" s="3" customFormat="1" ht="20.25" x14ac:dyDescent="0.25">
      <c r="B25" s="170"/>
      <c r="C25" s="479">
        <f>C24-C21</f>
        <v>-1818</v>
      </c>
      <c r="D25" s="4"/>
      <c r="E25" s="4"/>
      <c r="F25" s="4"/>
      <c r="G25" s="4"/>
      <c r="H25" s="4"/>
      <c r="I25" s="416"/>
      <c r="J25" s="416"/>
      <c r="K25" s="507"/>
      <c r="L25" s="5"/>
      <c r="M25" s="5"/>
      <c r="N25" s="5"/>
      <c r="O25" s="442"/>
      <c r="P25" s="5"/>
      <c r="Q25" s="5"/>
      <c r="R25" s="5"/>
      <c r="S25" s="5"/>
      <c r="T25" s="5"/>
      <c r="U25" s="415" t="s">
        <v>1227</v>
      </c>
      <c r="V25" s="415">
        <f>V23-V24</f>
        <v>78541</v>
      </c>
      <c r="W25" s="170"/>
      <c r="X25" s="97"/>
      <c r="Y25" s="98"/>
      <c r="Z25" s="5"/>
      <c r="AA25" s="5"/>
      <c r="AD25" s="9"/>
      <c r="AE25" s="9"/>
      <c r="AF25" s="9"/>
      <c r="AG25" s="9"/>
      <c r="AH25" s="508"/>
      <c r="AI25" s="484"/>
      <c r="AJ25" s="484"/>
      <c r="AK25" s="484"/>
      <c r="AL25" s="484"/>
      <c r="AM25" s="484"/>
      <c r="AN25" s="484"/>
      <c r="AO25" s="484"/>
      <c r="AP25" s="484"/>
      <c r="AQ25" s="484"/>
      <c r="AR25" s="484"/>
      <c r="AS25" s="484"/>
    </row>
    <row r="26" spans="1:52" s="3" customFormat="1" x14ac:dyDescent="0.25">
      <c r="B26" s="170"/>
      <c r="C26" s="4"/>
      <c r="D26" s="4"/>
      <c r="E26" s="4"/>
      <c r="F26" s="4"/>
      <c r="G26" s="4"/>
      <c r="H26" s="4"/>
      <c r="I26" s="4"/>
      <c r="J26" s="5"/>
      <c r="K26" s="5"/>
      <c r="L26" s="5"/>
      <c r="M26" s="5"/>
      <c r="N26" s="5"/>
      <c r="O26" s="443"/>
      <c r="P26" s="5"/>
      <c r="Q26" s="417"/>
      <c r="R26" s="417"/>
      <c r="S26" s="5"/>
      <c r="T26" s="417"/>
      <c r="U26" s="418"/>
      <c r="V26" s="418"/>
      <c r="W26" s="419"/>
      <c r="X26" s="97"/>
      <c r="Y26" s="98"/>
      <c r="Z26" s="5"/>
      <c r="AA26" s="5"/>
      <c r="AD26" s="9"/>
      <c r="AE26" s="9"/>
      <c r="AF26" s="9"/>
      <c r="AG26" s="9"/>
      <c r="AH26" s="508"/>
      <c r="AI26" s="484"/>
      <c r="AJ26" s="484"/>
      <c r="AK26" s="484"/>
      <c r="AL26" s="484"/>
      <c r="AM26" s="484"/>
      <c r="AN26" s="484"/>
      <c r="AO26" s="484"/>
      <c r="AP26" s="484"/>
      <c r="AQ26" s="484"/>
      <c r="AR26" s="484"/>
      <c r="AS26" s="484"/>
    </row>
    <row r="27" spans="1:52" s="3" customFormat="1" x14ac:dyDescent="0.25">
      <c r="B27" s="170"/>
      <c r="C27" s="4">
        <v>72082</v>
      </c>
      <c r="D27" s="4"/>
      <c r="E27" s="4"/>
      <c r="F27" s="4"/>
      <c r="G27" s="4">
        <v>93401</v>
      </c>
      <c r="H27" s="4"/>
      <c r="I27" s="4"/>
      <c r="J27" s="5"/>
      <c r="K27" s="5"/>
      <c r="L27" s="5"/>
      <c r="M27" s="5"/>
      <c r="N27" s="5"/>
      <c r="O27" s="5"/>
      <c r="P27" s="5"/>
      <c r="Q27" s="417"/>
      <c r="R27" s="417"/>
      <c r="S27" s="5"/>
      <c r="T27" s="417"/>
      <c r="U27" s="418" t="s">
        <v>1228</v>
      </c>
      <c r="V27" s="418">
        <v>3000</v>
      </c>
      <c r="W27" s="521">
        <f>V25/V27</f>
        <v>26.180333333333333</v>
      </c>
      <c r="X27" s="97"/>
      <c r="Y27" s="98"/>
      <c r="Z27" s="5"/>
      <c r="AA27" s="5"/>
      <c r="AD27" s="9"/>
      <c r="AE27" s="9"/>
      <c r="AF27" s="9"/>
      <c r="AG27" s="9"/>
      <c r="AH27" s="508"/>
      <c r="AI27" s="484"/>
      <c r="AJ27" s="484"/>
      <c r="AK27" s="484"/>
      <c r="AL27" s="484"/>
      <c r="AM27" s="484"/>
      <c r="AN27" s="484"/>
      <c r="AO27" s="484"/>
      <c r="AP27" s="484"/>
      <c r="AQ27" s="484"/>
      <c r="AR27" s="484"/>
      <c r="AS27" s="484"/>
    </row>
    <row r="28" spans="1:52" s="3" customFormat="1" x14ac:dyDescent="0.25">
      <c r="B28" s="170"/>
      <c r="C28" s="561">
        <f>C24-C27</f>
        <v>20649</v>
      </c>
      <c r="D28" s="4"/>
      <c r="E28" s="420"/>
      <c r="F28" s="4"/>
      <c r="G28" s="4">
        <f>C21-G27</f>
        <v>1148</v>
      </c>
      <c r="H28" s="4"/>
      <c r="I28" s="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415"/>
      <c r="V28" s="415"/>
      <c r="W28" s="170"/>
      <c r="X28" s="97"/>
      <c r="Y28" s="98"/>
      <c r="Z28" s="5"/>
      <c r="AA28" s="5"/>
      <c r="AD28" s="9"/>
      <c r="AE28" s="9"/>
      <c r="AF28" s="9"/>
      <c r="AG28" s="9"/>
      <c r="AH28" s="508"/>
      <c r="AI28" s="484"/>
      <c r="AJ28" s="484"/>
      <c r="AK28" s="484"/>
      <c r="AL28" s="484"/>
      <c r="AM28" s="484"/>
      <c r="AN28" s="484"/>
      <c r="AO28" s="484"/>
      <c r="AP28" s="484"/>
      <c r="AQ28" s="484"/>
      <c r="AR28" s="484"/>
      <c r="AS28" s="484"/>
    </row>
    <row r="29" spans="1:52" s="3" customFormat="1" x14ac:dyDescent="0.25">
      <c r="B29" s="170"/>
      <c r="C29" s="4"/>
      <c r="D29" s="4"/>
      <c r="E29" s="420"/>
      <c r="F29" s="4"/>
      <c r="G29" s="4">
        <f>C20-G28</f>
        <v>-1022</v>
      </c>
      <c r="H29" s="4"/>
      <c r="I29" s="4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415"/>
      <c r="V29" s="415"/>
      <c r="W29" s="170"/>
      <c r="X29" s="97"/>
      <c r="Y29" s="98"/>
      <c r="Z29" s="5"/>
      <c r="AA29" s="5"/>
      <c r="AD29" s="9"/>
      <c r="AE29" s="9"/>
      <c r="AF29" s="9"/>
      <c r="AG29" s="9"/>
      <c r="AH29" s="508"/>
      <c r="AI29" s="484"/>
      <c r="AJ29" s="484"/>
      <c r="AK29" s="484"/>
      <c r="AL29" s="484"/>
      <c r="AM29" s="484"/>
      <c r="AN29" s="484"/>
      <c r="AO29" s="484"/>
      <c r="AP29" s="484"/>
      <c r="AQ29" s="484"/>
      <c r="AR29" s="484"/>
      <c r="AS29" s="484"/>
    </row>
    <row r="30" spans="1:52" s="3" customFormat="1" x14ac:dyDescent="0.25">
      <c r="B30" s="170"/>
      <c r="C30" s="4"/>
      <c r="D30" s="4"/>
      <c r="E30" s="420"/>
      <c r="F30" s="4"/>
      <c r="G30" s="4"/>
      <c r="H30" s="4"/>
      <c r="I30" s="4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415"/>
      <c r="V30" s="415"/>
      <c r="W30" s="170"/>
      <c r="X30" s="97"/>
      <c r="Y30" s="98"/>
      <c r="Z30" s="5"/>
      <c r="AA30" s="5"/>
      <c r="AD30" s="9"/>
      <c r="AE30" s="9"/>
      <c r="AF30" s="9"/>
      <c r="AG30" s="9"/>
      <c r="AH30" s="508"/>
      <c r="AI30" s="484"/>
      <c r="AJ30" s="484"/>
      <c r="AK30" s="484"/>
      <c r="AL30" s="484"/>
      <c r="AM30" s="484"/>
      <c r="AN30" s="484"/>
      <c r="AO30" s="484"/>
      <c r="AP30" s="484"/>
      <c r="AQ30" s="484"/>
      <c r="AR30" s="484"/>
      <c r="AS30" s="484"/>
    </row>
    <row r="31" spans="1:52" s="3" customFormat="1" x14ac:dyDescent="0.25">
      <c r="B31" s="170"/>
      <c r="C31" s="4"/>
      <c r="D31" s="4"/>
      <c r="E31" s="420"/>
      <c r="F31" s="4"/>
      <c r="G31" s="4"/>
      <c r="H31" s="4"/>
      <c r="I31" s="4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01">
        <f>0.18*0.74</f>
        <v>0.13319999999999999</v>
      </c>
      <c r="V31" s="415"/>
      <c r="W31" s="170"/>
      <c r="X31" s="97"/>
      <c r="Y31" s="98"/>
      <c r="Z31" s="5"/>
      <c r="AA31" s="5"/>
      <c r="AD31" s="9"/>
      <c r="AE31" s="9"/>
      <c r="AF31" s="9"/>
      <c r="AG31" s="9"/>
      <c r="AH31" s="508"/>
      <c r="AI31" s="484"/>
      <c r="AJ31" s="484"/>
      <c r="AK31" s="484"/>
      <c r="AL31" s="484"/>
      <c r="AM31" s="484"/>
      <c r="AN31" s="484"/>
      <c r="AO31" s="484"/>
      <c r="AP31" s="484"/>
      <c r="AQ31" s="484"/>
      <c r="AR31" s="484"/>
      <c r="AS31" s="484"/>
    </row>
    <row r="32" spans="1:52" s="3" customFormat="1" x14ac:dyDescent="0.25">
      <c r="B32" s="170"/>
      <c r="C32" s="561">
        <v>90342</v>
      </c>
      <c r="D32" s="4"/>
      <c r="E32" s="420"/>
      <c r="F32" s="4"/>
      <c r="G32" s="4">
        <v>1054</v>
      </c>
      <c r="H32" s="4"/>
      <c r="I32" s="4"/>
      <c r="J32" s="5"/>
      <c r="K32" s="5"/>
      <c r="L32" s="5"/>
      <c r="M32" s="5"/>
      <c r="N32" s="5"/>
      <c r="O32" s="5"/>
      <c r="P32" s="5"/>
      <c r="Q32" s="5"/>
      <c r="R32" s="5" t="s">
        <v>1181</v>
      </c>
      <c r="S32" s="5"/>
      <c r="T32" s="5">
        <f>220*0.8</f>
        <v>176</v>
      </c>
      <c r="U32" s="415"/>
      <c r="V32" s="415"/>
      <c r="W32" s="170"/>
      <c r="X32" s="97"/>
      <c r="Y32" s="98"/>
      <c r="Z32" s="5"/>
      <c r="AA32" s="5"/>
      <c r="AD32" s="9"/>
      <c r="AE32" s="9"/>
      <c r="AF32" s="9"/>
      <c r="AG32" s="9"/>
      <c r="AH32" s="508"/>
      <c r="AI32" s="484"/>
      <c r="AJ32" s="484"/>
      <c r="AK32" s="484"/>
      <c r="AL32" s="484"/>
      <c r="AM32" s="484"/>
      <c r="AN32" s="484"/>
      <c r="AO32" s="484"/>
      <c r="AP32" s="484"/>
      <c r="AQ32" s="484"/>
      <c r="AR32" s="484"/>
      <c r="AS32" s="484"/>
    </row>
    <row r="33" spans="2:45" s="3" customFormat="1" x14ac:dyDescent="0.25">
      <c r="B33" s="688">
        <f>C32+G32</f>
        <v>91396</v>
      </c>
      <c r="C33" s="561">
        <v>91380</v>
      </c>
      <c r="D33" s="4"/>
      <c r="E33" s="4"/>
      <c r="F33" s="4"/>
      <c r="G33" s="4"/>
      <c r="H33" s="4"/>
      <c r="I33" s="4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415"/>
      <c r="V33" s="415"/>
      <c r="W33" s="170"/>
      <c r="X33" s="97"/>
      <c r="Y33" s="98"/>
      <c r="Z33" s="5"/>
      <c r="AA33" s="5"/>
      <c r="AD33" s="9"/>
      <c r="AE33" s="9"/>
      <c r="AF33" s="9"/>
      <c r="AG33" s="9"/>
      <c r="AH33" s="508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</row>
    <row r="34" spans="2:45" s="3" customFormat="1" x14ac:dyDescent="0.25">
      <c r="B34" s="170"/>
      <c r="C34" s="4">
        <v>1351</v>
      </c>
      <c r="D34" s="4"/>
      <c r="E34" s="4"/>
      <c r="F34" s="4"/>
      <c r="G34" s="4"/>
      <c r="H34" s="4"/>
      <c r="I34" s="4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415"/>
      <c r="V34" s="415"/>
      <c r="W34" s="170"/>
      <c r="X34" s="97"/>
      <c r="Y34" s="98"/>
      <c r="Z34" s="5"/>
      <c r="AA34" s="5"/>
      <c r="AD34" s="9"/>
      <c r="AE34" s="9"/>
      <c r="AF34" s="9"/>
      <c r="AG34" s="9"/>
      <c r="AH34" s="508"/>
      <c r="AI34" s="484"/>
      <c r="AJ34" s="484"/>
      <c r="AK34" s="484"/>
      <c r="AL34" s="484"/>
      <c r="AM34" s="484"/>
      <c r="AN34" s="484"/>
      <c r="AO34" s="484"/>
      <c r="AP34" s="484"/>
      <c r="AQ34" s="484"/>
      <c r="AR34" s="484"/>
      <c r="AS34" s="484"/>
    </row>
    <row r="35" spans="2:45" s="3" customFormat="1" x14ac:dyDescent="0.25">
      <c r="B35" s="170"/>
      <c r="C35" s="4"/>
      <c r="D35" s="4"/>
      <c r="E35" s="4"/>
      <c r="F35" s="4"/>
      <c r="G35" s="4"/>
      <c r="H35" s="4"/>
      <c r="I35" s="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415"/>
      <c r="V35" s="415"/>
      <c r="W35" s="170"/>
      <c r="X35" s="97"/>
      <c r="Y35" s="98"/>
      <c r="Z35" s="5"/>
      <c r="AA35" s="5"/>
      <c r="AD35" s="9"/>
      <c r="AE35" s="9"/>
      <c r="AF35" s="9"/>
      <c r="AG35" s="9"/>
      <c r="AH35" s="508"/>
      <c r="AI35" s="484"/>
      <c r="AJ35" s="484"/>
      <c r="AK35" s="484"/>
      <c r="AL35" s="484"/>
      <c r="AM35" s="484"/>
      <c r="AN35" s="484"/>
      <c r="AO35" s="484"/>
      <c r="AP35" s="484"/>
      <c r="AQ35" s="484"/>
      <c r="AR35" s="484"/>
      <c r="AS35" s="484"/>
    </row>
    <row r="36" spans="2:45" s="3" customFormat="1" x14ac:dyDescent="0.25">
      <c r="B36" s="170"/>
      <c r="C36" s="4"/>
      <c r="D36" s="4"/>
      <c r="E36" s="4"/>
      <c r="F36" s="4"/>
      <c r="G36" s="4"/>
      <c r="H36" s="4"/>
      <c r="I36" s="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415"/>
      <c r="V36" s="415"/>
      <c r="W36" s="170"/>
      <c r="X36" s="97"/>
      <c r="Y36" s="98"/>
      <c r="Z36" s="5"/>
      <c r="AA36" s="5"/>
      <c r="AD36" s="9"/>
      <c r="AE36" s="9"/>
      <c r="AF36" s="9"/>
      <c r="AG36" s="9"/>
      <c r="AH36" s="508"/>
      <c r="AI36" s="484"/>
      <c r="AJ36" s="484"/>
      <c r="AK36" s="484"/>
      <c r="AL36" s="484"/>
      <c r="AM36" s="484"/>
      <c r="AN36" s="484"/>
      <c r="AO36" s="484"/>
      <c r="AP36" s="484"/>
      <c r="AQ36" s="484"/>
      <c r="AR36" s="484"/>
      <c r="AS36" s="484"/>
    </row>
  </sheetData>
  <mergeCells count="2">
    <mergeCell ref="C23:M23"/>
    <mergeCell ref="AL1:AM1"/>
  </mergeCells>
  <phoneticPr fontId="33" type="noConversion"/>
  <conditionalFormatting sqref="P3:P1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9:AB20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:AB1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:AB1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6:AB1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5:AB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:AB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3:AB1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2:AB1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:AB1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0:AB1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:AB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:AB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:AB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6:AB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5:AB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:AB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:AB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Q19">
    <cfRule type="colorScale" priority="2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O3:O19">
    <cfRule type="colorScale" priority="5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4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3:T19"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S4:S19 N3:N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S4:S1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3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6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">
    <cfRule type="cellIs" dxfId="38" priority="22" operator="between">
      <formula>49</formula>
      <formula>149</formula>
    </cfRule>
    <cfRule type="cellIs" dxfId="37" priority="23" operator="lessThan">
      <formula>49</formula>
    </cfRule>
    <cfRule type="cellIs" dxfId="36" priority="24" operator="greaterThanOrEqual">
      <formula>150</formula>
    </cfRule>
  </conditionalFormatting>
  <conditionalFormatting sqref="M4:M19">
    <cfRule type="cellIs" dxfId="35" priority="19" operator="between">
      <formula>49</formula>
      <formula>149</formula>
    </cfRule>
    <cfRule type="cellIs" dxfId="34" priority="20" operator="lessThan">
      <formula>49</formula>
    </cfRule>
    <cfRule type="cellIs" dxfId="33" priority="21" operator="greaterThanOrEqual">
      <formula>150</formula>
    </cfRule>
  </conditionalFormatting>
  <conditionalFormatting sqref="L3:L19">
    <cfRule type="cellIs" dxfId="32" priority="16" operator="between">
      <formula>0.8</formula>
      <formula>1.199</formula>
    </cfRule>
    <cfRule type="cellIs" dxfId="31" priority="17" operator="lessThan">
      <formula>0.8</formula>
    </cfRule>
    <cfRule type="cellIs" dxfId="30" priority="18" operator="greaterThanOrEqual">
      <formula>1.2</formula>
    </cfRule>
  </conditionalFormatting>
  <conditionalFormatting sqref="R3:R19"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F3:AF19">
    <cfRule type="colorScale" priority="9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L3:AL19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M3:AM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S393"/>
  <sheetViews>
    <sheetView topLeftCell="A380" zoomScale="85" zoomScaleNormal="85" workbookViewId="0">
      <selection activeCell="D401" sqref="D401"/>
    </sheetView>
  </sheetViews>
  <sheetFormatPr baseColWidth="10" defaultRowHeight="15" x14ac:dyDescent="0.25"/>
  <cols>
    <col min="1" max="1" width="11.42578125" style="52"/>
    <col min="2" max="2" width="10.85546875" style="52" customWidth="1"/>
    <col min="3" max="3" width="10.7109375" style="52" customWidth="1"/>
    <col min="4" max="4" width="10.28515625" style="52" customWidth="1"/>
    <col min="5" max="5" width="9.85546875" style="538" customWidth="1"/>
    <col min="6" max="6" width="11.28515625" style="52" customWidth="1"/>
    <col min="7" max="7" width="7.140625" style="52" customWidth="1"/>
    <col min="8" max="8" width="9.28515625" style="52" customWidth="1"/>
    <col min="9" max="9" width="6.28515625" style="52" customWidth="1"/>
    <col min="10" max="11" width="11.42578125" style="52"/>
    <col min="12" max="12" width="3.7109375" style="52" customWidth="1"/>
    <col min="13" max="13" width="8.5703125" style="52" customWidth="1"/>
    <col min="14" max="14" width="8.7109375" style="52" customWidth="1"/>
    <col min="15" max="15" width="7" style="52" customWidth="1"/>
    <col min="16" max="16384" width="11.42578125" style="52"/>
  </cols>
  <sheetData>
    <row r="1" spans="1:8" x14ac:dyDescent="0.25">
      <c r="A1" s="52" t="s">
        <v>0</v>
      </c>
      <c r="B1" s="52" t="s">
        <v>106</v>
      </c>
    </row>
    <row r="2" spans="1:8" x14ac:dyDescent="0.25">
      <c r="A2" s="176">
        <v>43903</v>
      </c>
      <c r="B2" s="52">
        <v>1</v>
      </c>
      <c r="H2" s="52">
        <v>1</v>
      </c>
    </row>
    <row r="3" spans="1:8" x14ac:dyDescent="0.25">
      <c r="A3" s="176">
        <v>43907</v>
      </c>
      <c r="B3" s="52">
        <v>1</v>
      </c>
      <c r="H3" s="52">
        <f t="shared" ref="H3:H66" si="0">H2+B3</f>
        <v>2</v>
      </c>
    </row>
    <row r="4" spans="1:8" x14ac:dyDescent="0.25">
      <c r="A4" s="176">
        <v>43910</v>
      </c>
      <c r="B4" s="52">
        <v>2</v>
      </c>
      <c r="H4" s="52">
        <f t="shared" si="0"/>
        <v>4</v>
      </c>
    </row>
    <row r="5" spans="1:8" x14ac:dyDescent="0.25">
      <c r="A5" s="176">
        <v>43915</v>
      </c>
      <c r="B5" s="52">
        <v>2</v>
      </c>
      <c r="H5" s="52">
        <f t="shared" si="0"/>
        <v>6</v>
      </c>
    </row>
    <row r="6" spans="1:8" x14ac:dyDescent="0.25">
      <c r="A6" s="176">
        <v>43916</v>
      </c>
      <c r="B6" s="52">
        <v>3</v>
      </c>
      <c r="H6" s="52">
        <f t="shared" si="0"/>
        <v>9</v>
      </c>
    </row>
    <row r="7" spans="1:8" x14ac:dyDescent="0.25">
      <c r="A7" s="176">
        <v>43920</v>
      </c>
      <c r="B7" s="52">
        <v>2</v>
      </c>
      <c r="H7" s="52">
        <f t="shared" si="0"/>
        <v>11</v>
      </c>
    </row>
    <row r="8" spans="1:8" x14ac:dyDescent="0.25">
      <c r="A8" s="176">
        <v>43923</v>
      </c>
      <c r="B8" s="52">
        <v>2</v>
      </c>
      <c r="H8" s="52">
        <f t="shared" si="0"/>
        <v>13</v>
      </c>
    </row>
    <row r="9" spans="1:8" x14ac:dyDescent="0.25">
      <c r="A9" s="176">
        <v>43924</v>
      </c>
      <c r="B9" s="52">
        <v>2</v>
      </c>
      <c r="H9" s="52">
        <f t="shared" si="0"/>
        <v>15</v>
      </c>
    </row>
    <row r="10" spans="1:8" x14ac:dyDescent="0.25">
      <c r="A10" s="176">
        <v>43926</v>
      </c>
      <c r="B10" s="52">
        <v>1</v>
      </c>
      <c r="H10" s="52">
        <f t="shared" si="0"/>
        <v>16</v>
      </c>
    </row>
    <row r="11" spans="1:8" x14ac:dyDescent="0.25">
      <c r="A11" s="176">
        <v>43929</v>
      </c>
      <c r="B11" s="52">
        <v>1</v>
      </c>
      <c r="H11" s="52">
        <f t="shared" si="0"/>
        <v>17</v>
      </c>
    </row>
    <row r="12" spans="1:8" x14ac:dyDescent="0.25">
      <c r="A12" s="176">
        <v>43930</v>
      </c>
      <c r="B12" s="52">
        <v>1</v>
      </c>
      <c r="H12" s="52">
        <f t="shared" si="0"/>
        <v>18</v>
      </c>
    </row>
    <row r="13" spans="1:8" x14ac:dyDescent="0.25">
      <c r="A13" s="176">
        <v>43936</v>
      </c>
      <c r="B13" s="52">
        <v>1</v>
      </c>
      <c r="H13" s="52">
        <f t="shared" si="0"/>
        <v>19</v>
      </c>
    </row>
    <row r="14" spans="1:8" x14ac:dyDescent="0.25">
      <c r="A14" s="176">
        <v>43948</v>
      </c>
      <c r="B14" s="52">
        <v>1</v>
      </c>
      <c r="H14" s="52">
        <f t="shared" si="0"/>
        <v>20</v>
      </c>
    </row>
    <row r="15" spans="1:8" x14ac:dyDescent="0.25">
      <c r="A15" s="176">
        <v>43951</v>
      </c>
      <c r="B15" s="52">
        <v>2</v>
      </c>
      <c r="H15" s="52">
        <f t="shared" si="0"/>
        <v>22</v>
      </c>
    </row>
    <row r="16" spans="1:8" x14ac:dyDescent="0.25">
      <c r="A16" s="176">
        <v>43953</v>
      </c>
      <c r="B16" s="52">
        <v>2</v>
      </c>
      <c r="H16" s="52">
        <f t="shared" si="0"/>
        <v>24</v>
      </c>
    </row>
    <row r="17" spans="1:8" x14ac:dyDescent="0.25">
      <c r="A17" s="176">
        <v>43956</v>
      </c>
      <c r="B17" s="52">
        <v>2</v>
      </c>
      <c r="H17" s="52">
        <f t="shared" si="0"/>
        <v>26</v>
      </c>
    </row>
    <row r="18" spans="1:8" x14ac:dyDescent="0.25">
      <c r="A18" s="176">
        <v>43963</v>
      </c>
      <c r="B18" s="52">
        <v>1</v>
      </c>
      <c r="H18" s="52">
        <f t="shared" si="0"/>
        <v>27</v>
      </c>
    </row>
    <row r="19" spans="1:8" x14ac:dyDescent="0.25">
      <c r="A19" s="176">
        <v>43979</v>
      </c>
      <c r="B19" s="52">
        <v>1</v>
      </c>
      <c r="H19" s="52">
        <f t="shared" si="0"/>
        <v>28</v>
      </c>
    </row>
    <row r="20" spans="1:8" x14ac:dyDescent="0.25">
      <c r="A20" s="176">
        <v>43981</v>
      </c>
      <c r="B20" s="52">
        <v>2</v>
      </c>
      <c r="H20" s="52">
        <f t="shared" si="0"/>
        <v>30</v>
      </c>
    </row>
    <row r="21" spans="1:8" x14ac:dyDescent="0.25">
      <c r="A21" s="176">
        <v>43983</v>
      </c>
      <c r="B21" s="52">
        <v>2</v>
      </c>
      <c r="H21" s="52">
        <f t="shared" si="0"/>
        <v>32</v>
      </c>
    </row>
    <row r="22" spans="1:8" x14ac:dyDescent="0.25">
      <c r="A22" s="176">
        <v>43985</v>
      </c>
      <c r="B22" s="52">
        <v>2</v>
      </c>
      <c r="H22" s="52">
        <f t="shared" si="0"/>
        <v>34</v>
      </c>
    </row>
    <row r="23" spans="1:8" x14ac:dyDescent="0.25">
      <c r="A23" s="176">
        <v>43986</v>
      </c>
      <c r="B23" s="52">
        <v>4</v>
      </c>
      <c r="H23" s="52">
        <f t="shared" si="0"/>
        <v>38</v>
      </c>
    </row>
    <row r="24" spans="1:8" x14ac:dyDescent="0.25">
      <c r="A24" s="176">
        <v>43987</v>
      </c>
      <c r="B24" s="52">
        <v>7</v>
      </c>
      <c r="H24" s="52">
        <f t="shared" si="0"/>
        <v>45</v>
      </c>
    </row>
    <row r="25" spans="1:8" x14ac:dyDescent="0.25">
      <c r="A25" s="176">
        <v>43988</v>
      </c>
      <c r="B25" s="52">
        <v>5</v>
      </c>
      <c r="H25" s="52">
        <f t="shared" si="0"/>
        <v>50</v>
      </c>
    </row>
    <row r="26" spans="1:8" x14ac:dyDescent="0.25">
      <c r="A26" s="176">
        <v>43989</v>
      </c>
      <c r="B26" s="52">
        <v>2</v>
      </c>
      <c r="H26" s="52">
        <f t="shared" si="0"/>
        <v>52</v>
      </c>
    </row>
    <row r="27" spans="1:8" x14ac:dyDescent="0.25">
      <c r="A27" s="176">
        <v>43990</v>
      </c>
      <c r="B27" s="52">
        <v>2</v>
      </c>
      <c r="H27" s="52">
        <f t="shared" si="0"/>
        <v>54</v>
      </c>
    </row>
    <row r="28" spans="1:8" x14ac:dyDescent="0.25">
      <c r="A28" s="176">
        <v>43991</v>
      </c>
      <c r="B28" s="52">
        <v>3</v>
      </c>
      <c r="H28" s="52">
        <f t="shared" si="0"/>
        <v>57</v>
      </c>
    </row>
    <row r="29" spans="1:8" x14ac:dyDescent="0.25">
      <c r="A29" s="176">
        <v>43992</v>
      </c>
      <c r="B29" s="52">
        <v>6</v>
      </c>
      <c r="H29" s="52">
        <f t="shared" si="0"/>
        <v>63</v>
      </c>
    </row>
    <row r="30" spans="1:8" x14ac:dyDescent="0.25">
      <c r="A30" s="176">
        <v>43993</v>
      </c>
      <c r="B30" s="52">
        <v>8</v>
      </c>
      <c r="H30" s="52">
        <f t="shared" si="0"/>
        <v>71</v>
      </c>
    </row>
    <row r="31" spans="1:8" x14ac:dyDescent="0.25">
      <c r="A31" s="176">
        <v>43994</v>
      </c>
      <c r="B31" s="52">
        <v>3</v>
      </c>
      <c r="H31" s="52">
        <f t="shared" si="0"/>
        <v>74</v>
      </c>
    </row>
    <row r="32" spans="1:8" x14ac:dyDescent="0.25">
      <c r="A32" s="176">
        <v>43995</v>
      </c>
      <c r="B32" s="52">
        <v>18</v>
      </c>
      <c r="H32" s="52">
        <f t="shared" si="0"/>
        <v>92</v>
      </c>
    </row>
    <row r="33" spans="1:8" x14ac:dyDescent="0.25">
      <c r="A33" s="176">
        <v>43996</v>
      </c>
      <c r="B33" s="52">
        <v>1</v>
      </c>
      <c r="H33" s="52">
        <f t="shared" si="0"/>
        <v>93</v>
      </c>
    </row>
    <row r="34" spans="1:8" x14ac:dyDescent="0.25">
      <c r="A34" s="176">
        <v>43998</v>
      </c>
      <c r="B34" s="52">
        <v>14</v>
      </c>
      <c r="H34" s="52">
        <f t="shared" si="0"/>
        <v>107</v>
      </c>
    </row>
    <row r="35" spans="1:8" x14ac:dyDescent="0.25">
      <c r="A35" s="176">
        <v>43999</v>
      </c>
      <c r="B35" s="52">
        <v>5</v>
      </c>
      <c r="H35" s="52">
        <f t="shared" si="0"/>
        <v>112</v>
      </c>
    </row>
    <row r="36" spans="1:8" x14ac:dyDescent="0.25">
      <c r="A36" s="176">
        <v>44000</v>
      </c>
      <c r="B36" s="52">
        <v>3</v>
      </c>
      <c r="H36" s="52">
        <f t="shared" si="0"/>
        <v>115</v>
      </c>
    </row>
    <row r="37" spans="1:8" x14ac:dyDescent="0.25">
      <c r="A37" s="176">
        <v>44001</v>
      </c>
      <c r="B37" s="52">
        <v>3</v>
      </c>
      <c r="H37" s="52">
        <f t="shared" si="0"/>
        <v>118</v>
      </c>
    </row>
    <row r="38" spans="1:8" x14ac:dyDescent="0.25">
      <c r="A38" s="176">
        <v>44002</v>
      </c>
      <c r="B38" s="52">
        <v>17</v>
      </c>
      <c r="H38" s="52">
        <f t="shared" si="0"/>
        <v>135</v>
      </c>
    </row>
    <row r="39" spans="1:8" x14ac:dyDescent="0.25">
      <c r="A39" s="176">
        <v>44003</v>
      </c>
      <c r="B39" s="52">
        <v>9</v>
      </c>
      <c r="H39" s="52">
        <f t="shared" si="0"/>
        <v>144</v>
      </c>
    </row>
    <row r="40" spans="1:8" x14ac:dyDescent="0.25">
      <c r="A40" s="176">
        <v>44004</v>
      </c>
      <c r="B40" s="52">
        <v>14</v>
      </c>
      <c r="H40" s="52">
        <f t="shared" si="0"/>
        <v>158</v>
      </c>
    </row>
    <row r="41" spans="1:8" x14ac:dyDescent="0.25">
      <c r="A41" s="176">
        <v>44005</v>
      </c>
      <c r="B41" s="52">
        <v>16</v>
      </c>
      <c r="H41" s="52">
        <f t="shared" si="0"/>
        <v>174</v>
      </c>
    </row>
    <row r="42" spans="1:8" x14ac:dyDescent="0.25">
      <c r="A42" s="176">
        <v>44006</v>
      </c>
      <c r="B42" s="52">
        <v>19</v>
      </c>
      <c r="H42" s="52">
        <f t="shared" si="0"/>
        <v>193</v>
      </c>
    </row>
    <row r="43" spans="1:8" x14ac:dyDescent="0.25">
      <c r="A43" s="176">
        <v>44007</v>
      </c>
      <c r="B43" s="52">
        <v>16</v>
      </c>
      <c r="H43" s="52">
        <f t="shared" si="0"/>
        <v>209</v>
      </c>
    </row>
    <row r="44" spans="1:8" x14ac:dyDescent="0.25">
      <c r="A44" s="176">
        <v>44008</v>
      </c>
      <c r="B44" s="52">
        <v>20</v>
      </c>
      <c r="H44" s="52">
        <f t="shared" si="0"/>
        <v>229</v>
      </c>
    </row>
    <row r="45" spans="1:8" x14ac:dyDescent="0.25">
      <c r="A45" s="176">
        <v>44009</v>
      </c>
      <c r="B45" s="52">
        <v>10</v>
      </c>
      <c r="H45" s="52">
        <f t="shared" si="0"/>
        <v>239</v>
      </c>
    </row>
    <row r="46" spans="1:8" x14ac:dyDescent="0.25">
      <c r="A46" s="176">
        <v>44010</v>
      </c>
      <c r="B46" s="52">
        <v>25</v>
      </c>
      <c r="H46" s="52">
        <f t="shared" si="0"/>
        <v>264</v>
      </c>
    </row>
    <row r="47" spans="1:8" x14ac:dyDescent="0.25">
      <c r="A47" s="176">
        <v>44011</v>
      </c>
      <c r="B47" s="52">
        <v>7</v>
      </c>
      <c r="H47" s="52">
        <f t="shared" si="0"/>
        <v>271</v>
      </c>
    </row>
    <row r="48" spans="1:8" x14ac:dyDescent="0.25">
      <c r="A48" s="176">
        <v>44012</v>
      </c>
      <c r="B48" s="52">
        <v>7</v>
      </c>
      <c r="H48" s="52">
        <f t="shared" si="0"/>
        <v>278</v>
      </c>
    </row>
    <row r="49" spans="1:8" x14ac:dyDescent="0.25">
      <c r="A49" s="176">
        <v>44013</v>
      </c>
      <c r="B49" s="52">
        <v>10</v>
      </c>
      <c r="H49" s="52">
        <f t="shared" si="0"/>
        <v>288</v>
      </c>
    </row>
    <row r="50" spans="1:8" x14ac:dyDescent="0.25">
      <c r="A50" s="176">
        <v>44014</v>
      </c>
      <c r="B50" s="52">
        <v>17</v>
      </c>
      <c r="H50" s="52">
        <f t="shared" si="0"/>
        <v>305</v>
      </c>
    </row>
    <row r="51" spans="1:8" x14ac:dyDescent="0.25">
      <c r="A51" s="176">
        <v>44015</v>
      </c>
      <c r="B51" s="52">
        <v>9</v>
      </c>
      <c r="H51" s="52">
        <f t="shared" si="0"/>
        <v>314</v>
      </c>
    </row>
    <row r="52" spans="1:8" x14ac:dyDescent="0.25">
      <c r="A52" s="176">
        <v>44016</v>
      </c>
      <c r="B52" s="52">
        <v>6</v>
      </c>
      <c r="H52" s="52">
        <f t="shared" si="0"/>
        <v>320</v>
      </c>
    </row>
    <row r="53" spans="1:8" x14ac:dyDescent="0.25">
      <c r="A53" s="176">
        <v>44017</v>
      </c>
      <c r="B53" s="52">
        <v>6</v>
      </c>
      <c r="H53" s="52">
        <f t="shared" si="0"/>
        <v>326</v>
      </c>
    </row>
    <row r="54" spans="1:8" x14ac:dyDescent="0.25">
      <c r="A54" s="176">
        <v>44018</v>
      </c>
      <c r="B54" s="52">
        <v>5</v>
      </c>
      <c r="H54" s="52">
        <f t="shared" si="0"/>
        <v>331</v>
      </c>
    </row>
    <row r="55" spans="1:8" x14ac:dyDescent="0.25">
      <c r="A55" s="176">
        <v>44019</v>
      </c>
      <c r="B55" s="52">
        <v>8</v>
      </c>
      <c r="H55" s="52">
        <f t="shared" si="0"/>
        <v>339</v>
      </c>
    </row>
    <row r="56" spans="1:8" x14ac:dyDescent="0.25">
      <c r="A56" s="176">
        <v>44020</v>
      </c>
      <c r="B56" s="52">
        <v>10</v>
      </c>
      <c r="H56" s="52">
        <f t="shared" si="0"/>
        <v>349</v>
      </c>
    </row>
    <row r="57" spans="1:8" x14ac:dyDescent="0.25">
      <c r="A57" s="176">
        <v>44021</v>
      </c>
      <c r="B57" s="52">
        <v>20</v>
      </c>
      <c r="H57" s="52">
        <f t="shared" si="0"/>
        <v>369</v>
      </c>
    </row>
    <row r="58" spans="1:8" x14ac:dyDescent="0.25">
      <c r="A58" s="176">
        <v>44022</v>
      </c>
      <c r="B58" s="52">
        <v>20</v>
      </c>
      <c r="H58" s="52">
        <f t="shared" si="0"/>
        <v>389</v>
      </c>
    </row>
    <row r="59" spans="1:8" x14ac:dyDescent="0.25">
      <c r="A59" s="176">
        <v>44023</v>
      </c>
      <c r="B59" s="52">
        <v>30</v>
      </c>
      <c r="H59" s="52">
        <f t="shared" si="0"/>
        <v>419</v>
      </c>
    </row>
    <row r="60" spans="1:8" x14ac:dyDescent="0.25">
      <c r="A60" s="176">
        <v>44024</v>
      </c>
      <c r="B60" s="52">
        <v>57</v>
      </c>
      <c r="H60" s="52">
        <f t="shared" si="0"/>
        <v>476</v>
      </c>
    </row>
    <row r="61" spans="1:8" x14ac:dyDescent="0.25">
      <c r="A61" s="176">
        <v>44025</v>
      </c>
      <c r="B61" s="52">
        <v>43</v>
      </c>
      <c r="H61" s="52">
        <f t="shared" si="0"/>
        <v>519</v>
      </c>
    </row>
    <row r="62" spans="1:8" x14ac:dyDescent="0.25">
      <c r="A62" s="176">
        <v>44026</v>
      </c>
      <c r="B62" s="52">
        <v>20</v>
      </c>
      <c r="H62" s="52">
        <f t="shared" si="0"/>
        <v>539</v>
      </c>
    </row>
    <row r="63" spans="1:8" x14ac:dyDescent="0.25">
      <c r="A63" s="176">
        <v>44027</v>
      </c>
      <c r="B63" s="52">
        <v>10</v>
      </c>
      <c r="H63" s="52">
        <f t="shared" si="0"/>
        <v>549</v>
      </c>
    </row>
    <row r="64" spans="1:8" x14ac:dyDescent="0.25">
      <c r="A64" s="176">
        <v>44028</v>
      </c>
      <c r="B64" s="52">
        <v>12</v>
      </c>
      <c r="H64" s="52">
        <f t="shared" si="0"/>
        <v>561</v>
      </c>
    </row>
    <row r="65" spans="1:8" x14ac:dyDescent="0.25">
      <c r="A65" s="176">
        <v>44029</v>
      </c>
      <c r="B65" s="52">
        <v>24</v>
      </c>
      <c r="H65" s="52">
        <f t="shared" si="0"/>
        <v>585</v>
      </c>
    </row>
    <row r="66" spans="1:8" x14ac:dyDescent="0.25">
      <c r="A66" s="176">
        <v>44030</v>
      </c>
      <c r="B66" s="52">
        <v>14</v>
      </c>
      <c r="H66" s="52">
        <f t="shared" si="0"/>
        <v>599</v>
      </c>
    </row>
    <row r="67" spans="1:8" x14ac:dyDescent="0.25">
      <c r="A67" s="176">
        <v>44031</v>
      </c>
      <c r="B67" s="52">
        <v>13</v>
      </c>
      <c r="H67" s="52">
        <f t="shared" ref="H67:H130" si="1">H66+B67</f>
        <v>612</v>
      </c>
    </row>
    <row r="68" spans="1:8" x14ac:dyDescent="0.25">
      <c r="A68" s="176">
        <v>44032</v>
      </c>
      <c r="B68" s="52">
        <v>18</v>
      </c>
      <c r="H68" s="52">
        <f t="shared" si="1"/>
        <v>630</v>
      </c>
    </row>
    <row r="69" spans="1:8" x14ac:dyDescent="0.25">
      <c r="A69" s="176">
        <v>44033</v>
      </c>
      <c r="B69" s="52">
        <v>10</v>
      </c>
      <c r="H69" s="52">
        <f t="shared" si="1"/>
        <v>640</v>
      </c>
    </row>
    <row r="70" spans="1:8" x14ac:dyDescent="0.25">
      <c r="A70" s="176">
        <v>44034</v>
      </c>
      <c r="B70" s="52">
        <v>24</v>
      </c>
      <c r="H70" s="52">
        <f t="shared" si="1"/>
        <v>664</v>
      </c>
    </row>
    <row r="71" spans="1:8" x14ac:dyDescent="0.25">
      <c r="A71" s="176">
        <v>44035</v>
      </c>
      <c r="B71" s="52">
        <v>18</v>
      </c>
      <c r="H71" s="52">
        <f t="shared" si="1"/>
        <v>682</v>
      </c>
    </row>
    <row r="72" spans="1:8" x14ac:dyDescent="0.25">
      <c r="A72" s="176">
        <v>44036</v>
      </c>
      <c r="B72" s="52">
        <v>21</v>
      </c>
      <c r="H72" s="52">
        <f t="shared" si="1"/>
        <v>703</v>
      </c>
    </row>
    <row r="73" spans="1:8" x14ac:dyDescent="0.25">
      <c r="A73" s="176">
        <v>44037</v>
      </c>
      <c r="B73" s="52">
        <v>17</v>
      </c>
      <c r="H73" s="52">
        <f t="shared" si="1"/>
        <v>720</v>
      </c>
    </row>
    <row r="74" spans="1:8" x14ac:dyDescent="0.25">
      <c r="A74" s="176">
        <v>44038</v>
      </c>
      <c r="B74" s="52">
        <v>19</v>
      </c>
      <c r="H74" s="52">
        <f t="shared" si="1"/>
        <v>739</v>
      </c>
    </row>
    <row r="75" spans="1:8" x14ac:dyDescent="0.25">
      <c r="A75" s="176">
        <v>44039</v>
      </c>
      <c r="B75" s="52">
        <v>3</v>
      </c>
      <c r="H75" s="52">
        <f t="shared" si="1"/>
        <v>742</v>
      </c>
    </row>
    <row r="76" spans="1:8" x14ac:dyDescent="0.25">
      <c r="A76" s="176">
        <v>44040</v>
      </c>
      <c r="B76" s="52">
        <v>7</v>
      </c>
      <c r="H76" s="52">
        <f t="shared" si="1"/>
        <v>749</v>
      </c>
    </row>
    <row r="77" spans="1:8" x14ac:dyDescent="0.25">
      <c r="A77" s="176">
        <v>44041</v>
      </c>
      <c r="B77" s="52">
        <v>13</v>
      </c>
      <c r="H77" s="52">
        <f t="shared" si="1"/>
        <v>762</v>
      </c>
    </row>
    <row r="78" spans="1:8" x14ac:dyDescent="0.25">
      <c r="A78" s="176">
        <v>44042</v>
      </c>
      <c r="B78" s="52">
        <v>21</v>
      </c>
      <c r="H78" s="52">
        <f t="shared" si="1"/>
        <v>783</v>
      </c>
    </row>
    <row r="79" spans="1:8" x14ac:dyDescent="0.25">
      <c r="A79" s="176">
        <v>44043</v>
      </c>
      <c r="B79" s="52">
        <v>9</v>
      </c>
      <c r="H79" s="52">
        <f t="shared" si="1"/>
        <v>792</v>
      </c>
    </row>
    <row r="80" spans="1:8" x14ac:dyDescent="0.25">
      <c r="A80" s="176">
        <v>44044</v>
      </c>
      <c r="B80" s="52">
        <v>15</v>
      </c>
      <c r="H80" s="52">
        <f t="shared" si="1"/>
        <v>807</v>
      </c>
    </row>
    <row r="81" spans="1:8" x14ac:dyDescent="0.25">
      <c r="A81" s="176">
        <v>44045</v>
      </c>
      <c r="B81" s="52">
        <v>21</v>
      </c>
      <c r="H81" s="52">
        <f t="shared" si="1"/>
        <v>828</v>
      </c>
    </row>
    <row r="82" spans="1:8" x14ac:dyDescent="0.25">
      <c r="A82" s="176">
        <v>44046</v>
      </c>
      <c r="B82" s="52">
        <v>27</v>
      </c>
      <c r="H82" s="52">
        <f t="shared" si="1"/>
        <v>855</v>
      </c>
    </row>
    <row r="83" spans="1:8" x14ac:dyDescent="0.25">
      <c r="A83" s="176">
        <v>44047</v>
      </c>
      <c r="B83" s="52">
        <v>20</v>
      </c>
      <c r="H83" s="52">
        <f t="shared" si="1"/>
        <v>875</v>
      </c>
    </row>
    <row r="84" spans="1:8" x14ac:dyDescent="0.25">
      <c r="A84" s="176">
        <v>44048</v>
      </c>
      <c r="B84" s="52">
        <v>20</v>
      </c>
      <c r="H84" s="52">
        <f t="shared" si="1"/>
        <v>895</v>
      </c>
    </row>
    <row r="85" spans="1:8" x14ac:dyDescent="0.25">
      <c r="A85" s="176">
        <v>44049</v>
      </c>
      <c r="B85" s="52">
        <v>64</v>
      </c>
      <c r="H85" s="52">
        <f t="shared" si="1"/>
        <v>959</v>
      </c>
    </row>
    <row r="86" spans="1:8" x14ac:dyDescent="0.25">
      <c r="A86" s="176">
        <v>44050</v>
      </c>
      <c r="B86" s="52">
        <v>63</v>
      </c>
      <c r="H86" s="52">
        <f t="shared" si="1"/>
        <v>1022</v>
      </c>
    </row>
    <row r="87" spans="1:8" x14ac:dyDescent="0.25">
      <c r="A87" s="176">
        <v>44051</v>
      </c>
      <c r="B87" s="52">
        <v>36</v>
      </c>
      <c r="H87" s="52">
        <f t="shared" si="1"/>
        <v>1058</v>
      </c>
    </row>
    <row r="88" spans="1:8" x14ac:dyDescent="0.25">
      <c r="A88" s="176">
        <v>44052</v>
      </c>
      <c r="B88" s="52">
        <v>48</v>
      </c>
      <c r="H88" s="52">
        <f t="shared" si="1"/>
        <v>1106</v>
      </c>
    </row>
    <row r="89" spans="1:8" x14ac:dyDescent="0.25">
      <c r="A89" s="176">
        <v>44053</v>
      </c>
      <c r="B89" s="52">
        <v>67</v>
      </c>
      <c r="H89" s="52">
        <f t="shared" si="1"/>
        <v>1173</v>
      </c>
    </row>
    <row r="90" spans="1:8" x14ac:dyDescent="0.25">
      <c r="A90" s="176">
        <v>44054</v>
      </c>
      <c r="B90" s="52">
        <v>35</v>
      </c>
      <c r="H90" s="52">
        <f t="shared" si="1"/>
        <v>1208</v>
      </c>
    </row>
    <row r="91" spans="1:8" x14ac:dyDescent="0.25">
      <c r="A91" s="176">
        <v>44055</v>
      </c>
      <c r="B91" s="52">
        <v>60</v>
      </c>
      <c r="H91" s="52">
        <f t="shared" si="1"/>
        <v>1268</v>
      </c>
    </row>
    <row r="92" spans="1:8" x14ac:dyDescent="0.25">
      <c r="A92" s="176">
        <v>44056</v>
      </c>
      <c r="B92" s="52">
        <v>46</v>
      </c>
      <c r="H92" s="52">
        <f t="shared" si="1"/>
        <v>1314</v>
      </c>
    </row>
    <row r="93" spans="1:8" x14ac:dyDescent="0.25">
      <c r="A93" s="176">
        <v>44057</v>
      </c>
      <c r="B93" s="52">
        <v>101</v>
      </c>
      <c r="H93" s="52">
        <f t="shared" si="1"/>
        <v>1415</v>
      </c>
    </row>
    <row r="94" spans="1:8" x14ac:dyDescent="0.25">
      <c r="A94" s="176">
        <v>44058</v>
      </c>
      <c r="B94" s="52">
        <v>98</v>
      </c>
      <c r="H94" s="52">
        <f t="shared" si="1"/>
        <v>1513</v>
      </c>
    </row>
    <row r="95" spans="1:8" x14ac:dyDescent="0.25">
      <c r="A95" s="176">
        <v>44059</v>
      </c>
      <c r="B95" s="52">
        <v>83</v>
      </c>
      <c r="H95" s="52">
        <f t="shared" si="1"/>
        <v>1596</v>
      </c>
    </row>
    <row r="96" spans="1:8" x14ac:dyDescent="0.25">
      <c r="A96" s="176">
        <v>44060</v>
      </c>
      <c r="B96" s="52">
        <v>51</v>
      </c>
      <c r="H96" s="52">
        <f t="shared" si="1"/>
        <v>1647</v>
      </c>
    </row>
    <row r="97" spans="1:8" x14ac:dyDescent="0.25">
      <c r="A97" s="176">
        <v>44061</v>
      </c>
      <c r="B97" s="52">
        <v>63</v>
      </c>
      <c r="H97" s="52">
        <f t="shared" si="1"/>
        <v>1710</v>
      </c>
    </row>
    <row r="98" spans="1:8" x14ac:dyDescent="0.25">
      <c r="A98" s="176">
        <v>44062</v>
      </c>
      <c r="B98" s="52">
        <v>45</v>
      </c>
      <c r="H98" s="52">
        <f t="shared" si="1"/>
        <v>1755</v>
      </c>
    </row>
    <row r="99" spans="1:8" x14ac:dyDescent="0.25">
      <c r="A99" s="176">
        <v>44063</v>
      </c>
      <c r="B99" s="52">
        <v>41</v>
      </c>
      <c r="H99" s="52">
        <f t="shared" si="1"/>
        <v>1796</v>
      </c>
    </row>
    <row r="100" spans="1:8" x14ac:dyDescent="0.25">
      <c r="A100" s="176">
        <v>44064</v>
      </c>
      <c r="B100" s="52">
        <v>128</v>
      </c>
      <c r="H100" s="52">
        <f t="shared" si="1"/>
        <v>1924</v>
      </c>
    </row>
    <row r="101" spans="1:8" x14ac:dyDescent="0.25">
      <c r="A101" s="176">
        <v>44065</v>
      </c>
      <c r="B101" s="52">
        <v>131</v>
      </c>
      <c r="H101" s="52">
        <f t="shared" si="1"/>
        <v>2055</v>
      </c>
    </row>
    <row r="102" spans="1:8" x14ac:dyDescent="0.25">
      <c r="A102" s="176">
        <v>44066</v>
      </c>
      <c r="B102" s="52">
        <v>136</v>
      </c>
      <c r="H102" s="52">
        <f t="shared" si="1"/>
        <v>2191</v>
      </c>
    </row>
    <row r="103" spans="1:8" x14ac:dyDescent="0.25">
      <c r="A103" s="176">
        <v>44067</v>
      </c>
      <c r="B103" s="52">
        <v>118</v>
      </c>
      <c r="H103" s="52">
        <f t="shared" si="1"/>
        <v>2309</v>
      </c>
    </row>
    <row r="104" spans="1:8" x14ac:dyDescent="0.25">
      <c r="A104" s="176">
        <v>44068</v>
      </c>
      <c r="B104" s="52">
        <v>115</v>
      </c>
      <c r="H104" s="52">
        <f t="shared" si="1"/>
        <v>2424</v>
      </c>
    </row>
    <row r="105" spans="1:8" x14ac:dyDescent="0.25">
      <c r="A105" s="176">
        <v>44069</v>
      </c>
      <c r="B105" s="52">
        <v>97</v>
      </c>
      <c r="H105" s="52">
        <f t="shared" si="1"/>
        <v>2521</v>
      </c>
    </row>
    <row r="106" spans="1:8" x14ac:dyDescent="0.25">
      <c r="A106" s="176">
        <v>44070</v>
      </c>
      <c r="B106" s="52">
        <v>167</v>
      </c>
      <c r="H106" s="52">
        <f t="shared" si="1"/>
        <v>2688</v>
      </c>
    </row>
    <row r="107" spans="1:8" x14ac:dyDescent="0.25">
      <c r="A107" s="176">
        <v>44071</v>
      </c>
      <c r="B107" s="52">
        <v>118</v>
      </c>
      <c r="H107" s="52">
        <f t="shared" si="1"/>
        <v>2806</v>
      </c>
    </row>
    <row r="108" spans="1:8" x14ac:dyDescent="0.25">
      <c r="A108" s="176">
        <v>44072</v>
      </c>
      <c r="B108" s="52">
        <v>160</v>
      </c>
      <c r="H108" s="52">
        <f t="shared" si="1"/>
        <v>2966</v>
      </c>
    </row>
    <row r="109" spans="1:8" x14ac:dyDescent="0.25">
      <c r="A109" s="176">
        <v>44073</v>
      </c>
      <c r="B109" s="52">
        <v>119</v>
      </c>
      <c r="H109" s="52">
        <f t="shared" si="1"/>
        <v>3085</v>
      </c>
    </row>
    <row r="110" spans="1:8" x14ac:dyDescent="0.25">
      <c r="A110" s="176">
        <v>44074</v>
      </c>
      <c r="B110" s="52">
        <v>192</v>
      </c>
      <c r="H110" s="52">
        <f t="shared" si="1"/>
        <v>3277</v>
      </c>
    </row>
    <row r="111" spans="1:8" x14ac:dyDescent="0.25">
      <c r="A111" s="176">
        <v>44075</v>
      </c>
      <c r="B111" s="52">
        <v>262</v>
      </c>
      <c r="H111" s="52">
        <f t="shared" si="1"/>
        <v>3539</v>
      </c>
    </row>
    <row r="112" spans="1:8" x14ac:dyDescent="0.25">
      <c r="A112" s="176">
        <v>44076</v>
      </c>
      <c r="B112" s="52">
        <v>223</v>
      </c>
      <c r="H112" s="52">
        <f t="shared" si="1"/>
        <v>3762</v>
      </c>
    </row>
    <row r="113" spans="1:8" x14ac:dyDescent="0.25">
      <c r="A113" s="176">
        <v>44077</v>
      </c>
      <c r="B113" s="52">
        <v>125</v>
      </c>
      <c r="H113" s="52">
        <f t="shared" si="1"/>
        <v>3887</v>
      </c>
    </row>
    <row r="114" spans="1:8" x14ac:dyDescent="0.25">
      <c r="A114" s="176">
        <v>44078</v>
      </c>
      <c r="B114" s="52">
        <v>135</v>
      </c>
      <c r="H114" s="52">
        <f t="shared" si="1"/>
        <v>4022</v>
      </c>
    </row>
    <row r="115" spans="1:8" x14ac:dyDescent="0.25">
      <c r="A115" s="176">
        <v>44079</v>
      </c>
      <c r="B115" s="52">
        <v>131</v>
      </c>
      <c r="H115" s="52">
        <f t="shared" si="1"/>
        <v>4153</v>
      </c>
    </row>
    <row r="116" spans="1:8" x14ac:dyDescent="0.25">
      <c r="A116" s="176">
        <v>44080</v>
      </c>
      <c r="B116" s="52">
        <v>95</v>
      </c>
      <c r="H116" s="52">
        <f t="shared" si="1"/>
        <v>4248</v>
      </c>
    </row>
    <row r="117" spans="1:8" x14ac:dyDescent="0.25">
      <c r="A117" s="176">
        <v>44081</v>
      </c>
      <c r="B117" s="52">
        <v>81</v>
      </c>
      <c r="H117" s="52">
        <f t="shared" si="1"/>
        <v>4329</v>
      </c>
    </row>
    <row r="118" spans="1:8" x14ac:dyDescent="0.25">
      <c r="A118" s="176">
        <v>44082</v>
      </c>
      <c r="B118" s="52">
        <v>149</v>
      </c>
      <c r="H118" s="52">
        <f t="shared" si="1"/>
        <v>4478</v>
      </c>
    </row>
    <row r="119" spans="1:8" x14ac:dyDescent="0.25">
      <c r="A119" s="176">
        <v>44083</v>
      </c>
      <c r="B119" s="52">
        <v>190</v>
      </c>
      <c r="H119" s="52">
        <f t="shared" si="1"/>
        <v>4668</v>
      </c>
    </row>
    <row r="120" spans="1:8" x14ac:dyDescent="0.25">
      <c r="A120" s="176">
        <v>44084</v>
      </c>
      <c r="B120" s="52">
        <v>133</v>
      </c>
      <c r="H120" s="52">
        <f t="shared" si="1"/>
        <v>4801</v>
      </c>
    </row>
    <row r="121" spans="1:8" x14ac:dyDescent="0.25">
      <c r="A121" s="176">
        <v>44085</v>
      </c>
      <c r="B121" s="52">
        <v>213</v>
      </c>
      <c r="H121" s="52">
        <f t="shared" si="1"/>
        <v>5014</v>
      </c>
    </row>
    <row r="122" spans="1:8" x14ac:dyDescent="0.25">
      <c r="A122" s="176">
        <v>44086</v>
      </c>
      <c r="B122" s="52">
        <v>194</v>
      </c>
      <c r="H122" s="52">
        <f t="shared" si="1"/>
        <v>5208</v>
      </c>
    </row>
    <row r="123" spans="1:8" x14ac:dyDescent="0.25">
      <c r="A123" s="176">
        <v>44087</v>
      </c>
      <c r="B123" s="52">
        <v>161</v>
      </c>
      <c r="H123" s="52">
        <f t="shared" si="1"/>
        <v>5369</v>
      </c>
    </row>
    <row r="124" spans="1:8" x14ac:dyDescent="0.25">
      <c r="A124" s="176">
        <v>44088</v>
      </c>
      <c r="B124" s="52">
        <v>65</v>
      </c>
      <c r="H124" s="52">
        <f t="shared" si="1"/>
        <v>5434</v>
      </c>
    </row>
    <row r="125" spans="1:8" x14ac:dyDescent="0.25">
      <c r="A125" s="176">
        <v>44089</v>
      </c>
      <c r="B125" s="52">
        <v>182</v>
      </c>
      <c r="H125" s="52">
        <f t="shared" si="1"/>
        <v>5616</v>
      </c>
    </row>
    <row r="126" spans="1:8" x14ac:dyDescent="0.25">
      <c r="A126" s="176">
        <v>44090</v>
      </c>
      <c r="B126" s="52">
        <v>140</v>
      </c>
      <c r="H126" s="52">
        <f t="shared" si="1"/>
        <v>5756</v>
      </c>
    </row>
    <row r="127" spans="1:8" x14ac:dyDescent="0.25">
      <c r="A127" s="176">
        <v>44091</v>
      </c>
      <c r="B127" s="52">
        <v>132</v>
      </c>
      <c r="H127" s="52">
        <f t="shared" si="1"/>
        <v>5888</v>
      </c>
    </row>
    <row r="128" spans="1:8" x14ac:dyDescent="0.25">
      <c r="A128" s="176">
        <v>44092</v>
      </c>
      <c r="B128" s="52">
        <v>173</v>
      </c>
      <c r="H128" s="52">
        <f t="shared" si="1"/>
        <v>6061</v>
      </c>
    </row>
    <row r="129" spans="1:8" x14ac:dyDescent="0.25">
      <c r="A129" s="176">
        <v>44093</v>
      </c>
      <c r="B129" s="52">
        <v>145</v>
      </c>
      <c r="H129" s="52">
        <f t="shared" si="1"/>
        <v>6206</v>
      </c>
    </row>
    <row r="130" spans="1:8" x14ac:dyDescent="0.25">
      <c r="A130" s="176">
        <v>44094</v>
      </c>
      <c r="B130" s="52">
        <v>132</v>
      </c>
      <c r="H130" s="52">
        <f t="shared" si="1"/>
        <v>6338</v>
      </c>
    </row>
    <row r="131" spans="1:8" x14ac:dyDescent="0.25">
      <c r="A131" s="176">
        <v>44095</v>
      </c>
      <c r="B131" s="52">
        <v>78</v>
      </c>
      <c r="H131" s="52">
        <f t="shared" ref="H131:H194" si="2">H130+B131</f>
        <v>6416</v>
      </c>
    </row>
    <row r="132" spans="1:8" x14ac:dyDescent="0.25">
      <c r="A132" s="176">
        <v>44096</v>
      </c>
      <c r="B132" s="52">
        <v>122</v>
      </c>
      <c r="H132" s="52">
        <f t="shared" si="2"/>
        <v>6538</v>
      </c>
    </row>
    <row r="133" spans="1:8" x14ac:dyDescent="0.25">
      <c r="A133" s="176">
        <v>44097</v>
      </c>
      <c r="B133" s="52">
        <v>118</v>
      </c>
      <c r="H133" s="52">
        <f t="shared" si="2"/>
        <v>6656</v>
      </c>
    </row>
    <row r="134" spans="1:8" x14ac:dyDescent="0.25">
      <c r="A134" s="176">
        <v>44098</v>
      </c>
      <c r="B134" s="52">
        <v>100</v>
      </c>
      <c r="H134" s="52">
        <f t="shared" si="2"/>
        <v>6756</v>
      </c>
    </row>
    <row r="135" spans="1:8" x14ac:dyDescent="0.25">
      <c r="A135" s="176">
        <v>44099</v>
      </c>
      <c r="B135" s="52">
        <v>186</v>
      </c>
      <c r="H135" s="52">
        <f t="shared" si="2"/>
        <v>6942</v>
      </c>
    </row>
    <row r="136" spans="1:8" x14ac:dyDescent="0.25">
      <c r="A136" s="176">
        <v>44100</v>
      </c>
      <c r="B136" s="52">
        <v>81</v>
      </c>
      <c r="H136" s="52">
        <f t="shared" si="2"/>
        <v>7023</v>
      </c>
    </row>
    <row r="137" spans="1:8" x14ac:dyDescent="0.25">
      <c r="A137" s="176">
        <v>44101</v>
      </c>
      <c r="B137" s="52">
        <v>165</v>
      </c>
      <c r="H137" s="52">
        <f t="shared" si="2"/>
        <v>7188</v>
      </c>
    </row>
    <row r="138" spans="1:8" x14ac:dyDescent="0.25">
      <c r="A138" s="176">
        <v>44102</v>
      </c>
      <c r="B138" s="52">
        <v>107</v>
      </c>
      <c r="H138" s="52">
        <f t="shared" si="2"/>
        <v>7295</v>
      </c>
    </row>
    <row r="139" spans="1:8" x14ac:dyDescent="0.25">
      <c r="A139" s="176">
        <v>44103</v>
      </c>
      <c r="B139" s="52">
        <v>127</v>
      </c>
      <c r="H139" s="52">
        <f t="shared" si="2"/>
        <v>7422</v>
      </c>
    </row>
    <row r="140" spans="1:8" x14ac:dyDescent="0.25">
      <c r="A140" s="176">
        <v>44104</v>
      </c>
      <c r="B140" s="52">
        <v>147</v>
      </c>
      <c r="H140" s="52">
        <f t="shared" si="2"/>
        <v>7569</v>
      </c>
    </row>
    <row r="141" spans="1:8" x14ac:dyDescent="0.25">
      <c r="A141" s="176">
        <v>44105</v>
      </c>
      <c r="B141" s="52">
        <v>196</v>
      </c>
      <c r="H141" s="52">
        <f t="shared" si="2"/>
        <v>7765</v>
      </c>
    </row>
    <row r="142" spans="1:8" x14ac:dyDescent="0.25">
      <c r="A142" s="176">
        <v>44106</v>
      </c>
      <c r="B142" s="52">
        <v>156</v>
      </c>
      <c r="H142" s="52">
        <f t="shared" si="2"/>
        <v>7921</v>
      </c>
    </row>
    <row r="143" spans="1:8" x14ac:dyDescent="0.25">
      <c r="A143" s="176">
        <v>44107</v>
      </c>
      <c r="B143" s="52">
        <v>182</v>
      </c>
      <c r="H143" s="52">
        <f t="shared" si="2"/>
        <v>8103</v>
      </c>
    </row>
    <row r="144" spans="1:8" x14ac:dyDescent="0.25">
      <c r="A144" s="176">
        <v>44108</v>
      </c>
      <c r="B144" s="52">
        <v>149</v>
      </c>
      <c r="H144" s="52">
        <f t="shared" si="2"/>
        <v>8252</v>
      </c>
    </row>
    <row r="145" spans="1:8" x14ac:dyDescent="0.25">
      <c r="A145" s="176">
        <v>44109</v>
      </c>
      <c r="B145" s="52">
        <v>107</v>
      </c>
      <c r="H145" s="52">
        <f t="shared" si="2"/>
        <v>8359</v>
      </c>
    </row>
    <row r="146" spans="1:8" x14ac:dyDescent="0.25">
      <c r="A146" s="176">
        <v>44110</v>
      </c>
      <c r="B146" s="52">
        <v>186</v>
      </c>
      <c r="H146" s="52">
        <f t="shared" si="2"/>
        <v>8545</v>
      </c>
    </row>
    <row r="147" spans="1:8" x14ac:dyDescent="0.25">
      <c r="A147" s="176">
        <v>44111</v>
      </c>
      <c r="B147" s="52">
        <v>126</v>
      </c>
      <c r="H147" s="52">
        <f t="shared" si="2"/>
        <v>8671</v>
      </c>
    </row>
    <row r="148" spans="1:8" x14ac:dyDescent="0.25">
      <c r="A148" s="176">
        <v>44112</v>
      </c>
      <c r="B148" s="52">
        <v>150</v>
      </c>
      <c r="H148" s="52">
        <f t="shared" si="2"/>
        <v>8821</v>
      </c>
    </row>
    <row r="149" spans="1:8" x14ac:dyDescent="0.25">
      <c r="A149" s="176">
        <v>44113</v>
      </c>
      <c r="B149" s="52">
        <v>232</v>
      </c>
      <c r="H149" s="52">
        <f t="shared" si="2"/>
        <v>9053</v>
      </c>
    </row>
    <row r="150" spans="1:8" x14ac:dyDescent="0.25">
      <c r="A150" s="176">
        <v>44114</v>
      </c>
      <c r="B150" s="52">
        <v>236</v>
      </c>
      <c r="H150" s="52">
        <f t="shared" si="2"/>
        <v>9289</v>
      </c>
    </row>
    <row r="151" spans="1:8" x14ac:dyDescent="0.25">
      <c r="A151" s="176">
        <v>44115</v>
      </c>
      <c r="B151" s="52">
        <v>203</v>
      </c>
      <c r="H151" s="52">
        <f t="shared" si="2"/>
        <v>9492</v>
      </c>
    </row>
    <row r="152" spans="1:8" x14ac:dyDescent="0.25">
      <c r="A152" s="176">
        <v>44116</v>
      </c>
      <c r="B152" s="52">
        <v>131</v>
      </c>
      <c r="H152" s="52">
        <f t="shared" si="2"/>
        <v>9623</v>
      </c>
    </row>
    <row r="153" spans="1:8" x14ac:dyDescent="0.25">
      <c r="A153" s="176">
        <v>44117</v>
      </c>
      <c r="B153" s="52">
        <v>221</v>
      </c>
      <c r="H153" s="52">
        <f t="shared" si="2"/>
        <v>9844</v>
      </c>
    </row>
    <row r="154" spans="1:8" x14ac:dyDescent="0.25">
      <c r="A154" s="176">
        <v>44118</v>
      </c>
      <c r="B154" s="52">
        <v>316</v>
      </c>
      <c r="H154" s="52">
        <f t="shared" si="2"/>
        <v>10160</v>
      </c>
    </row>
    <row r="155" spans="1:8" x14ac:dyDescent="0.25">
      <c r="A155" s="176">
        <v>44119</v>
      </c>
      <c r="B155" s="52">
        <v>289</v>
      </c>
      <c r="H155" s="52">
        <f t="shared" si="2"/>
        <v>10449</v>
      </c>
    </row>
    <row r="156" spans="1:8" x14ac:dyDescent="0.25">
      <c r="A156" s="176">
        <v>44120</v>
      </c>
      <c r="B156" s="52">
        <v>360</v>
      </c>
      <c r="H156" s="52">
        <f t="shared" si="2"/>
        <v>10809</v>
      </c>
    </row>
    <row r="157" spans="1:8" x14ac:dyDescent="0.25">
      <c r="A157" s="176">
        <v>44121</v>
      </c>
      <c r="B157" s="52">
        <v>378</v>
      </c>
      <c r="H157" s="52">
        <f t="shared" si="2"/>
        <v>11187</v>
      </c>
    </row>
    <row r="158" spans="1:8" x14ac:dyDescent="0.25">
      <c r="A158" s="176">
        <v>44122</v>
      </c>
      <c r="B158" s="52">
        <v>295</v>
      </c>
      <c r="H158" s="52">
        <f t="shared" si="2"/>
        <v>11482</v>
      </c>
    </row>
    <row r="159" spans="1:8" x14ac:dyDescent="0.25">
      <c r="A159" s="176">
        <v>44123</v>
      </c>
      <c r="B159" s="52">
        <v>193</v>
      </c>
      <c r="H159" s="52">
        <f t="shared" si="2"/>
        <v>11675</v>
      </c>
    </row>
    <row r="160" spans="1:8" x14ac:dyDescent="0.25">
      <c r="A160" s="176">
        <v>44124</v>
      </c>
      <c r="B160" s="52">
        <v>349</v>
      </c>
      <c r="H160" s="52">
        <f t="shared" si="2"/>
        <v>12024</v>
      </c>
    </row>
    <row r="161" spans="1:8" x14ac:dyDescent="0.25">
      <c r="A161" s="176">
        <v>44125</v>
      </c>
      <c r="B161" s="52">
        <v>435</v>
      </c>
      <c r="H161" s="52">
        <f t="shared" si="2"/>
        <v>12459</v>
      </c>
    </row>
    <row r="162" spans="1:8" x14ac:dyDescent="0.25">
      <c r="A162" s="176">
        <v>44126</v>
      </c>
      <c r="B162" s="52">
        <v>427</v>
      </c>
      <c r="H162" s="52">
        <f t="shared" si="2"/>
        <v>12886</v>
      </c>
    </row>
    <row r="163" spans="1:8" x14ac:dyDescent="0.25">
      <c r="A163" s="176">
        <v>44127</v>
      </c>
      <c r="B163" s="52">
        <v>479</v>
      </c>
      <c r="H163" s="52">
        <f t="shared" si="2"/>
        <v>13365</v>
      </c>
    </row>
    <row r="164" spans="1:8" x14ac:dyDescent="0.25">
      <c r="A164" s="176">
        <v>44128</v>
      </c>
      <c r="B164" s="52">
        <v>406</v>
      </c>
      <c r="H164" s="52">
        <f t="shared" si="2"/>
        <v>13771</v>
      </c>
    </row>
    <row r="165" spans="1:8" x14ac:dyDescent="0.25">
      <c r="A165" s="176">
        <v>44129</v>
      </c>
      <c r="B165" s="52">
        <v>246</v>
      </c>
      <c r="H165" s="52">
        <f t="shared" si="2"/>
        <v>14017</v>
      </c>
    </row>
    <row r="166" spans="1:8" x14ac:dyDescent="0.25">
      <c r="A166" s="176">
        <v>44130</v>
      </c>
      <c r="B166" s="52">
        <v>282</v>
      </c>
      <c r="H166" s="52">
        <f t="shared" si="2"/>
        <v>14299</v>
      </c>
    </row>
    <row r="167" spans="1:8" x14ac:dyDescent="0.25">
      <c r="A167" s="176">
        <v>44131</v>
      </c>
      <c r="B167" s="52">
        <v>388</v>
      </c>
      <c r="H167" s="52">
        <f t="shared" si="2"/>
        <v>14687</v>
      </c>
    </row>
    <row r="168" spans="1:8" x14ac:dyDescent="0.25">
      <c r="A168" s="176">
        <v>44132</v>
      </c>
      <c r="B168" s="52">
        <v>399</v>
      </c>
      <c r="H168" s="52">
        <f t="shared" si="2"/>
        <v>15086</v>
      </c>
    </row>
    <row r="169" spans="1:8" x14ac:dyDescent="0.25">
      <c r="A169" s="176">
        <v>44133</v>
      </c>
      <c r="B169" s="52">
        <v>355</v>
      </c>
      <c r="H169" s="52">
        <f t="shared" si="2"/>
        <v>15441</v>
      </c>
    </row>
    <row r="170" spans="1:8" x14ac:dyDescent="0.25">
      <c r="A170" s="176">
        <v>44134</v>
      </c>
      <c r="B170" s="52">
        <v>405</v>
      </c>
      <c r="H170" s="52">
        <f t="shared" si="2"/>
        <v>15846</v>
      </c>
    </row>
    <row r="171" spans="1:8" x14ac:dyDescent="0.25">
      <c r="A171" s="176">
        <v>44135</v>
      </c>
      <c r="B171" s="52">
        <v>312</v>
      </c>
      <c r="H171" s="52">
        <f t="shared" si="2"/>
        <v>16158</v>
      </c>
    </row>
    <row r="172" spans="1:8" x14ac:dyDescent="0.25">
      <c r="A172" s="176">
        <v>44136</v>
      </c>
      <c r="B172" s="52">
        <v>-188</v>
      </c>
      <c r="H172" s="52">
        <f t="shared" si="2"/>
        <v>15970</v>
      </c>
    </row>
    <row r="173" spans="1:8" x14ac:dyDescent="0.25">
      <c r="A173" s="176">
        <v>44137</v>
      </c>
      <c r="B173" s="52">
        <v>163</v>
      </c>
      <c r="H173" s="52">
        <f t="shared" si="2"/>
        <v>16133</v>
      </c>
    </row>
    <row r="174" spans="1:8" x14ac:dyDescent="0.25">
      <c r="A174" s="176">
        <v>44138</v>
      </c>
      <c r="B174" s="52">
        <v>317</v>
      </c>
      <c r="H174" s="52">
        <f t="shared" si="2"/>
        <v>16450</v>
      </c>
    </row>
    <row r="175" spans="1:8" x14ac:dyDescent="0.25">
      <c r="A175" s="176">
        <v>44139</v>
      </c>
      <c r="B175" s="52">
        <v>313</v>
      </c>
      <c r="H175" s="52">
        <f t="shared" si="2"/>
        <v>16763</v>
      </c>
    </row>
    <row r="176" spans="1:8" x14ac:dyDescent="0.25">
      <c r="A176" s="176">
        <v>44140</v>
      </c>
      <c r="B176" s="52">
        <v>323</v>
      </c>
      <c r="H176" s="52">
        <f t="shared" si="2"/>
        <v>17086</v>
      </c>
    </row>
    <row r="177" spans="1:8" x14ac:dyDescent="0.25">
      <c r="A177" s="176">
        <v>44141</v>
      </c>
      <c r="B177" s="52">
        <v>348</v>
      </c>
      <c r="H177" s="52">
        <f t="shared" si="2"/>
        <v>17434</v>
      </c>
    </row>
    <row r="178" spans="1:8" x14ac:dyDescent="0.25">
      <c r="A178" s="176">
        <v>44142</v>
      </c>
      <c r="B178" s="52">
        <v>356</v>
      </c>
      <c r="H178" s="52">
        <f t="shared" si="2"/>
        <v>17790</v>
      </c>
    </row>
    <row r="179" spans="1:8" x14ac:dyDescent="0.25">
      <c r="A179" s="176">
        <v>44143</v>
      </c>
      <c r="B179" s="52">
        <v>231</v>
      </c>
      <c r="H179" s="52">
        <f t="shared" si="2"/>
        <v>18021</v>
      </c>
    </row>
    <row r="180" spans="1:8" x14ac:dyDescent="0.25">
      <c r="A180" s="176">
        <v>44144</v>
      </c>
      <c r="B180" s="52">
        <v>108</v>
      </c>
      <c r="H180" s="52">
        <f t="shared" si="2"/>
        <v>18129</v>
      </c>
    </row>
    <row r="181" spans="1:8" x14ac:dyDescent="0.25">
      <c r="A181" s="176">
        <v>44145</v>
      </c>
      <c r="B181" s="52">
        <v>260</v>
      </c>
      <c r="H181" s="52">
        <f t="shared" si="2"/>
        <v>18389</v>
      </c>
    </row>
    <row r="182" spans="1:8" x14ac:dyDescent="0.25">
      <c r="A182" s="176">
        <v>44146</v>
      </c>
      <c r="B182" s="52">
        <v>421</v>
      </c>
      <c r="H182" s="52">
        <f t="shared" si="2"/>
        <v>18810</v>
      </c>
    </row>
    <row r="183" spans="1:8" x14ac:dyDescent="0.25">
      <c r="A183" s="176">
        <v>44147</v>
      </c>
      <c r="B183" s="52">
        <v>294</v>
      </c>
      <c r="H183" s="52">
        <f t="shared" si="2"/>
        <v>19104</v>
      </c>
    </row>
    <row r="184" spans="1:8" x14ac:dyDescent="0.25">
      <c r="A184" s="176">
        <v>44148</v>
      </c>
      <c r="B184" s="52">
        <v>333</v>
      </c>
      <c r="H184" s="52">
        <f t="shared" si="2"/>
        <v>19437</v>
      </c>
    </row>
    <row r="185" spans="1:8" x14ac:dyDescent="0.25">
      <c r="A185" s="176">
        <v>44149</v>
      </c>
      <c r="B185" s="52">
        <v>313</v>
      </c>
      <c r="H185" s="52">
        <f t="shared" si="2"/>
        <v>19750</v>
      </c>
    </row>
    <row r="186" spans="1:8" x14ac:dyDescent="0.25">
      <c r="A186" s="176">
        <v>44150</v>
      </c>
      <c r="B186" s="52">
        <v>272</v>
      </c>
      <c r="H186" s="52">
        <f t="shared" si="2"/>
        <v>20022</v>
      </c>
    </row>
    <row r="187" spans="1:8" x14ac:dyDescent="0.25">
      <c r="A187" s="176">
        <v>44151</v>
      </c>
      <c r="B187" s="52">
        <v>105</v>
      </c>
      <c r="H187" s="52">
        <f t="shared" si="2"/>
        <v>20127</v>
      </c>
    </row>
    <row r="188" spans="1:8" x14ac:dyDescent="0.25">
      <c r="A188" s="176">
        <v>44152</v>
      </c>
      <c r="B188" s="52">
        <v>178</v>
      </c>
      <c r="H188" s="52">
        <f t="shared" si="2"/>
        <v>20305</v>
      </c>
    </row>
    <row r="189" spans="1:8" x14ac:dyDescent="0.25">
      <c r="A189" s="176">
        <v>44153</v>
      </c>
      <c r="B189" s="52">
        <v>348</v>
      </c>
      <c r="H189" s="52">
        <f t="shared" si="2"/>
        <v>20653</v>
      </c>
    </row>
    <row r="190" spans="1:8" x14ac:dyDescent="0.25">
      <c r="A190" s="176">
        <v>44154</v>
      </c>
      <c r="B190" s="52">
        <v>248</v>
      </c>
      <c r="H190" s="52">
        <f t="shared" si="2"/>
        <v>20901</v>
      </c>
    </row>
    <row r="191" spans="1:8" x14ac:dyDescent="0.25">
      <c r="A191" s="176">
        <v>44155</v>
      </c>
      <c r="B191" s="52">
        <v>335</v>
      </c>
      <c r="H191" s="52">
        <f t="shared" si="2"/>
        <v>21236</v>
      </c>
    </row>
    <row r="192" spans="1:8" x14ac:dyDescent="0.25">
      <c r="A192" s="176">
        <v>44156</v>
      </c>
      <c r="B192" s="52">
        <v>289</v>
      </c>
      <c r="H192" s="52">
        <f t="shared" si="2"/>
        <v>21525</v>
      </c>
    </row>
    <row r="193" spans="1:8" x14ac:dyDescent="0.25">
      <c r="A193" s="176">
        <v>44157</v>
      </c>
      <c r="B193" s="52">
        <v>332</v>
      </c>
      <c r="H193" s="52">
        <f t="shared" si="2"/>
        <v>21857</v>
      </c>
    </row>
    <row r="194" spans="1:8" x14ac:dyDescent="0.25">
      <c r="A194" s="176">
        <v>44158</v>
      </c>
      <c r="B194" s="52">
        <v>93</v>
      </c>
      <c r="H194" s="52">
        <f t="shared" si="2"/>
        <v>21950</v>
      </c>
    </row>
    <row r="195" spans="1:8" x14ac:dyDescent="0.25">
      <c r="A195" s="176">
        <v>44159</v>
      </c>
      <c r="B195" s="52">
        <v>117</v>
      </c>
      <c r="H195" s="52">
        <f t="shared" ref="H195:H258" si="3">H194+B195</f>
        <v>22067</v>
      </c>
    </row>
    <row r="196" spans="1:8" x14ac:dyDescent="0.25">
      <c r="A196" s="176">
        <v>44160</v>
      </c>
      <c r="B196" s="52">
        <v>228</v>
      </c>
      <c r="H196" s="52">
        <f t="shared" si="3"/>
        <v>22295</v>
      </c>
    </row>
    <row r="197" spans="1:8" x14ac:dyDescent="0.25">
      <c r="A197" s="176">
        <v>44161</v>
      </c>
      <c r="B197" s="52">
        <v>346</v>
      </c>
      <c r="H197" s="52">
        <f t="shared" si="3"/>
        <v>22641</v>
      </c>
    </row>
    <row r="198" spans="1:8" x14ac:dyDescent="0.25">
      <c r="A198" s="176">
        <v>44162</v>
      </c>
      <c r="B198" s="52">
        <v>288</v>
      </c>
      <c r="H198" s="52">
        <f t="shared" si="3"/>
        <v>22929</v>
      </c>
    </row>
    <row r="199" spans="1:8" x14ac:dyDescent="0.25">
      <c r="A199" s="176">
        <v>44163</v>
      </c>
      <c r="B199" s="52">
        <v>312</v>
      </c>
      <c r="H199" s="52">
        <f t="shared" si="3"/>
        <v>23241</v>
      </c>
    </row>
    <row r="200" spans="1:8" x14ac:dyDescent="0.25">
      <c r="A200" s="176">
        <v>44164</v>
      </c>
      <c r="B200" s="52">
        <v>0</v>
      </c>
      <c r="H200" s="52">
        <f t="shared" si="3"/>
        <v>23241</v>
      </c>
    </row>
    <row r="201" spans="1:8" x14ac:dyDescent="0.25">
      <c r="A201" s="176">
        <v>44165</v>
      </c>
      <c r="B201" s="52">
        <v>290</v>
      </c>
      <c r="H201" s="52">
        <f t="shared" si="3"/>
        <v>23531</v>
      </c>
    </row>
    <row r="202" spans="1:8" x14ac:dyDescent="0.25">
      <c r="A202" s="176">
        <v>44166</v>
      </c>
      <c r="B202" s="52">
        <v>140</v>
      </c>
      <c r="H202" s="52">
        <f t="shared" si="3"/>
        <v>23671</v>
      </c>
    </row>
    <row r="203" spans="1:8" x14ac:dyDescent="0.25">
      <c r="A203" s="176">
        <v>44167</v>
      </c>
      <c r="B203" s="52">
        <v>292</v>
      </c>
      <c r="H203" s="52">
        <f t="shared" si="3"/>
        <v>23963</v>
      </c>
    </row>
    <row r="204" spans="1:8" x14ac:dyDescent="0.25">
      <c r="A204" s="176">
        <v>44168</v>
      </c>
      <c r="B204" s="52">
        <v>229</v>
      </c>
      <c r="H204" s="52">
        <f t="shared" si="3"/>
        <v>24192</v>
      </c>
    </row>
    <row r="205" spans="1:8" x14ac:dyDescent="0.25">
      <c r="A205" s="176">
        <v>44169</v>
      </c>
      <c r="B205" s="52">
        <v>265</v>
      </c>
      <c r="H205" s="52">
        <f t="shared" si="3"/>
        <v>24457</v>
      </c>
    </row>
    <row r="206" spans="1:8" x14ac:dyDescent="0.25">
      <c r="A206" s="176">
        <v>44170</v>
      </c>
      <c r="B206" s="52">
        <v>202</v>
      </c>
      <c r="H206" s="52">
        <f t="shared" si="3"/>
        <v>24659</v>
      </c>
    </row>
    <row r="207" spans="1:8" x14ac:dyDescent="0.25">
      <c r="A207" s="176">
        <v>44171</v>
      </c>
      <c r="B207" s="52">
        <v>0</v>
      </c>
      <c r="H207" s="52">
        <f t="shared" si="3"/>
        <v>24659</v>
      </c>
    </row>
    <row r="208" spans="1:8" x14ac:dyDescent="0.25">
      <c r="A208" s="176">
        <v>44172</v>
      </c>
      <c r="B208" s="52">
        <v>300</v>
      </c>
      <c r="H208" s="52">
        <f t="shared" si="3"/>
        <v>24959</v>
      </c>
    </row>
    <row r="209" spans="1:8" x14ac:dyDescent="0.25">
      <c r="A209" s="176">
        <v>44173</v>
      </c>
      <c r="B209" s="52">
        <v>84</v>
      </c>
      <c r="H209" s="52">
        <f t="shared" si="3"/>
        <v>25043</v>
      </c>
    </row>
    <row r="210" spans="1:8" x14ac:dyDescent="0.25">
      <c r="A210" s="176">
        <v>44174</v>
      </c>
      <c r="B210" s="52">
        <v>158</v>
      </c>
      <c r="H210" s="52">
        <f t="shared" si="3"/>
        <v>25201</v>
      </c>
    </row>
    <row r="211" spans="1:8" x14ac:dyDescent="0.25">
      <c r="A211" s="176">
        <v>44175</v>
      </c>
      <c r="B211" s="52">
        <v>203</v>
      </c>
      <c r="H211" s="52">
        <f t="shared" si="3"/>
        <v>25404</v>
      </c>
    </row>
    <row r="212" spans="1:8" x14ac:dyDescent="0.25">
      <c r="A212" s="176">
        <v>44176</v>
      </c>
      <c r="B212" s="52">
        <v>253</v>
      </c>
      <c r="H212" s="52">
        <f t="shared" si="3"/>
        <v>25657</v>
      </c>
    </row>
    <row r="213" spans="1:8" x14ac:dyDescent="0.25">
      <c r="A213" s="176">
        <v>44177</v>
      </c>
      <c r="B213" s="52">
        <v>311</v>
      </c>
      <c r="H213" s="52">
        <f t="shared" si="3"/>
        <v>25968</v>
      </c>
    </row>
    <row r="214" spans="1:8" x14ac:dyDescent="0.25">
      <c r="A214" s="176">
        <v>44178</v>
      </c>
      <c r="B214" s="52">
        <v>0</v>
      </c>
      <c r="H214" s="52">
        <f t="shared" si="3"/>
        <v>25968</v>
      </c>
    </row>
    <row r="215" spans="1:8" x14ac:dyDescent="0.25">
      <c r="A215" s="176">
        <v>44179</v>
      </c>
      <c r="B215" s="52">
        <v>365</v>
      </c>
      <c r="H215" s="52">
        <f t="shared" si="3"/>
        <v>26333</v>
      </c>
    </row>
    <row r="216" spans="1:8" x14ac:dyDescent="0.25">
      <c r="A216" s="176">
        <v>44180</v>
      </c>
      <c r="B216" s="52">
        <v>237</v>
      </c>
      <c r="H216" s="52">
        <f t="shared" si="3"/>
        <v>26570</v>
      </c>
    </row>
    <row r="217" spans="1:8" x14ac:dyDescent="0.25">
      <c r="A217" s="176">
        <v>44181</v>
      </c>
      <c r="B217" s="52">
        <v>268</v>
      </c>
      <c r="H217" s="52">
        <f t="shared" si="3"/>
        <v>26838</v>
      </c>
    </row>
    <row r="218" spans="1:8" x14ac:dyDescent="0.25">
      <c r="A218" s="176">
        <v>44182</v>
      </c>
      <c r="B218" s="52">
        <v>274</v>
      </c>
      <c r="H218" s="52">
        <f t="shared" si="3"/>
        <v>27112</v>
      </c>
    </row>
    <row r="219" spans="1:8" x14ac:dyDescent="0.25">
      <c r="A219" s="176">
        <v>44183</v>
      </c>
      <c r="B219" s="52">
        <v>280</v>
      </c>
      <c r="H219" s="52">
        <f t="shared" si="3"/>
        <v>27392</v>
      </c>
    </row>
    <row r="220" spans="1:8" x14ac:dyDescent="0.25">
      <c r="A220" s="176">
        <v>44184</v>
      </c>
      <c r="B220" s="52">
        <v>300</v>
      </c>
      <c r="H220" s="52">
        <f t="shared" si="3"/>
        <v>27692</v>
      </c>
    </row>
    <row r="221" spans="1:8" x14ac:dyDescent="0.25">
      <c r="A221" s="176">
        <v>44185</v>
      </c>
      <c r="B221" s="52">
        <v>0</v>
      </c>
      <c r="H221" s="52">
        <f t="shared" si="3"/>
        <v>27692</v>
      </c>
    </row>
    <row r="222" spans="1:8" x14ac:dyDescent="0.25">
      <c r="A222" s="176">
        <v>44186</v>
      </c>
      <c r="B222" s="52">
        <v>307</v>
      </c>
      <c r="C222" s="502"/>
      <c r="H222" s="52">
        <f t="shared" si="3"/>
        <v>27999</v>
      </c>
    </row>
    <row r="223" spans="1:8" x14ac:dyDescent="0.25">
      <c r="A223" s="176">
        <v>44187</v>
      </c>
      <c r="B223" s="52">
        <v>240</v>
      </c>
      <c r="C223" s="502"/>
      <c r="H223" s="52">
        <f t="shared" si="3"/>
        <v>28239</v>
      </c>
    </row>
    <row r="224" spans="1:8" x14ac:dyDescent="0.25">
      <c r="A224" s="176">
        <v>44188</v>
      </c>
      <c r="B224" s="52">
        <v>299</v>
      </c>
      <c r="C224" s="502"/>
      <c r="H224" s="52">
        <f t="shared" si="3"/>
        <v>28538</v>
      </c>
    </row>
    <row r="225" spans="1:8" x14ac:dyDescent="0.25">
      <c r="A225" s="176">
        <v>44189</v>
      </c>
      <c r="B225" s="52">
        <v>253</v>
      </c>
      <c r="C225" s="502"/>
      <c r="H225" s="52">
        <f t="shared" si="3"/>
        <v>28791</v>
      </c>
    </row>
    <row r="226" spans="1:8" x14ac:dyDescent="0.25">
      <c r="A226" s="176">
        <v>44190</v>
      </c>
      <c r="B226" s="52">
        <v>0</v>
      </c>
      <c r="C226" s="502"/>
      <c r="H226" s="52">
        <f t="shared" si="3"/>
        <v>28791</v>
      </c>
    </row>
    <row r="227" spans="1:8" x14ac:dyDescent="0.25">
      <c r="A227" s="176">
        <v>44191</v>
      </c>
      <c r="B227" s="52">
        <v>309</v>
      </c>
      <c r="C227" s="502">
        <f>AVERAGE(B222:B227)</f>
        <v>234.66666666666666</v>
      </c>
      <c r="H227" s="52">
        <f t="shared" si="3"/>
        <v>29100</v>
      </c>
    </row>
    <row r="228" spans="1:8" x14ac:dyDescent="0.25">
      <c r="A228" s="176">
        <v>44192</v>
      </c>
      <c r="B228" s="52">
        <v>0</v>
      </c>
      <c r="C228" s="502">
        <f t="shared" ref="C228:C280" si="4">AVERAGE(B222:B228)</f>
        <v>201.14285714285714</v>
      </c>
      <c r="H228" s="52">
        <f t="shared" si="3"/>
        <v>29100</v>
      </c>
    </row>
    <row r="229" spans="1:8" x14ac:dyDescent="0.25">
      <c r="A229" s="176">
        <v>44193</v>
      </c>
      <c r="B229" s="52">
        <v>291</v>
      </c>
      <c r="C229" s="502">
        <f t="shared" si="4"/>
        <v>198.85714285714286</v>
      </c>
      <c r="H229" s="52">
        <f t="shared" si="3"/>
        <v>29391</v>
      </c>
    </row>
    <row r="230" spans="1:8" x14ac:dyDescent="0.25">
      <c r="A230" s="176">
        <v>44194</v>
      </c>
      <c r="B230" s="52">
        <v>339</v>
      </c>
      <c r="C230" s="502">
        <f t="shared" si="4"/>
        <v>213</v>
      </c>
      <c r="H230" s="52">
        <f t="shared" si="3"/>
        <v>29730</v>
      </c>
    </row>
    <row r="231" spans="1:8" x14ac:dyDescent="0.25">
      <c r="A231" s="176">
        <v>44195</v>
      </c>
      <c r="B231" s="52">
        <v>348</v>
      </c>
      <c r="C231" s="502">
        <f t="shared" si="4"/>
        <v>220</v>
      </c>
      <c r="H231" s="52">
        <f t="shared" si="3"/>
        <v>30078</v>
      </c>
    </row>
    <row r="232" spans="1:8" x14ac:dyDescent="0.25">
      <c r="A232" s="176">
        <v>44196</v>
      </c>
      <c r="B232" s="52">
        <v>356</v>
      </c>
      <c r="C232" s="502">
        <f t="shared" si="4"/>
        <v>234.71428571428572</v>
      </c>
      <c r="H232" s="52">
        <f t="shared" si="3"/>
        <v>30434</v>
      </c>
    </row>
    <row r="233" spans="1:8" x14ac:dyDescent="0.25">
      <c r="A233" s="176">
        <v>44197</v>
      </c>
      <c r="B233" s="52">
        <v>0</v>
      </c>
      <c r="C233" s="502">
        <f t="shared" si="4"/>
        <v>234.71428571428572</v>
      </c>
      <c r="H233" s="52">
        <f t="shared" si="3"/>
        <v>30434</v>
      </c>
    </row>
    <row r="234" spans="1:8" x14ac:dyDescent="0.25">
      <c r="A234" s="176">
        <v>44198</v>
      </c>
      <c r="B234" s="52">
        <v>578</v>
      </c>
      <c r="C234" s="502">
        <f t="shared" si="4"/>
        <v>273.14285714285717</v>
      </c>
      <c r="H234" s="52">
        <f t="shared" si="3"/>
        <v>31012</v>
      </c>
    </row>
    <row r="235" spans="1:8" x14ac:dyDescent="0.25">
      <c r="A235" s="176">
        <v>44199</v>
      </c>
      <c r="B235" s="52">
        <v>0</v>
      </c>
      <c r="C235" s="502">
        <f t="shared" si="4"/>
        <v>273.14285714285717</v>
      </c>
      <c r="H235" s="52">
        <f t="shared" si="3"/>
        <v>31012</v>
      </c>
    </row>
    <row r="236" spans="1:8" x14ac:dyDescent="0.25">
      <c r="A236" s="176">
        <v>44200</v>
      </c>
      <c r="B236" s="52">
        <v>519</v>
      </c>
      <c r="C236" s="502">
        <f t="shared" si="4"/>
        <v>305.71428571428572</v>
      </c>
      <c r="H236" s="52">
        <f t="shared" si="3"/>
        <v>31531</v>
      </c>
    </row>
    <row r="237" spans="1:8" x14ac:dyDescent="0.25">
      <c r="A237" s="176">
        <v>44201</v>
      </c>
      <c r="B237" s="52">
        <v>386</v>
      </c>
      <c r="C237" s="502">
        <f t="shared" si="4"/>
        <v>312.42857142857144</v>
      </c>
      <c r="H237" s="52">
        <f t="shared" si="3"/>
        <v>31917</v>
      </c>
    </row>
    <row r="238" spans="1:8" x14ac:dyDescent="0.25">
      <c r="A238" s="176">
        <v>44202</v>
      </c>
      <c r="B238" s="52">
        <v>632</v>
      </c>
      <c r="C238" s="502">
        <f t="shared" si="4"/>
        <v>353</v>
      </c>
      <c r="H238" s="52">
        <f t="shared" si="3"/>
        <v>32549</v>
      </c>
    </row>
    <row r="239" spans="1:8" x14ac:dyDescent="0.25">
      <c r="A239" s="176">
        <v>44203</v>
      </c>
      <c r="B239" s="52">
        <v>539</v>
      </c>
      <c r="C239" s="502">
        <f t="shared" si="4"/>
        <v>379.14285714285717</v>
      </c>
      <c r="H239" s="52">
        <f t="shared" si="3"/>
        <v>33088</v>
      </c>
    </row>
    <row r="240" spans="1:8" x14ac:dyDescent="0.25">
      <c r="A240" s="176">
        <v>44204</v>
      </c>
      <c r="B240" s="52">
        <v>589</v>
      </c>
      <c r="C240" s="502">
        <f t="shared" si="4"/>
        <v>463.28571428571428</v>
      </c>
      <c r="H240" s="52">
        <f t="shared" si="3"/>
        <v>33677</v>
      </c>
    </row>
    <row r="241" spans="1:8" x14ac:dyDescent="0.25">
      <c r="A241" s="176">
        <v>44205</v>
      </c>
      <c r="B241" s="52">
        <v>706</v>
      </c>
      <c r="C241" s="502">
        <f t="shared" si="4"/>
        <v>481.57142857142856</v>
      </c>
      <c r="H241" s="52">
        <f t="shared" si="3"/>
        <v>34383</v>
      </c>
    </row>
    <row r="242" spans="1:8" x14ac:dyDescent="0.25">
      <c r="A242" s="176">
        <v>44206</v>
      </c>
      <c r="B242" s="52">
        <v>0</v>
      </c>
      <c r="C242" s="502">
        <f t="shared" si="4"/>
        <v>481.57142857142856</v>
      </c>
      <c r="H242" s="52">
        <f t="shared" si="3"/>
        <v>34383</v>
      </c>
    </row>
    <row r="243" spans="1:8" x14ac:dyDescent="0.25">
      <c r="A243" s="176">
        <v>44207</v>
      </c>
      <c r="B243" s="52">
        <v>657</v>
      </c>
      <c r="C243" s="502">
        <f t="shared" si="4"/>
        <v>501.28571428571428</v>
      </c>
      <c r="H243" s="52">
        <f t="shared" si="3"/>
        <v>35040</v>
      </c>
    </row>
    <row r="244" spans="1:8" x14ac:dyDescent="0.25">
      <c r="A244" s="176">
        <v>44208</v>
      </c>
      <c r="B244" s="52">
        <v>407</v>
      </c>
      <c r="C244" s="502">
        <f t="shared" si="4"/>
        <v>504.28571428571428</v>
      </c>
      <c r="H244" s="52">
        <f t="shared" si="3"/>
        <v>35447</v>
      </c>
    </row>
    <row r="245" spans="1:8" x14ac:dyDescent="0.25">
      <c r="A245" s="176">
        <v>44209</v>
      </c>
      <c r="B245" s="52">
        <v>496</v>
      </c>
      <c r="C245" s="502">
        <f t="shared" si="4"/>
        <v>484.85714285714283</v>
      </c>
      <c r="H245" s="52">
        <f t="shared" si="3"/>
        <v>35943</v>
      </c>
    </row>
    <row r="246" spans="1:8" x14ac:dyDescent="0.25">
      <c r="A246" s="176">
        <v>44210</v>
      </c>
      <c r="B246" s="52">
        <v>586</v>
      </c>
      <c r="C246" s="502">
        <f t="shared" si="4"/>
        <v>491.57142857142856</v>
      </c>
      <c r="H246" s="52">
        <f t="shared" si="3"/>
        <v>36529</v>
      </c>
    </row>
    <row r="247" spans="1:8" x14ac:dyDescent="0.25">
      <c r="A247" s="176">
        <v>44211</v>
      </c>
      <c r="B247" s="52">
        <v>584</v>
      </c>
      <c r="C247" s="502">
        <f t="shared" si="4"/>
        <v>490.85714285714283</v>
      </c>
      <c r="H247" s="52">
        <f t="shared" si="3"/>
        <v>37113</v>
      </c>
    </row>
    <row r="248" spans="1:8" x14ac:dyDescent="0.25">
      <c r="A248" s="176">
        <v>44212</v>
      </c>
      <c r="B248" s="52">
        <v>603</v>
      </c>
      <c r="C248" s="502">
        <f t="shared" si="4"/>
        <v>476.14285714285717</v>
      </c>
      <c r="D248" s="503">
        <f>C248/C241</f>
        <v>0.98872738059922882</v>
      </c>
      <c r="H248" s="52">
        <f t="shared" si="3"/>
        <v>37716</v>
      </c>
    </row>
    <row r="249" spans="1:8" x14ac:dyDescent="0.25">
      <c r="A249" s="176">
        <v>44213</v>
      </c>
      <c r="B249" s="52">
        <v>0</v>
      </c>
      <c r="C249" s="502">
        <f t="shared" si="4"/>
        <v>476.14285714285717</v>
      </c>
      <c r="D249" s="503"/>
      <c r="H249" s="52">
        <f t="shared" si="3"/>
        <v>37716</v>
      </c>
    </row>
    <row r="250" spans="1:8" x14ac:dyDescent="0.25">
      <c r="A250" s="176">
        <v>44214</v>
      </c>
      <c r="B250" s="52">
        <v>548</v>
      </c>
      <c r="C250" s="502">
        <f t="shared" si="4"/>
        <v>460.57142857142856</v>
      </c>
      <c r="D250" s="503"/>
      <c r="H250" s="52">
        <f t="shared" si="3"/>
        <v>38264</v>
      </c>
    </row>
    <row r="251" spans="1:8" x14ac:dyDescent="0.25">
      <c r="A251" s="176">
        <v>44215</v>
      </c>
      <c r="B251" s="52">
        <v>471</v>
      </c>
      <c r="C251" s="502">
        <f t="shared" si="4"/>
        <v>469.71428571428572</v>
      </c>
      <c r="D251" s="503"/>
      <c r="H251" s="52">
        <f t="shared" si="3"/>
        <v>38735</v>
      </c>
    </row>
    <row r="252" spans="1:8" x14ac:dyDescent="0.25">
      <c r="A252" s="176">
        <v>44216</v>
      </c>
      <c r="B252" s="52">
        <v>478</v>
      </c>
      <c r="C252" s="502">
        <f t="shared" si="4"/>
        <v>467.14285714285717</v>
      </c>
      <c r="D252" s="503"/>
      <c r="H252" s="52">
        <f t="shared" si="3"/>
        <v>39213</v>
      </c>
    </row>
    <row r="253" spans="1:8" x14ac:dyDescent="0.25">
      <c r="A253" s="176">
        <v>44217</v>
      </c>
      <c r="B253" s="52">
        <v>577</v>
      </c>
      <c r="C253" s="502">
        <f t="shared" si="4"/>
        <v>465.85714285714283</v>
      </c>
      <c r="D253" s="503"/>
      <c r="H253" s="52">
        <f t="shared" si="3"/>
        <v>39790</v>
      </c>
    </row>
    <row r="254" spans="1:8" x14ac:dyDescent="0.25">
      <c r="A254" s="176">
        <v>44218</v>
      </c>
      <c r="B254" s="52">
        <v>496</v>
      </c>
      <c r="C254" s="502">
        <f t="shared" si="4"/>
        <v>453.28571428571428</v>
      </c>
      <c r="D254" s="503"/>
      <c r="H254" s="52">
        <f t="shared" si="3"/>
        <v>40286</v>
      </c>
    </row>
    <row r="255" spans="1:8" x14ac:dyDescent="0.25">
      <c r="A255" s="176">
        <v>44219</v>
      </c>
      <c r="B255" s="52">
        <v>423</v>
      </c>
      <c r="C255" s="502">
        <f t="shared" si="4"/>
        <v>427.57142857142856</v>
      </c>
      <c r="D255" s="503">
        <f>C255/C248</f>
        <v>0.89798979897989795</v>
      </c>
      <c r="H255" s="52">
        <f t="shared" si="3"/>
        <v>40709</v>
      </c>
    </row>
    <row r="256" spans="1:8" x14ac:dyDescent="0.25">
      <c r="A256" s="176">
        <v>44220</v>
      </c>
      <c r="B256" s="52">
        <v>0</v>
      </c>
      <c r="C256" s="502">
        <f t="shared" si="4"/>
        <v>427.57142857142856</v>
      </c>
      <c r="D256" s="503"/>
      <c r="H256" s="52">
        <f t="shared" si="3"/>
        <v>40709</v>
      </c>
    </row>
    <row r="257" spans="1:9" x14ac:dyDescent="0.25">
      <c r="A257" s="176">
        <v>44221</v>
      </c>
      <c r="B257" s="52">
        <v>421</v>
      </c>
      <c r="C257" s="502">
        <f t="shared" si="4"/>
        <v>409.42857142857144</v>
      </c>
      <c r="D257" s="503"/>
      <c r="H257" s="52">
        <f t="shared" si="3"/>
        <v>41130</v>
      </c>
    </row>
    <row r="258" spans="1:9" x14ac:dyDescent="0.25">
      <c r="A258" s="176">
        <v>44222</v>
      </c>
      <c r="B258" s="52">
        <v>470</v>
      </c>
      <c r="C258" s="502">
        <f t="shared" si="4"/>
        <v>409.28571428571428</v>
      </c>
      <c r="D258" s="503"/>
      <c r="H258" s="52">
        <f t="shared" si="3"/>
        <v>41600</v>
      </c>
    </row>
    <row r="259" spans="1:9" ht="21" x14ac:dyDescent="0.25">
      <c r="A259" s="176">
        <v>44223</v>
      </c>
      <c r="B259" s="52">
        <v>333</v>
      </c>
      <c r="C259" s="502">
        <f t="shared" si="4"/>
        <v>388.57142857142856</v>
      </c>
      <c r="D259" s="503"/>
      <c r="F259" s="309">
        <f t="shared" ref="F259:F322" si="5">SUM(B246:B259)/$G$330*100000</f>
        <v>432.19109340017502</v>
      </c>
      <c r="H259" s="52">
        <f t="shared" ref="H259:H322" si="6">H258+B259</f>
        <v>41933</v>
      </c>
    </row>
    <row r="260" spans="1:9" ht="21" x14ac:dyDescent="0.25">
      <c r="A260" s="176">
        <v>44224</v>
      </c>
      <c r="B260" s="52">
        <v>279</v>
      </c>
      <c r="C260" s="502">
        <f t="shared" si="4"/>
        <v>346</v>
      </c>
      <c r="D260" s="503"/>
      <c r="F260" s="309">
        <f t="shared" si="5"/>
        <v>410.04039796213607</v>
      </c>
      <c r="H260" s="52">
        <f t="shared" si="6"/>
        <v>42212</v>
      </c>
    </row>
    <row r="261" spans="1:9" ht="21" x14ac:dyDescent="0.25">
      <c r="A261" s="176">
        <v>44225</v>
      </c>
      <c r="B261" s="52">
        <v>275</v>
      </c>
      <c r="C261" s="502">
        <f t="shared" si="4"/>
        <v>314.42857142857144</v>
      </c>
      <c r="D261" s="503"/>
      <c r="F261" s="309">
        <f t="shared" si="5"/>
        <v>387.74539831928894</v>
      </c>
      <c r="H261" s="52">
        <f t="shared" si="6"/>
        <v>42487</v>
      </c>
      <c r="I261" s="502">
        <f t="shared" ref="I261:I268" si="7">LN(2)/(LN(H261)-LN(H254))*7</f>
        <v>91.213636071092907</v>
      </c>
    </row>
    <row r="262" spans="1:9" ht="21" x14ac:dyDescent="0.25">
      <c r="A262" s="176">
        <v>44226</v>
      </c>
      <c r="B262" s="52">
        <v>287</v>
      </c>
      <c r="C262" s="502">
        <f t="shared" si="4"/>
        <v>295</v>
      </c>
      <c r="D262" s="503">
        <f>C262/C255</f>
        <v>0.6899432008018711</v>
      </c>
      <c r="F262" s="309">
        <f t="shared" si="5"/>
        <v>364.94533395961361</v>
      </c>
      <c r="H262" s="52">
        <f t="shared" si="6"/>
        <v>42774</v>
      </c>
      <c r="I262" s="502">
        <f t="shared" si="7"/>
        <v>98.057970173378166</v>
      </c>
    </row>
    <row r="263" spans="1:9" ht="21" x14ac:dyDescent="0.25">
      <c r="A263" s="176">
        <v>44227</v>
      </c>
      <c r="B263" s="52">
        <v>0</v>
      </c>
      <c r="C263" s="502">
        <f t="shared" si="4"/>
        <v>295</v>
      </c>
      <c r="D263" s="503"/>
      <c r="F263" s="309">
        <f t="shared" si="5"/>
        <v>364.94533395961361</v>
      </c>
      <c r="H263" s="52">
        <f t="shared" si="6"/>
        <v>42774</v>
      </c>
      <c r="I263" s="502">
        <f t="shared" si="7"/>
        <v>98.057970173378166</v>
      </c>
    </row>
    <row r="264" spans="1:9" ht="21" x14ac:dyDescent="0.25">
      <c r="A264" s="176">
        <v>44228</v>
      </c>
      <c r="B264" s="52">
        <v>127</v>
      </c>
      <c r="C264" s="502">
        <f t="shared" si="4"/>
        <v>253</v>
      </c>
      <c r="D264" s="503"/>
      <c r="F264" s="309">
        <f t="shared" si="5"/>
        <v>334.56929884751446</v>
      </c>
      <c r="H264" s="52">
        <f t="shared" si="6"/>
        <v>42901</v>
      </c>
      <c r="I264" s="502">
        <f t="shared" si="7"/>
        <v>115.0933317113556</v>
      </c>
    </row>
    <row r="265" spans="1:9" ht="21" x14ac:dyDescent="0.25">
      <c r="A265" s="176">
        <v>44229</v>
      </c>
      <c r="B265" s="52">
        <v>179</v>
      </c>
      <c r="C265" s="502">
        <f t="shared" si="4"/>
        <v>211.42857142857142</v>
      </c>
      <c r="D265" s="503"/>
      <c r="F265" s="309">
        <f t="shared" si="5"/>
        <v>313.50088494553597</v>
      </c>
      <c r="H265" s="52">
        <f t="shared" si="6"/>
        <v>43080</v>
      </c>
      <c r="I265" s="502">
        <f t="shared" si="7"/>
        <v>138.79327157212049</v>
      </c>
    </row>
    <row r="266" spans="1:9" ht="21" x14ac:dyDescent="0.25">
      <c r="A266" s="176">
        <v>44230</v>
      </c>
      <c r="B266" s="52">
        <v>284</v>
      </c>
      <c r="C266" s="502">
        <f t="shared" si="4"/>
        <v>204.42857142857142</v>
      </c>
      <c r="D266" s="503"/>
      <c r="E266" s="538">
        <f>SUM(B253:B266)/SUM(B239:B252)</f>
        <v>0.62289915966386555</v>
      </c>
      <c r="F266" s="309">
        <f t="shared" si="5"/>
        <v>299.50337707915304</v>
      </c>
      <c r="H266" s="52">
        <f t="shared" si="6"/>
        <v>43364</v>
      </c>
      <c r="I266" s="502">
        <f t="shared" si="7"/>
        <v>144.59287011258849</v>
      </c>
    </row>
    <row r="267" spans="1:9" ht="21" x14ac:dyDescent="0.25">
      <c r="A267" s="176">
        <v>44231</v>
      </c>
      <c r="B267" s="52">
        <v>265</v>
      </c>
      <c r="C267" s="502">
        <f t="shared" si="4"/>
        <v>202.42857142857142</v>
      </c>
      <c r="D267" s="503"/>
      <c r="F267" s="309">
        <f t="shared" si="5"/>
        <v>276.99192112909384</v>
      </c>
      <c r="H267" s="52">
        <f t="shared" si="6"/>
        <v>43629</v>
      </c>
      <c r="I267" s="502">
        <f t="shared" si="7"/>
        <v>146.95317437960074</v>
      </c>
    </row>
    <row r="268" spans="1:9" ht="21" x14ac:dyDescent="0.25">
      <c r="A268" s="176">
        <v>44232</v>
      </c>
      <c r="B268" s="52">
        <v>218</v>
      </c>
      <c r="C268" s="502">
        <f t="shared" si="4"/>
        <v>194.28571428571428</v>
      </c>
      <c r="D268" s="503"/>
      <c r="F268" s="309">
        <f t="shared" si="5"/>
        <v>256.93363666077181</v>
      </c>
      <c r="H268" s="52">
        <f t="shared" si="6"/>
        <v>43847</v>
      </c>
      <c r="I268" s="502">
        <f t="shared" si="7"/>
        <v>153.9928415125284</v>
      </c>
    </row>
    <row r="269" spans="1:9" ht="21" x14ac:dyDescent="0.25">
      <c r="A269" s="176">
        <v>44233</v>
      </c>
      <c r="B269" s="52">
        <v>254</v>
      </c>
      <c r="C269" s="502">
        <f t="shared" si="4"/>
        <v>189.57142857142858</v>
      </c>
      <c r="D269" s="503">
        <f>C269/C262</f>
        <v>0.6426150121065376</v>
      </c>
      <c r="F269" s="309">
        <f t="shared" si="5"/>
        <v>244.73993135448978</v>
      </c>
      <c r="H269" s="52">
        <f t="shared" si="6"/>
        <v>44101</v>
      </c>
      <c r="I269" s="502">
        <f t="shared" ref="I269:I280" si="8">LN(2)/(LN(H269)-LN(H262))*7</f>
        <v>158.8121115652628</v>
      </c>
    </row>
    <row r="270" spans="1:9" ht="21" x14ac:dyDescent="0.25">
      <c r="A270" s="176">
        <v>44234</v>
      </c>
      <c r="B270" s="52">
        <v>0</v>
      </c>
      <c r="C270" s="502">
        <f t="shared" si="4"/>
        <v>189.57142857142858</v>
      </c>
      <c r="D270" s="503"/>
      <c r="F270" s="309">
        <f t="shared" si="5"/>
        <v>244.73993135448978</v>
      </c>
      <c r="H270" s="52">
        <f t="shared" si="6"/>
        <v>44101</v>
      </c>
      <c r="I270" s="502">
        <f t="shared" si="8"/>
        <v>158.8121115652628</v>
      </c>
    </row>
    <row r="271" spans="1:9" ht="21" x14ac:dyDescent="0.25">
      <c r="A271" s="176">
        <v>44235</v>
      </c>
      <c r="B271" s="52">
        <v>105</v>
      </c>
      <c r="C271" s="502">
        <f t="shared" si="4"/>
        <v>186.42857142857142</v>
      </c>
      <c r="D271" s="503"/>
      <c r="F271" s="309">
        <f t="shared" si="5"/>
        <v>221.93986699481442</v>
      </c>
      <c r="H271" s="52">
        <f t="shared" si="6"/>
        <v>44206</v>
      </c>
      <c r="I271" s="502">
        <f t="shared" si="8"/>
        <v>161.92114088072384</v>
      </c>
    </row>
    <row r="272" spans="1:9" ht="21" x14ac:dyDescent="0.25">
      <c r="A272" s="176">
        <v>44236</v>
      </c>
      <c r="B272" s="52">
        <v>179</v>
      </c>
      <c r="C272" s="502">
        <f t="shared" si="4"/>
        <v>186.42857142857142</v>
      </c>
      <c r="D272" s="503"/>
      <c r="F272" s="309">
        <f t="shared" si="5"/>
        <v>200.94360519523997</v>
      </c>
      <c r="H272" s="52">
        <f t="shared" si="6"/>
        <v>44385</v>
      </c>
      <c r="I272" s="502">
        <f t="shared" si="8"/>
        <v>162.58671800059199</v>
      </c>
    </row>
    <row r="273" spans="1:10" ht="21" x14ac:dyDescent="0.25">
      <c r="A273" s="176">
        <v>44237</v>
      </c>
      <c r="B273" s="52">
        <v>200</v>
      </c>
      <c r="C273" s="502">
        <f t="shared" si="4"/>
        <v>174.42857142857142</v>
      </c>
      <c r="D273" s="503"/>
      <c r="F273" s="309">
        <f t="shared" si="5"/>
        <v>191.34737557550321</v>
      </c>
      <c r="H273" s="52">
        <f t="shared" si="6"/>
        <v>44585</v>
      </c>
      <c r="I273" s="502">
        <f t="shared" si="8"/>
        <v>174.73537770764386</v>
      </c>
    </row>
    <row r="274" spans="1:10" ht="21" x14ac:dyDescent="0.25">
      <c r="A274" s="176">
        <v>44238</v>
      </c>
      <c r="B274" s="52">
        <v>196</v>
      </c>
      <c r="C274" s="502">
        <f t="shared" si="4"/>
        <v>164.57142857142858</v>
      </c>
      <c r="D274" s="503"/>
      <c r="F274" s="309">
        <f t="shared" si="5"/>
        <v>185.35875107596823</v>
      </c>
      <c r="H274" s="52">
        <f t="shared" si="6"/>
        <v>44781</v>
      </c>
      <c r="I274" s="502">
        <f t="shared" si="8"/>
        <v>186.17348825101385</v>
      </c>
    </row>
    <row r="275" spans="1:10" ht="21" x14ac:dyDescent="0.25">
      <c r="A275" s="176">
        <v>44239</v>
      </c>
      <c r="B275" s="52">
        <v>165</v>
      </c>
      <c r="C275" s="502">
        <f t="shared" si="4"/>
        <v>157</v>
      </c>
      <c r="D275" s="503"/>
      <c r="F275" s="309">
        <f t="shared" si="5"/>
        <v>177.42201981152428</v>
      </c>
      <c r="H275" s="52">
        <f t="shared" si="6"/>
        <v>44946</v>
      </c>
      <c r="I275" s="502">
        <f t="shared" si="8"/>
        <v>195.99832689574802</v>
      </c>
    </row>
    <row r="276" spans="1:10" ht="21" x14ac:dyDescent="0.25">
      <c r="A276" s="176">
        <v>44240</v>
      </c>
      <c r="B276" s="52">
        <v>167</v>
      </c>
      <c r="C276" s="502">
        <f t="shared" si="4"/>
        <v>144.57142857142858</v>
      </c>
      <c r="D276" s="503">
        <f t="shared" ref="D276:D313" si="9">(SUM(B270:B276)/SUM(B263:B269))-1</f>
        <v>-0.23737754333082139</v>
      </c>
      <c r="F276" s="309">
        <f t="shared" si="5"/>
        <v>168.76376752303997</v>
      </c>
      <c r="H276" s="52">
        <f t="shared" si="6"/>
        <v>45113</v>
      </c>
      <c r="I276" s="502">
        <f t="shared" si="8"/>
        <v>213.85892332948785</v>
      </c>
    </row>
    <row r="277" spans="1:10" ht="21" x14ac:dyDescent="0.25">
      <c r="A277" s="176">
        <v>44241</v>
      </c>
      <c r="B277" s="52">
        <v>0</v>
      </c>
      <c r="C277" s="502">
        <f t="shared" si="4"/>
        <v>144.57142857142858</v>
      </c>
      <c r="D277" s="503">
        <f t="shared" si="9"/>
        <v>-0.23737754333082139</v>
      </c>
      <c r="F277" s="309">
        <f t="shared" si="5"/>
        <v>168.76376752303997</v>
      </c>
      <c r="H277" s="52">
        <f t="shared" si="6"/>
        <v>45113</v>
      </c>
      <c r="I277" s="502">
        <f t="shared" si="8"/>
        <v>213.85892332948785</v>
      </c>
    </row>
    <row r="278" spans="1:10" ht="21" x14ac:dyDescent="0.25">
      <c r="A278" s="176">
        <v>44242</v>
      </c>
      <c r="B278" s="52">
        <v>115</v>
      </c>
      <c r="C278" s="502">
        <f t="shared" si="4"/>
        <v>146</v>
      </c>
      <c r="D278" s="503">
        <f t="shared" si="9"/>
        <v>-0.21685823754789268</v>
      </c>
      <c r="F278" s="309">
        <f t="shared" si="5"/>
        <v>167.89794229419152</v>
      </c>
      <c r="H278" s="52">
        <f t="shared" si="6"/>
        <v>45228</v>
      </c>
      <c r="I278" s="502">
        <f t="shared" si="8"/>
        <v>212.28844681773646</v>
      </c>
    </row>
    <row r="279" spans="1:10" ht="21" x14ac:dyDescent="0.25">
      <c r="A279" s="176">
        <v>44243</v>
      </c>
      <c r="B279" s="52">
        <v>0</v>
      </c>
      <c r="C279" s="502">
        <f t="shared" si="4"/>
        <v>120.42857142857143</v>
      </c>
      <c r="D279" s="503">
        <f t="shared" si="9"/>
        <v>-0.35402298850574709</v>
      </c>
      <c r="F279" s="309">
        <f t="shared" si="5"/>
        <v>154.98271596386911</v>
      </c>
      <c r="H279" s="52">
        <f t="shared" si="6"/>
        <v>45228</v>
      </c>
      <c r="I279" s="502">
        <f t="shared" si="8"/>
        <v>257.88384453225643</v>
      </c>
      <c r="J279" s="176">
        <f>A279+I279</f>
        <v>44500.883844532254</v>
      </c>
    </row>
    <row r="280" spans="1:10" ht="21" x14ac:dyDescent="0.25">
      <c r="A280" s="176">
        <v>44244</v>
      </c>
      <c r="B280" s="52">
        <v>136</v>
      </c>
      <c r="C280" s="502">
        <f t="shared" si="4"/>
        <v>111.28571428571429</v>
      </c>
      <c r="D280" s="503">
        <f t="shared" si="9"/>
        <v>-0.36199836199836199</v>
      </c>
      <c r="F280" s="309">
        <f t="shared" si="5"/>
        <v>144.3042048080718</v>
      </c>
      <c r="H280" s="52">
        <f t="shared" si="6"/>
        <v>45364</v>
      </c>
      <c r="I280" s="502">
        <f t="shared" si="8"/>
        <v>280.11833028395102</v>
      </c>
    </row>
    <row r="281" spans="1:10" ht="21" x14ac:dyDescent="0.25">
      <c r="A281" s="176">
        <v>44245</v>
      </c>
      <c r="B281" s="52">
        <v>85</v>
      </c>
      <c r="C281" s="502">
        <f t="shared" ref="C281:C298" si="10">AVERAGE(B275:B281)</f>
        <v>95.428571428571431</v>
      </c>
      <c r="D281" s="503">
        <f t="shared" si="9"/>
        <v>-0.42013888888888884</v>
      </c>
      <c r="F281" s="309">
        <f t="shared" si="5"/>
        <v>131.31682637534533</v>
      </c>
      <c r="H281" s="52">
        <f t="shared" si="6"/>
        <v>45449</v>
      </c>
      <c r="I281" s="502">
        <f t="shared" ref="I281:I293" si="11">LN(2)/(LN(H281)-LN(H274))*7</f>
        <v>327.68764384461485</v>
      </c>
    </row>
    <row r="282" spans="1:10" ht="21" x14ac:dyDescent="0.25">
      <c r="A282" s="176">
        <v>44246</v>
      </c>
      <c r="B282" s="52">
        <v>193</v>
      </c>
      <c r="C282" s="502">
        <f t="shared" si="10"/>
        <v>99.428571428571431</v>
      </c>
      <c r="D282" s="503">
        <f t="shared" si="9"/>
        <v>-0.36669699727024563</v>
      </c>
      <c r="F282" s="309">
        <f t="shared" si="5"/>
        <v>129.51302381524445</v>
      </c>
      <c r="H282" s="52">
        <f t="shared" si="6"/>
        <v>45642</v>
      </c>
      <c r="I282" s="502">
        <f t="shared" si="11"/>
        <v>315.75220454548395</v>
      </c>
    </row>
    <row r="283" spans="1:10" ht="21" x14ac:dyDescent="0.25">
      <c r="A283" s="176">
        <v>44247</v>
      </c>
      <c r="B283" s="52">
        <v>155</v>
      </c>
      <c r="C283" s="502">
        <f t="shared" si="10"/>
        <v>97.714285714285708</v>
      </c>
      <c r="D283" s="503">
        <f t="shared" si="9"/>
        <v>-0.32411067193675891</v>
      </c>
      <c r="F283" s="309">
        <f t="shared" si="5"/>
        <v>122.36996567724489</v>
      </c>
      <c r="H283" s="52">
        <f t="shared" si="6"/>
        <v>45797</v>
      </c>
      <c r="I283" s="502">
        <f t="shared" si="11"/>
        <v>322.43402611730761</v>
      </c>
    </row>
    <row r="284" spans="1:10" ht="21" x14ac:dyDescent="0.25">
      <c r="A284" s="176">
        <v>44248</v>
      </c>
      <c r="B284" s="52">
        <v>0</v>
      </c>
      <c r="C284" s="502">
        <f t="shared" si="10"/>
        <v>97.714285714285708</v>
      </c>
      <c r="D284" s="503">
        <f t="shared" si="9"/>
        <v>-0.32411067193675891</v>
      </c>
      <c r="F284" s="309">
        <f t="shared" si="5"/>
        <v>122.36996567724489</v>
      </c>
      <c r="H284" s="52">
        <f t="shared" si="6"/>
        <v>45797</v>
      </c>
      <c r="I284" s="502">
        <f t="shared" si="11"/>
        <v>322.43402611730761</v>
      </c>
    </row>
    <row r="285" spans="1:10" ht="21" x14ac:dyDescent="0.25">
      <c r="A285" s="176">
        <v>44249</v>
      </c>
      <c r="B285" s="52">
        <v>203</v>
      </c>
      <c r="C285" s="502">
        <f t="shared" si="10"/>
        <v>110.28571428571429</v>
      </c>
      <c r="D285" s="503">
        <f t="shared" si="9"/>
        <v>-0.24461839530332685</v>
      </c>
      <c r="F285" s="309">
        <f t="shared" si="5"/>
        <v>129.44087171284042</v>
      </c>
      <c r="H285" s="52">
        <f t="shared" si="6"/>
        <v>46000</v>
      </c>
      <c r="I285" s="502">
        <f t="shared" si="11"/>
        <v>286.67775308394482</v>
      </c>
    </row>
    <row r="286" spans="1:10" ht="21" x14ac:dyDescent="0.25">
      <c r="A286" s="176">
        <v>44250</v>
      </c>
      <c r="B286" s="52">
        <v>110</v>
      </c>
      <c r="C286" s="502">
        <f t="shared" si="10"/>
        <v>126</v>
      </c>
      <c r="D286" s="503">
        <f t="shared" si="9"/>
        <v>4.6263345195729499E-2</v>
      </c>
      <c r="F286" s="309">
        <f t="shared" si="5"/>
        <v>124.46237664696194</v>
      </c>
      <c r="H286" s="52">
        <f t="shared" si="6"/>
        <v>46110</v>
      </c>
      <c r="I286" s="502">
        <f t="shared" si="11"/>
        <v>251.22503685959751</v>
      </c>
    </row>
    <row r="287" spans="1:10" ht="21" x14ac:dyDescent="0.25">
      <c r="A287" s="176">
        <v>44251</v>
      </c>
      <c r="B287" s="52">
        <v>144</v>
      </c>
      <c r="C287" s="502">
        <f t="shared" si="10"/>
        <v>127.14285714285714</v>
      </c>
      <c r="D287" s="503">
        <f t="shared" si="9"/>
        <v>0.14249037227214378</v>
      </c>
      <c r="F287" s="309">
        <f t="shared" si="5"/>
        <v>120.42185891233592</v>
      </c>
      <c r="H287" s="52">
        <f t="shared" si="6"/>
        <v>46254</v>
      </c>
      <c r="I287" s="502">
        <f t="shared" si="11"/>
        <v>249.72995805204823</v>
      </c>
    </row>
    <row r="288" spans="1:10" ht="21" x14ac:dyDescent="0.25">
      <c r="A288" s="176">
        <v>44252</v>
      </c>
      <c r="B288" s="52">
        <v>179</v>
      </c>
      <c r="C288" s="502">
        <f t="shared" si="10"/>
        <v>140.57142857142858</v>
      </c>
      <c r="D288" s="503">
        <f t="shared" si="9"/>
        <v>0.47305389221556893</v>
      </c>
      <c r="F288" s="309">
        <f t="shared" si="5"/>
        <v>119.19527317146731</v>
      </c>
      <c r="H288" s="52">
        <f t="shared" si="6"/>
        <v>46433</v>
      </c>
      <c r="I288" s="502">
        <f t="shared" si="11"/>
        <v>226.5229677651887</v>
      </c>
    </row>
    <row r="289" spans="1:9" ht="21" x14ac:dyDescent="0.25">
      <c r="A289" s="176">
        <v>44253</v>
      </c>
      <c r="B289" s="52">
        <v>160</v>
      </c>
      <c r="C289" s="502">
        <f t="shared" si="10"/>
        <v>135.85714285714286</v>
      </c>
      <c r="D289" s="503">
        <f t="shared" si="9"/>
        <v>0.36637931034482762</v>
      </c>
      <c r="F289" s="309">
        <f t="shared" si="5"/>
        <v>118.83451265944711</v>
      </c>
      <c r="H289" s="52">
        <f t="shared" si="6"/>
        <v>46593</v>
      </c>
      <c r="I289" s="502">
        <f t="shared" si="11"/>
        <v>235.28451747900533</v>
      </c>
    </row>
    <row r="290" spans="1:9" ht="21" x14ac:dyDescent="0.25">
      <c r="A290" s="523">
        <v>44254</v>
      </c>
      <c r="B290" s="172">
        <v>92</v>
      </c>
      <c r="C290" s="524">
        <f t="shared" si="10"/>
        <v>126.85714285714286</v>
      </c>
      <c r="D290" s="525">
        <f t="shared" si="9"/>
        <v>0.29824561403508776</v>
      </c>
      <c r="E290" s="522">
        <f t="shared" ref="E290:E329" si="12">SUM(C277:C290)/SUM(C263:C276)</f>
        <v>0.60995226234952271</v>
      </c>
      <c r="F290" s="309">
        <f t="shared" si="5"/>
        <v>113.42310497914443</v>
      </c>
      <c r="H290" s="52">
        <f t="shared" si="6"/>
        <v>46685</v>
      </c>
      <c r="I290" s="502">
        <f t="shared" si="11"/>
        <v>252.65296864642721</v>
      </c>
    </row>
    <row r="291" spans="1:9" ht="21" x14ac:dyDescent="0.25">
      <c r="A291" s="523">
        <v>44255</v>
      </c>
      <c r="B291" s="172">
        <v>0</v>
      </c>
      <c r="C291" s="524">
        <f t="shared" si="10"/>
        <v>126.85714285714286</v>
      </c>
      <c r="D291" s="525">
        <f t="shared" si="9"/>
        <v>0.29824561403508776</v>
      </c>
      <c r="E291" s="522">
        <f t="shared" si="12"/>
        <v>0.63839947307755651</v>
      </c>
      <c r="F291" s="309">
        <f t="shared" si="5"/>
        <v>113.42310497914443</v>
      </c>
      <c r="H291" s="52">
        <f t="shared" si="6"/>
        <v>46685</v>
      </c>
      <c r="I291" s="502">
        <f t="shared" si="11"/>
        <v>252.65296864642721</v>
      </c>
    </row>
    <row r="292" spans="1:9" ht="21" x14ac:dyDescent="0.25">
      <c r="A292" s="523">
        <v>44256</v>
      </c>
      <c r="B292" s="172">
        <v>163</v>
      </c>
      <c r="C292" s="524">
        <f t="shared" si="10"/>
        <v>121.14285714285714</v>
      </c>
      <c r="D292" s="525">
        <f t="shared" si="9"/>
        <v>9.8445595854922185E-2</v>
      </c>
      <c r="E292" s="522">
        <f t="shared" si="12"/>
        <v>0.65580995993131097</v>
      </c>
      <c r="F292" s="309">
        <f t="shared" si="5"/>
        <v>116.88640589453814</v>
      </c>
      <c r="H292" s="52">
        <f t="shared" si="6"/>
        <v>46848</v>
      </c>
      <c r="I292" s="502">
        <f t="shared" si="11"/>
        <v>265.61838408400428</v>
      </c>
    </row>
    <row r="293" spans="1:9" ht="21" x14ac:dyDescent="0.25">
      <c r="A293" s="523">
        <v>44257</v>
      </c>
      <c r="B293" s="172">
        <v>92</v>
      </c>
      <c r="C293" s="524">
        <f t="shared" si="10"/>
        <v>118.57142857142857</v>
      </c>
      <c r="D293" s="525">
        <f t="shared" si="9"/>
        <v>-5.8956916099773271E-2</v>
      </c>
      <c r="E293" s="522">
        <f t="shared" si="12"/>
        <v>0.67985504663458685</v>
      </c>
      <c r="F293" s="309">
        <f t="shared" si="5"/>
        <v>123.52439931570946</v>
      </c>
      <c r="H293" s="52">
        <f t="shared" si="6"/>
        <v>46940</v>
      </c>
      <c r="I293" s="502">
        <f t="shared" si="11"/>
        <v>271.96954320871373</v>
      </c>
    </row>
    <row r="294" spans="1:9" ht="21" x14ac:dyDescent="0.25">
      <c r="A294" s="523">
        <v>44258</v>
      </c>
      <c r="B294" s="172">
        <v>99</v>
      </c>
      <c r="C294" s="524">
        <f t="shared" si="10"/>
        <v>112.14285714285714</v>
      </c>
      <c r="D294" s="525">
        <f t="shared" si="9"/>
        <v>-0.1179775280898876</v>
      </c>
      <c r="E294" s="522">
        <f t="shared" si="12"/>
        <v>0.70762004820468438</v>
      </c>
      <c r="F294" s="309">
        <f t="shared" si="5"/>
        <v>120.85477152676013</v>
      </c>
      <c r="H294" s="52">
        <f t="shared" si="6"/>
        <v>47039</v>
      </c>
      <c r="I294" s="502">
        <f t="shared" ref="I294:I309" si="13">LN(2)/(LN(H294)-LN(H287))*7</f>
        <v>288.31195938089394</v>
      </c>
    </row>
    <row r="295" spans="1:9" ht="21" x14ac:dyDescent="0.25">
      <c r="A295" s="523">
        <v>44259</v>
      </c>
      <c r="B295" s="172">
        <v>161</v>
      </c>
      <c r="C295" s="524">
        <f t="shared" si="10"/>
        <v>109.57142857142857</v>
      </c>
      <c r="D295" s="525">
        <f t="shared" si="9"/>
        <v>-0.22052845528455289</v>
      </c>
      <c r="E295" s="522">
        <f t="shared" si="12"/>
        <v>0.74837998963193353</v>
      </c>
      <c r="F295" s="309">
        <f t="shared" si="5"/>
        <v>126.33833130946685</v>
      </c>
      <c r="H295" s="52">
        <f t="shared" si="6"/>
        <v>47200</v>
      </c>
      <c r="I295" s="502">
        <f t="shared" si="13"/>
        <v>296.15383824923379</v>
      </c>
    </row>
    <row r="296" spans="1:9" ht="21" x14ac:dyDescent="0.25">
      <c r="A296" s="523">
        <v>44260</v>
      </c>
      <c r="B296" s="172">
        <v>144</v>
      </c>
      <c r="C296" s="524">
        <f t="shared" si="10"/>
        <v>107.28571428571429</v>
      </c>
      <c r="D296" s="525">
        <f t="shared" si="9"/>
        <v>-0.21030494216614093</v>
      </c>
      <c r="E296" s="522">
        <f t="shared" si="12"/>
        <v>0.78575297941495126</v>
      </c>
      <c r="F296" s="309">
        <f t="shared" si="5"/>
        <v>122.8028782916691</v>
      </c>
      <c r="H296" s="52">
        <f t="shared" si="6"/>
        <v>47344</v>
      </c>
      <c r="I296" s="502">
        <f t="shared" si="13"/>
        <v>303.44570982050664</v>
      </c>
    </row>
    <row r="297" spans="1:9" ht="21" x14ac:dyDescent="0.25">
      <c r="A297" s="523">
        <v>44261</v>
      </c>
      <c r="B297" s="172">
        <v>120</v>
      </c>
      <c r="C297" s="524">
        <f t="shared" si="10"/>
        <v>111.28571428571429</v>
      </c>
      <c r="D297" s="525">
        <f t="shared" si="9"/>
        <v>-0.12274774774774777</v>
      </c>
      <c r="E297" s="522">
        <f t="shared" si="12"/>
        <v>0.82824778761061957</v>
      </c>
      <c r="F297" s="309">
        <f t="shared" si="5"/>
        <v>120.27755470752784</v>
      </c>
      <c r="H297" s="52">
        <f t="shared" si="6"/>
        <v>47464</v>
      </c>
      <c r="I297" s="502">
        <f t="shared" si="13"/>
        <v>293.19857026844556</v>
      </c>
    </row>
    <row r="298" spans="1:9" ht="21" x14ac:dyDescent="0.25">
      <c r="A298" s="523">
        <v>44262</v>
      </c>
      <c r="B298" s="172">
        <v>0</v>
      </c>
      <c r="C298" s="524">
        <f t="shared" si="10"/>
        <v>111.28571428571429</v>
      </c>
      <c r="D298" s="525">
        <f t="shared" si="9"/>
        <v>-0.12274774774774777</v>
      </c>
      <c r="E298" s="522">
        <f t="shared" si="12"/>
        <v>0.87479602432873471</v>
      </c>
      <c r="F298" s="309">
        <f t="shared" si="5"/>
        <v>120.27755470752784</v>
      </c>
      <c r="H298" s="52">
        <f t="shared" si="6"/>
        <v>47464</v>
      </c>
      <c r="I298" s="502">
        <f t="shared" si="13"/>
        <v>293.19857026844556</v>
      </c>
    </row>
    <row r="299" spans="1:9" ht="21" x14ac:dyDescent="0.25">
      <c r="A299" s="523">
        <v>44263</v>
      </c>
      <c r="B299" s="172">
        <v>157</v>
      </c>
      <c r="C299" s="524">
        <f>AVERAGE(B293:B299)</f>
        <v>110.42857142857143</v>
      </c>
      <c r="D299" s="525">
        <f t="shared" si="9"/>
        <v>-8.8443396226415061E-2</v>
      </c>
      <c r="E299" s="522">
        <f t="shared" si="12"/>
        <v>0.9108811491234845</v>
      </c>
      <c r="F299" s="309">
        <f t="shared" si="5"/>
        <v>116.9585579969422</v>
      </c>
      <c r="H299" s="52">
        <f t="shared" si="6"/>
        <v>47621</v>
      </c>
      <c r="I299" s="502">
        <f t="shared" si="13"/>
        <v>296.47879489463685</v>
      </c>
    </row>
    <row r="300" spans="1:9" ht="21" x14ac:dyDescent="0.25">
      <c r="A300" s="523">
        <v>44264</v>
      </c>
      <c r="B300" s="172">
        <v>85</v>
      </c>
      <c r="C300" s="524">
        <f>AVERAGE(B294:B300)</f>
        <v>109.42857142857143</v>
      </c>
      <c r="D300" s="525">
        <f t="shared" si="9"/>
        <v>-7.7108433734939807E-2</v>
      </c>
      <c r="E300" s="522">
        <f t="shared" si="12"/>
        <v>0.93238064825163658</v>
      </c>
      <c r="F300" s="309">
        <f t="shared" si="5"/>
        <v>115.15475543684128</v>
      </c>
      <c r="H300" s="52">
        <f t="shared" si="6"/>
        <v>47706</v>
      </c>
      <c r="I300" s="502">
        <f t="shared" si="13"/>
        <v>299.7488443181054</v>
      </c>
    </row>
    <row r="301" spans="1:9" ht="21" x14ac:dyDescent="0.25">
      <c r="A301" s="523">
        <v>44265</v>
      </c>
      <c r="B301" s="172">
        <v>159</v>
      </c>
      <c r="C301" s="524">
        <f>AVERAGE(B295:B301)</f>
        <v>118</v>
      </c>
      <c r="D301" s="525">
        <f t="shared" si="9"/>
        <v>5.2229299363057313E-2</v>
      </c>
      <c r="E301" s="522">
        <f t="shared" si="12"/>
        <v>0.95243952439524382</v>
      </c>
      <c r="F301" s="309">
        <f t="shared" si="5"/>
        <v>116.23703697290182</v>
      </c>
      <c r="H301" s="52">
        <f t="shared" si="6"/>
        <v>47865</v>
      </c>
      <c r="I301" s="502">
        <f t="shared" si="13"/>
        <v>278.73211420121885</v>
      </c>
    </row>
    <row r="302" spans="1:9" ht="21" x14ac:dyDescent="0.25">
      <c r="A302" s="523">
        <v>44266</v>
      </c>
      <c r="B302" s="172">
        <v>172</v>
      </c>
      <c r="C302" s="524">
        <f>AVERAGE(B296:B302)</f>
        <v>119.57142857142857</v>
      </c>
      <c r="D302" s="525">
        <f t="shared" si="9"/>
        <v>9.1264667535853938E-2</v>
      </c>
      <c r="E302" s="522">
        <f t="shared" si="12"/>
        <v>0.95352124386796344</v>
      </c>
      <c r="F302" s="309">
        <f t="shared" si="5"/>
        <v>115.73197225607358</v>
      </c>
      <c r="H302" s="52">
        <f t="shared" si="6"/>
        <v>48037</v>
      </c>
      <c r="I302" s="502">
        <f t="shared" si="13"/>
        <v>276.03399565475206</v>
      </c>
    </row>
    <row r="303" spans="1:9" ht="21" x14ac:dyDescent="0.25">
      <c r="A303" s="523">
        <v>44267</v>
      </c>
      <c r="B303" s="172">
        <v>141</v>
      </c>
      <c r="C303" s="524">
        <f t="shared" ref="C303:C322" si="14">AVERAGE(B297:B303)</f>
        <v>119.14285714285714</v>
      </c>
      <c r="D303" s="525">
        <f t="shared" si="9"/>
        <v>0.11051930758988027</v>
      </c>
      <c r="E303" s="522">
        <f t="shared" si="12"/>
        <v>0.95555181412576806</v>
      </c>
      <c r="F303" s="309">
        <f t="shared" si="5"/>
        <v>114.36108231039691</v>
      </c>
      <c r="H303" s="52">
        <f t="shared" si="6"/>
        <v>48178</v>
      </c>
      <c r="I303" s="502">
        <f t="shared" si="13"/>
        <v>277.85602981532674</v>
      </c>
    </row>
    <row r="304" spans="1:9" ht="21" x14ac:dyDescent="0.25">
      <c r="A304" s="523">
        <v>44268</v>
      </c>
      <c r="B304" s="172">
        <v>151</v>
      </c>
      <c r="C304" s="524">
        <f t="shared" si="14"/>
        <v>123.57142857142857</v>
      </c>
      <c r="D304" s="525">
        <f t="shared" si="9"/>
        <v>0.11039794608472397</v>
      </c>
      <c r="E304" s="522">
        <f t="shared" si="12"/>
        <v>0.96367503190131865</v>
      </c>
      <c r="F304" s="309">
        <f t="shared" si="5"/>
        <v>118.61805635223502</v>
      </c>
      <c r="H304" s="52">
        <f t="shared" si="6"/>
        <v>48329</v>
      </c>
      <c r="I304" s="502">
        <f t="shared" si="13"/>
        <v>268.65774680112298</v>
      </c>
    </row>
    <row r="305" spans="1:9" ht="21" x14ac:dyDescent="0.25">
      <c r="A305" s="523">
        <v>44269</v>
      </c>
      <c r="B305" s="172">
        <v>0</v>
      </c>
      <c r="C305" s="524">
        <f t="shared" si="14"/>
        <v>123.57142857142857</v>
      </c>
      <c r="D305" s="525">
        <f t="shared" si="9"/>
        <v>0.11039794608472397</v>
      </c>
      <c r="E305" s="522">
        <f t="shared" si="12"/>
        <v>0.97197145559281251</v>
      </c>
      <c r="F305" s="309">
        <f t="shared" si="5"/>
        <v>118.61805635223502</v>
      </c>
      <c r="H305" s="52">
        <f t="shared" si="6"/>
        <v>48329</v>
      </c>
      <c r="I305" s="502">
        <f t="shared" si="13"/>
        <v>268.65774680112298</v>
      </c>
    </row>
    <row r="306" spans="1:9" ht="21" x14ac:dyDescent="0.25">
      <c r="A306" s="523">
        <v>44270</v>
      </c>
      <c r="B306" s="172">
        <v>170</v>
      </c>
      <c r="C306" s="524">
        <f t="shared" si="14"/>
        <v>125.42857142857143</v>
      </c>
      <c r="D306" s="525">
        <f t="shared" si="9"/>
        <v>0.13583441138421737</v>
      </c>
      <c r="E306" s="522">
        <f t="shared" si="12"/>
        <v>0.98935148817316931</v>
      </c>
      <c r="F306" s="309">
        <f t="shared" si="5"/>
        <v>119.12312106906327</v>
      </c>
      <c r="H306" s="52">
        <f t="shared" si="6"/>
        <v>48499</v>
      </c>
      <c r="I306" s="502">
        <f t="shared" si="13"/>
        <v>265.58324462311191</v>
      </c>
    </row>
    <row r="307" spans="1:9" ht="21" x14ac:dyDescent="0.25">
      <c r="A307" s="523">
        <v>44271</v>
      </c>
      <c r="B307" s="172">
        <v>121</v>
      </c>
      <c r="C307" s="524">
        <f t="shared" si="14"/>
        <v>130.57142857142858</v>
      </c>
      <c r="D307" s="525">
        <f t="shared" si="9"/>
        <v>0.19321148825065282</v>
      </c>
      <c r="E307" s="522">
        <f t="shared" si="12"/>
        <v>0.99781544914365616</v>
      </c>
      <c r="F307" s="309">
        <f t="shared" si="5"/>
        <v>121.21553203878032</v>
      </c>
      <c r="H307" s="52">
        <f t="shared" si="6"/>
        <v>48620</v>
      </c>
      <c r="I307" s="502">
        <f t="shared" si="13"/>
        <v>255.66884043081592</v>
      </c>
    </row>
    <row r="308" spans="1:9" ht="21" x14ac:dyDescent="0.25">
      <c r="A308" s="539">
        <v>44272</v>
      </c>
      <c r="B308" s="172">
        <v>200</v>
      </c>
      <c r="C308" s="524">
        <f t="shared" si="14"/>
        <v>136.42857142857142</v>
      </c>
      <c r="D308" s="525">
        <f t="shared" si="9"/>
        <v>0.1561743341404358</v>
      </c>
      <c r="E308" s="522">
        <f t="shared" si="12"/>
        <v>1.0121397379912664</v>
      </c>
      <c r="F308" s="309">
        <f t="shared" si="5"/>
        <v>128.50289438158794</v>
      </c>
      <c r="H308" s="52">
        <f t="shared" si="6"/>
        <v>48820</v>
      </c>
      <c r="I308" s="502">
        <f t="shared" si="13"/>
        <v>245.60381641185927</v>
      </c>
    </row>
    <row r="309" spans="1:9" ht="23.25" customHeight="1" x14ac:dyDescent="0.25">
      <c r="A309" s="523">
        <v>44273</v>
      </c>
      <c r="B309" s="172">
        <v>173</v>
      </c>
      <c r="C309" s="524">
        <f t="shared" si="14"/>
        <v>136.57142857142858</v>
      </c>
      <c r="D309" s="525">
        <f t="shared" si="9"/>
        <v>0.14217443249701311</v>
      </c>
      <c r="E309" s="522">
        <f t="shared" si="12"/>
        <v>1.0198285565849858</v>
      </c>
      <c r="F309" s="309">
        <f t="shared" si="5"/>
        <v>129.36871961043636</v>
      </c>
      <c r="G309" s="504" t="s">
        <v>1149</v>
      </c>
      <c r="H309" s="52">
        <f t="shared" si="6"/>
        <v>48993</v>
      </c>
      <c r="I309" s="502">
        <f t="shared" si="13"/>
        <v>246.22241745932706</v>
      </c>
    </row>
    <row r="310" spans="1:9" ht="30" x14ac:dyDescent="0.25">
      <c r="A310" s="523">
        <v>44274</v>
      </c>
      <c r="B310" s="172">
        <v>141</v>
      </c>
      <c r="C310" s="524">
        <f t="shared" si="14"/>
        <v>136.57142857142858</v>
      </c>
      <c r="D310" s="525">
        <f t="shared" si="9"/>
        <v>0.1462829736211031</v>
      </c>
      <c r="E310" s="522">
        <f t="shared" si="12"/>
        <v>1.0326611513271287</v>
      </c>
      <c r="F310" s="309">
        <f t="shared" si="5"/>
        <v>129.15226330322426</v>
      </c>
      <c r="G310" s="505" t="s">
        <v>7</v>
      </c>
      <c r="H310" s="52">
        <f t="shared" si="6"/>
        <v>49134</v>
      </c>
      <c r="I310" s="502">
        <f t="shared" ref="I310:I324" si="15">LN(2)/(LN(H310)-LN(H303))*7</f>
        <v>246.93806426067371</v>
      </c>
    </row>
    <row r="311" spans="1:9" ht="45" x14ac:dyDescent="0.25">
      <c r="A311" s="523">
        <v>44275</v>
      </c>
      <c r="B311" s="172">
        <v>140</v>
      </c>
      <c r="C311" s="524">
        <f t="shared" si="14"/>
        <v>135</v>
      </c>
      <c r="D311" s="525">
        <f t="shared" si="9"/>
        <v>9.2485549132947931E-2</v>
      </c>
      <c r="E311" s="522">
        <f t="shared" si="12"/>
        <v>1.0384648260535088</v>
      </c>
      <c r="F311" s="309">
        <f t="shared" si="5"/>
        <v>130.59530535130497</v>
      </c>
      <c r="G311" s="505" t="s">
        <v>9</v>
      </c>
      <c r="H311" s="52">
        <f t="shared" si="6"/>
        <v>49274</v>
      </c>
      <c r="I311" s="502">
        <f t="shared" si="15"/>
        <v>250.55974152936588</v>
      </c>
    </row>
    <row r="312" spans="1:9" ht="21" x14ac:dyDescent="0.25">
      <c r="A312" s="523">
        <v>44276</v>
      </c>
      <c r="B312" s="172">
        <v>0</v>
      </c>
      <c r="C312" s="524">
        <f t="shared" si="14"/>
        <v>135</v>
      </c>
      <c r="D312" s="525">
        <f t="shared" si="9"/>
        <v>9.2485549132947931E-2</v>
      </c>
      <c r="E312" s="522">
        <f t="shared" si="12"/>
        <v>1.0441750042394438</v>
      </c>
      <c r="F312" s="309">
        <f t="shared" si="5"/>
        <v>130.59530535130497</v>
      </c>
      <c r="G312" s="505" t="s">
        <v>14</v>
      </c>
      <c r="H312" s="52">
        <f t="shared" si="6"/>
        <v>49274</v>
      </c>
      <c r="I312" s="502">
        <f t="shared" si="15"/>
        <v>250.55974152936588</v>
      </c>
    </row>
    <row r="313" spans="1:9" ht="30" x14ac:dyDescent="0.25">
      <c r="A313" s="523">
        <v>44277</v>
      </c>
      <c r="B313" s="172">
        <v>231</v>
      </c>
      <c r="C313" s="524">
        <f t="shared" si="14"/>
        <v>143.71428571428572</v>
      </c>
      <c r="D313" s="525">
        <f t="shared" si="9"/>
        <v>0.14578587699316636</v>
      </c>
      <c r="E313" s="522">
        <f t="shared" si="12"/>
        <v>1.0638406104281477</v>
      </c>
      <c r="F313" s="309">
        <f t="shared" si="5"/>
        <v>135.93456092920363</v>
      </c>
      <c r="G313" s="505" t="s">
        <v>13</v>
      </c>
      <c r="H313" s="52">
        <f t="shared" si="6"/>
        <v>49505</v>
      </c>
      <c r="I313" s="502">
        <f t="shared" si="15"/>
        <v>236.33283899458087</v>
      </c>
    </row>
    <row r="314" spans="1:9" ht="30" x14ac:dyDescent="0.25">
      <c r="A314" s="523">
        <v>44278</v>
      </c>
      <c r="B314" s="172">
        <v>119</v>
      </c>
      <c r="C314" s="524">
        <f t="shared" si="14"/>
        <v>143.42857142857142</v>
      </c>
      <c r="D314" s="525">
        <f t="shared" ref="D314:D320" si="16">(SUM(B308:B314)/SUM(B301:B307))-1</f>
        <v>9.846827133479219E-2</v>
      </c>
      <c r="E314" s="522">
        <f t="shared" si="12"/>
        <v>1.0947855124582586</v>
      </c>
      <c r="F314" s="309">
        <f t="shared" si="5"/>
        <v>138.38773241094086</v>
      </c>
      <c r="G314" s="505" t="s">
        <v>27</v>
      </c>
      <c r="H314" s="52">
        <f t="shared" si="6"/>
        <v>49624</v>
      </c>
      <c r="I314" s="502">
        <f t="shared" si="15"/>
        <v>237.38359875836741</v>
      </c>
    </row>
    <row r="315" spans="1:9" ht="35.25" customHeight="1" x14ac:dyDescent="0.25">
      <c r="A315" s="523">
        <v>44279</v>
      </c>
      <c r="B315" s="172">
        <v>149</v>
      </c>
      <c r="C315" s="524">
        <f t="shared" si="14"/>
        <v>136.14285714285714</v>
      </c>
      <c r="D315" s="525">
        <f t="shared" si="16"/>
        <v>-2.0942408376963817E-3</v>
      </c>
      <c r="E315" s="522">
        <f t="shared" si="12"/>
        <v>1.1117520447696945</v>
      </c>
      <c r="F315" s="309">
        <f t="shared" si="5"/>
        <v>137.6662113869005</v>
      </c>
      <c r="G315" s="504" t="s">
        <v>1150</v>
      </c>
      <c r="H315" s="52">
        <f t="shared" si="6"/>
        <v>49773</v>
      </c>
      <c r="I315" s="502">
        <f t="shared" si="15"/>
        <v>250.9765587404388</v>
      </c>
    </row>
    <row r="316" spans="1:9" ht="30" x14ac:dyDescent="0.25">
      <c r="A316" s="523">
        <v>44280</v>
      </c>
      <c r="B316" s="172">
        <v>127</v>
      </c>
      <c r="C316" s="526">
        <f t="shared" si="14"/>
        <v>129.57142857142858</v>
      </c>
      <c r="D316" s="525">
        <f t="shared" si="16"/>
        <v>-5.1255230125523021E-2</v>
      </c>
      <c r="E316" s="522">
        <f t="shared" si="12"/>
        <v>1.1321067317753752</v>
      </c>
      <c r="F316" s="309">
        <f t="shared" si="5"/>
        <v>134.41936677871888</v>
      </c>
      <c r="G316" s="505" t="s">
        <v>11</v>
      </c>
      <c r="H316" s="52">
        <f t="shared" si="6"/>
        <v>49900</v>
      </c>
      <c r="I316" s="502">
        <f t="shared" si="15"/>
        <v>264.50847551972998</v>
      </c>
    </row>
    <row r="317" spans="1:9" ht="30" x14ac:dyDescent="0.25">
      <c r="A317" s="523">
        <v>44281</v>
      </c>
      <c r="B317" s="172">
        <v>109</v>
      </c>
      <c r="C317" s="524">
        <f t="shared" si="14"/>
        <v>125</v>
      </c>
      <c r="D317" s="525">
        <f t="shared" si="16"/>
        <v>-8.4728033472803332E-2</v>
      </c>
      <c r="E317" s="522">
        <f t="shared" si="12"/>
        <v>1.1473878953396177</v>
      </c>
      <c r="F317" s="309">
        <f t="shared" si="5"/>
        <v>132.11049950178972</v>
      </c>
      <c r="G317" s="505" t="s">
        <v>8</v>
      </c>
      <c r="H317" s="52">
        <f t="shared" si="6"/>
        <v>50009</v>
      </c>
      <c r="I317" s="502">
        <f t="shared" si="15"/>
        <v>274.87562649884097</v>
      </c>
    </row>
    <row r="318" spans="1:9" ht="30" x14ac:dyDescent="0.25">
      <c r="A318" s="523">
        <v>44282</v>
      </c>
      <c r="B318" s="172">
        <v>191</v>
      </c>
      <c r="C318" s="524">
        <f t="shared" si="14"/>
        <v>132.28571428571428</v>
      </c>
      <c r="D318" s="525">
        <f t="shared" si="16"/>
        <v>-2.0105820105820071E-2</v>
      </c>
      <c r="E318" s="522">
        <f t="shared" si="12"/>
        <v>1.1551024011299433</v>
      </c>
      <c r="F318" s="309">
        <f t="shared" si="5"/>
        <v>134.99658359795117</v>
      </c>
      <c r="G318" s="505" t="s">
        <v>10</v>
      </c>
      <c r="H318" s="52">
        <f t="shared" si="6"/>
        <v>50200</v>
      </c>
      <c r="I318" s="502">
        <f t="shared" si="15"/>
        <v>260.603086655575</v>
      </c>
    </row>
    <row r="319" spans="1:9" ht="21" x14ac:dyDescent="0.25">
      <c r="A319" s="523">
        <v>44283</v>
      </c>
      <c r="B319" s="172">
        <v>0</v>
      </c>
      <c r="C319" s="524">
        <f t="shared" si="14"/>
        <v>132.28571428571428</v>
      </c>
      <c r="D319" s="525">
        <f t="shared" si="16"/>
        <v>-2.0105820105820071E-2</v>
      </c>
      <c r="E319" s="522">
        <f t="shared" si="12"/>
        <v>1.1628482972136218</v>
      </c>
      <c r="F319" s="309">
        <f t="shared" si="5"/>
        <v>134.99658359795117</v>
      </c>
      <c r="H319" s="52">
        <f t="shared" si="6"/>
        <v>50200</v>
      </c>
      <c r="I319" s="502">
        <f t="shared" si="15"/>
        <v>260.603086655575</v>
      </c>
    </row>
    <row r="320" spans="1:9" ht="21" x14ac:dyDescent="0.25">
      <c r="A320" s="523">
        <v>44284</v>
      </c>
      <c r="B320" s="172">
        <v>252</v>
      </c>
      <c r="C320" s="524">
        <f t="shared" si="14"/>
        <v>135.28571428571428</v>
      </c>
      <c r="D320" s="525">
        <f t="shared" si="16"/>
        <v>-5.8648111332007979E-2</v>
      </c>
      <c r="E320" s="522">
        <f t="shared" si="12"/>
        <v>1.1658579620644021</v>
      </c>
      <c r="F320" s="309">
        <f t="shared" si="5"/>
        <v>140.91305599508212</v>
      </c>
      <c r="H320" s="52">
        <f t="shared" si="6"/>
        <v>50452</v>
      </c>
      <c r="I320" s="502">
        <f t="shared" si="15"/>
        <v>256.06118163796617</v>
      </c>
    </row>
    <row r="321" spans="1:14" ht="21" x14ac:dyDescent="0.25">
      <c r="A321" s="523">
        <v>44285</v>
      </c>
      <c r="B321" s="172">
        <v>196</v>
      </c>
      <c r="C321" s="524">
        <f t="shared" si="14"/>
        <v>146.28571428571428</v>
      </c>
      <c r="D321" s="525">
        <f t="shared" ref="D321:D333" si="17">(SUM(B315:B321)/SUM(B308:B314))-1</f>
        <v>1.9920318725099584E-2</v>
      </c>
      <c r="E321" s="522">
        <f t="shared" si="12"/>
        <v>1.1669147911375775</v>
      </c>
      <c r="F321" s="309">
        <f t="shared" si="5"/>
        <v>146.32446367538481</v>
      </c>
      <c r="H321" s="52">
        <f t="shared" si="6"/>
        <v>50648</v>
      </c>
      <c r="I321" s="502">
        <f t="shared" si="15"/>
        <v>237.55169193456319</v>
      </c>
    </row>
    <row r="322" spans="1:14" ht="21" x14ac:dyDescent="0.25">
      <c r="A322" s="523">
        <v>44286</v>
      </c>
      <c r="B322" s="172">
        <v>156</v>
      </c>
      <c r="C322" s="524">
        <f t="shared" si="14"/>
        <v>147.28571428571428</v>
      </c>
      <c r="D322" s="525">
        <f t="shared" si="17"/>
        <v>8.1846799580272744E-2</v>
      </c>
      <c r="E322" s="522">
        <f t="shared" si="12"/>
        <v>1.1563551643800152</v>
      </c>
      <c r="F322" s="309">
        <f t="shared" si="5"/>
        <v>143.14977116960722</v>
      </c>
      <c r="H322" s="52">
        <f t="shared" si="6"/>
        <v>50804</v>
      </c>
      <c r="I322" s="502">
        <f t="shared" si="15"/>
        <v>236.65642787227765</v>
      </c>
    </row>
    <row r="323" spans="1:14" ht="21" x14ac:dyDescent="0.25">
      <c r="A323" s="523">
        <v>44287</v>
      </c>
      <c r="B323" s="172">
        <v>226</v>
      </c>
      <c r="C323" s="526">
        <f t="shared" ref="C323:C330" si="18">AVERAGE(B317:B323)</f>
        <v>161.42857142857142</v>
      </c>
      <c r="D323" s="525">
        <f t="shared" si="17"/>
        <v>0.24586549062844543</v>
      </c>
      <c r="E323" s="522">
        <f t="shared" si="12"/>
        <v>1.1525725929699435</v>
      </c>
      <c r="F323" s="309">
        <f t="shared" ref="F323:F329" si="19">SUM(B310:B323)/$G$330*100000</f>
        <v>146.97383259702113</v>
      </c>
      <c r="H323" s="52">
        <f t="shared" ref="H323:H333" si="20">H322+B323</f>
        <v>51030</v>
      </c>
      <c r="I323" s="502">
        <f t="shared" si="15"/>
        <v>216.67918242824243</v>
      </c>
    </row>
    <row r="324" spans="1:14" ht="21" x14ac:dyDescent="0.25">
      <c r="A324" s="523">
        <v>44288</v>
      </c>
      <c r="B324" s="172">
        <v>0</v>
      </c>
      <c r="C324" s="524">
        <f t="shared" si="18"/>
        <v>145.85714285714286</v>
      </c>
      <c r="D324" s="525">
        <f t="shared" si="17"/>
        <v>0.16685714285714282</v>
      </c>
      <c r="E324" s="522">
        <f t="shared" si="12"/>
        <v>1.1382792289076189</v>
      </c>
      <c r="F324" s="309">
        <f t="shared" si="19"/>
        <v>136.80038615805208</v>
      </c>
      <c r="H324" s="52">
        <f t="shared" si="20"/>
        <v>51030</v>
      </c>
      <c r="I324" s="502">
        <f t="shared" si="15"/>
        <v>240.0722815393633</v>
      </c>
    </row>
    <row r="325" spans="1:14" ht="21" x14ac:dyDescent="0.25">
      <c r="A325" s="523">
        <v>44289</v>
      </c>
      <c r="B325" s="172">
        <v>391</v>
      </c>
      <c r="C325" s="524">
        <f t="shared" si="18"/>
        <v>174.42857142857142</v>
      </c>
      <c r="D325" s="525">
        <f t="shared" si="17"/>
        <v>0.31857451403887693</v>
      </c>
      <c r="E325" s="522">
        <f t="shared" si="12"/>
        <v>1.145444069470738</v>
      </c>
      <c r="F325" s="309">
        <f t="shared" si="19"/>
        <v>154.91056386146508</v>
      </c>
      <c r="H325" s="52">
        <f t="shared" si="20"/>
        <v>51421</v>
      </c>
      <c r="I325" s="502">
        <f t="shared" ref="I325:I333" si="21">LN(2)/(LN(H325)-LN(H318))*7</f>
        <v>201.90189972913834</v>
      </c>
      <c r="J325" s="176">
        <f t="shared" ref="J325:J333" si="22">I325+A325</f>
        <v>44490.901899729135</v>
      </c>
      <c r="K325" s="52">
        <f t="shared" ref="K325:K333" si="23">H325*2</f>
        <v>102842</v>
      </c>
      <c r="L325" s="506"/>
      <c r="M325" s="52">
        <f t="shared" ref="M325:M333" si="24">SUM(B319:B325)</f>
        <v>1221</v>
      </c>
      <c r="N325" s="52">
        <f t="shared" ref="N325:N333" si="25">SUM(B312:B318)</f>
        <v>926</v>
      </c>
    </row>
    <row r="326" spans="1:14" ht="21" x14ac:dyDescent="0.25">
      <c r="A326" s="523">
        <v>44290</v>
      </c>
      <c r="B326" s="172">
        <v>0</v>
      </c>
      <c r="C326" s="524">
        <f t="shared" si="18"/>
        <v>174.42857142857142</v>
      </c>
      <c r="D326" s="525">
        <f t="shared" si="17"/>
        <v>0.31857451403887693</v>
      </c>
      <c r="E326" s="522">
        <f t="shared" si="12"/>
        <v>1.1524157531465689</v>
      </c>
      <c r="F326" s="309">
        <f t="shared" si="19"/>
        <v>154.91056386146508</v>
      </c>
      <c r="H326" s="52">
        <f t="shared" si="20"/>
        <v>51421</v>
      </c>
      <c r="I326" s="502">
        <f t="shared" si="21"/>
        <v>201.90189972913834</v>
      </c>
      <c r="J326" s="176">
        <f t="shared" si="22"/>
        <v>44491.901899729135</v>
      </c>
      <c r="K326" s="52">
        <f t="shared" si="23"/>
        <v>102842</v>
      </c>
      <c r="L326" s="506"/>
      <c r="M326" s="52">
        <f t="shared" si="24"/>
        <v>1221</v>
      </c>
      <c r="N326" s="52">
        <f t="shared" si="25"/>
        <v>926</v>
      </c>
    </row>
    <row r="327" spans="1:14" ht="21" x14ac:dyDescent="0.25">
      <c r="A327" s="523">
        <v>44291</v>
      </c>
      <c r="B327" s="172">
        <v>265</v>
      </c>
      <c r="C327" s="524">
        <f t="shared" si="18"/>
        <v>176.28571428571428</v>
      </c>
      <c r="D327" s="525">
        <f t="shared" si="17"/>
        <v>0.30306230200633588</v>
      </c>
      <c r="E327" s="522">
        <f t="shared" si="12"/>
        <v>1.1491871214536178</v>
      </c>
      <c r="F327" s="309">
        <f t="shared" si="19"/>
        <v>157.36373534320228</v>
      </c>
      <c r="H327" s="52">
        <f t="shared" si="20"/>
        <v>51686</v>
      </c>
      <c r="I327" s="502">
        <f t="shared" si="21"/>
        <v>200.79114809252906</v>
      </c>
      <c r="J327" s="176">
        <f t="shared" si="22"/>
        <v>44491.791148092532</v>
      </c>
      <c r="K327" s="52">
        <f t="shared" si="23"/>
        <v>103372</v>
      </c>
      <c r="L327" s="506"/>
      <c r="M327" s="52">
        <f t="shared" si="24"/>
        <v>1234</v>
      </c>
      <c r="N327" s="52">
        <f t="shared" si="25"/>
        <v>947</v>
      </c>
    </row>
    <row r="328" spans="1:14" ht="21" x14ac:dyDescent="0.25">
      <c r="A328" s="523">
        <v>44292</v>
      </c>
      <c r="B328" s="172">
        <v>107</v>
      </c>
      <c r="C328" s="524">
        <f t="shared" si="18"/>
        <v>163.57142857142858</v>
      </c>
      <c r="D328" s="525">
        <f t="shared" si="17"/>
        <v>0.1181640625</v>
      </c>
      <c r="E328" s="522">
        <f t="shared" si="12"/>
        <v>1.1388237134365709</v>
      </c>
      <c r="F328" s="309">
        <f t="shared" si="19"/>
        <v>156.49791011435386</v>
      </c>
      <c r="H328" s="52">
        <f t="shared" si="20"/>
        <v>51793</v>
      </c>
      <c r="I328" s="502">
        <f t="shared" si="21"/>
        <v>217.04197949825738</v>
      </c>
      <c r="J328" s="176">
        <f t="shared" si="22"/>
        <v>44509.041979498259</v>
      </c>
      <c r="K328" s="52">
        <f t="shared" si="23"/>
        <v>103586</v>
      </c>
      <c r="L328" s="506"/>
      <c r="M328" s="52">
        <f t="shared" si="24"/>
        <v>1145</v>
      </c>
      <c r="N328" s="52">
        <f t="shared" si="25"/>
        <v>1024</v>
      </c>
    </row>
    <row r="329" spans="1:14" ht="21" x14ac:dyDescent="0.25">
      <c r="A329" s="523">
        <v>44293</v>
      </c>
      <c r="B329" s="527">
        <v>415</v>
      </c>
      <c r="C329" s="524">
        <f t="shared" si="18"/>
        <v>200.57142857142858</v>
      </c>
      <c r="D329" s="525">
        <f t="shared" si="17"/>
        <v>0.36178467507274492</v>
      </c>
      <c r="E329" s="522">
        <f t="shared" si="12"/>
        <v>1.1625493688530935</v>
      </c>
      <c r="F329" s="309">
        <f t="shared" si="19"/>
        <v>175.69036935382741</v>
      </c>
      <c r="H329" s="52">
        <f t="shared" si="20"/>
        <v>52208</v>
      </c>
      <c r="I329" s="502">
        <f t="shared" si="21"/>
        <v>177.98660643502694</v>
      </c>
      <c r="J329" s="176">
        <f t="shared" si="22"/>
        <v>44470.986606435028</v>
      </c>
      <c r="K329" s="52">
        <f t="shared" si="23"/>
        <v>104416</v>
      </c>
      <c r="L329" s="506"/>
      <c r="M329" s="52">
        <f t="shared" si="24"/>
        <v>1404</v>
      </c>
      <c r="N329" s="52">
        <f t="shared" si="25"/>
        <v>1031</v>
      </c>
    </row>
    <row r="330" spans="1:14" ht="21.75" thickBot="1" x14ac:dyDescent="0.3">
      <c r="A330" s="523">
        <v>44294</v>
      </c>
      <c r="B330" s="172">
        <v>381</v>
      </c>
      <c r="C330" s="526">
        <f t="shared" si="18"/>
        <v>222.71428571428572</v>
      </c>
      <c r="D330" s="525">
        <f t="shared" si="17"/>
        <v>0.37964601769911499</v>
      </c>
      <c r="E330" s="522">
        <f t="shared" ref="E330:E348" si="26">SUM(C317:C330)/SUM(C303:C316)</f>
        <v>1.2065008087499034</v>
      </c>
      <c r="F330" s="309">
        <f t="shared" ref="F330:F348" si="27">SUM(B317:B330)/$G$330*100000</f>
        <v>194.01700336445253</v>
      </c>
      <c r="G330" s="283">
        <v>1385961</v>
      </c>
      <c r="H330" s="52">
        <f t="shared" si="20"/>
        <v>52589</v>
      </c>
      <c r="I330" s="502">
        <f t="shared" si="21"/>
        <v>161.23302928713071</v>
      </c>
      <c r="J330" s="176">
        <f t="shared" si="22"/>
        <v>44455.233029287134</v>
      </c>
      <c r="K330" s="52">
        <f t="shared" si="23"/>
        <v>105178</v>
      </c>
      <c r="L330" s="506"/>
      <c r="M330" s="52">
        <f t="shared" si="24"/>
        <v>1559</v>
      </c>
      <c r="N330" s="52">
        <f t="shared" si="25"/>
        <v>1130</v>
      </c>
    </row>
    <row r="331" spans="1:14" ht="21" x14ac:dyDescent="0.25">
      <c r="A331" s="523">
        <v>44295</v>
      </c>
      <c r="B331" s="172">
        <v>437</v>
      </c>
      <c r="C331" s="526">
        <f>AVERAGE(B325:B331)</f>
        <v>285.14285714285717</v>
      </c>
      <c r="D331" s="525">
        <f t="shared" si="17"/>
        <v>0.9549461312438785</v>
      </c>
      <c r="E331" s="522">
        <f t="shared" si="26"/>
        <v>1.2887745700245701</v>
      </c>
      <c r="F331" s="309">
        <f t="shared" si="27"/>
        <v>217.68289295297632</v>
      </c>
      <c r="H331" s="52">
        <f t="shared" si="20"/>
        <v>53026</v>
      </c>
      <c r="I331" s="502">
        <f t="shared" si="21"/>
        <v>126.45814916478737</v>
      </c>
      <c r="J331" s="176">
        <f t="shared" si="22"/>
        <v>44421.458149164784</v>
      </c>
      <c r="K331" s="52">
        <f t="shared" si="23"/>
        <v>106052</v>
      </c>
      <c r="L331" s="506"/>
      <c r="M331" s="52">
        <f t="shared" si="24"/>
        <v>1996</v>
      </c>
      <c r="N331" s="52">
        <f t="shared" si="25"/>
        <v>1021</v>
      </c>
    </row>
    <row r="332" spans="1:14" ht="21" x14ac:dyDescent="0.25">
      <c r="A332" s="523">
        <v>44296</v>
      </c>
      <c r="B332" s="172">
        <v>393</v>
      </c>
      <c r="C332" s="526">
        <f>AVERAGE(B326:B332)</f>
        <v>285.42857142857144</v>
      </c>
      <c r="D332" s="525">
        <f t="shared" si="17"/>
        <v>0.63636363636363646</v>
      </c>
      <c r="E332" s="522">
        <f t="shared" si="26"/>
        <v>1.3646923958731374</v>
      </c>
      <c r="F332" s="309">
        <f t="shared" si="27"/>
        <v>232.25761763859157</v>
      </c>
      <c r="H332" s="52">
        <f t="shared" si="20"/>
        <v>53419</v>
      </c>
      <c r="I332" s="502">
        <f t="shared" si="21"/>
        <v>127.28359938529451</v>
      </c>
      <c r="J332" s="176">
        <f t="shared" si="22"/>
        <v>44423.283599385293</v>
      </c>
      <c r="K332" s="52">
        <f t="shared" si="23"/>
        <v>106838</v>
      </c>
      <c r="L332" s="506"/>
      <c r="M332" s="52">
        <f t="shared" si="24"/>
        <v>1998</v>
      </c>
      <c r="N332" s="52">
        <f t="shared" si="25"/>
        <v>1221</v>
      </c>
    </row>
    <row r="333" spans="1:14" ht="21" x14ac:dyDescent="0.25">
      <c r="A333" s="523">
        <v>44297</v>
      </c>
      <c r="B333" s="172">
        <v>0</v>
      </c>
      <c r="C333" s="526">
        <f>AVERAGE(B327:B333)</f>
        <v>285.42857142857144</v>
      </c>
      <c r="D333" s="525">
        <f t="shared" si="17"/>
        <v>0.63636363636363646</v>
      </c>
      <c r="E333" s="522">
        <f t="shared" si="26"/>
        <v>1.4399056747299563</v>
      </c>
      <c r="F333" s="309">
        <f t="shared" si="27"/>
        <v>232.25761763859157</v>
      </c>
      <c r="H333" s="52">
        <f t="shared" si="20"/>
        <v>53419</v>
      </c>
      <c r="I333" s="502">
        <f t="shared" si="21"/>
        <v>127.28359938529451</v>
      </c>
      <c r="J333" s="176">
        <f t="shared" si="22"/>
        <v>44424.283599385293</v>
      </c>
      <c r="K333" s="52">
        <f t="shared" si="23"/>
        <v>106838</v>
      </c>
      <c r="L333" s="506"/>
      <c r="M333" s="52">
        <f t="shared" si="24"/>
        <v>1998</v>
      </c>
      <c r="N333" s="52">
        <f t="shared" si="25"/>
        <v>1221</v>
      </c>
    </row>
    <row r="334" spans="1:14" ht="21" x14ac:dyDescent="0.25">
      <c r="A334" s="523">
        <v>44298</v>
      </c>
      <c r="B334" s="528">
        <v>718</v>
      </c>
      <c r="C334" s="526">
        <f>AVERAGE(B328:B334)</f>
        <v>350.14285714285717</v>
      </c>
      <c r="D334" s="525">
        <f t="shared" ref="D334:D348" si="28">(SUM(B328:B334)/SUM(B321:B327))-1</f>
        <v>0.98622366288492702</v>
      </c>
      <c r="E334" s="522">
        <f t="shared" si="26"/>
        <v>1.5461975028376849</v>
      </c>
      <c r="F334" s="309">
        <f t="shared" si="27"/>
        <v>265.88049735887228</v>
      </c>
      <c r="H334" s="52">
        <f t="shared" ref="H334:H346" si="29">H333+B334</f>
        <v>54137</v>
      </c>
      <c r="I334" s="502">
        <f>LN(2)/(LN(H334)-LN(H327))*7</f>
        <v>104.72553478251058</v>
      </c>
      <c r="J334" s="176">
        <f t="shared" ref="J334:J346" si="30">I334+A334</f>
        <v>44402.725534782512</v>
      </c>
      <c r="K334" s="52">
        <f t="shared" ref="K334:K346" si="31">H334*2</f>
        <v>108274</v>
      </c>
      <c r="L334" s="506"/>
      <c r="M334" s="52">
        <f>SUM(B328:B334)</f>
        <v>2451</v>
      </c>
      <c r="N334" s="52">
        <f>SUM(B321:B327)</f>
        <v>1234</v>
      </c>
    </row>
    <row r="335" spans="1:14" ht="21" x14ac:dyDescent="0.25">
      <c r="A335" s="523">
        <v>44299</v>
      </c>
      <c r="B335" s="172">
        <v>163</v>
      </c>
      <c r="C335" s="526">
        <f t="shared" ref="C335:C340" si="32">AVERAGE(B329:B335)</f>
        <v>358.14285714285717</v>
      </c>
      <c r="D335" s="525">
        <f t="shared" si="28"/>
        <v>1.1895196506550216</v>
      </c>
      <c r="E335" s="522">
        <f t="shared" si="26"/>
        <v>1.6447279549718579</v>
      </c>
      <c r="F335" s="309">
        <f t="shared" si="27"/>
        <v>263.49947797953911</v>
      </c>
      <c r="H335" s="52">
        <f t="shared" si="29"/>
        <v>54300</v>
      </c>
      <c r="I335" s="502">
        <f t="shared" ref="I335:I342" si="33">LN(2)/(LN(H335)-LN(H328))*7</f>
        <v>102.64671311829734</v>
      </c>
      <c r="J335" s="176">
        <f t="shared" si="30"/>
        <v>44401.646713118294</v>
      </c>
      <c r="K335" s="52">
        <f t="shared" si="31"/>
        <v>108600</v>
      </c>
      <c r="L335" s="506"/>
      <c r="M335" s="52">
        <f>SUM(B329:B335)</f>
        <v>2507</v>
      </c>
      <c r="N335" s="52">
        <f>SUM(B322:B328)</f>
        <v>1145</v>
      </c>
    </row>
    <row r="336" spans="1:14" ht="21" x14ac:dyDescent="0.25">
      <c r="A336" s="523">
        <v>44300</v>
      </c>
      <c r="B336" s="172">
        <v>635</v>
      </c>
      <c r="C336" s="526">
        <f t="shared" si="32"/>
        <v>389.57142857142856</v>
      </c>
      <c r="D336" s="525">
        <f t="shared" si="28"/>
        <v>0.94230769230769229</v>
      </c>
      <c r="E336" s="522">
        <f t="shared" si="26"/>
        <v>1.7619580628311324</v>
      </c>
      <c r="F336" s="309">
        <f t="shared" si="27"/>
        <v>298.06033503107233</v>
      </c>
      <c r="H336" s="52">
        <f t="shared" si="29"/>
        <v>54935</v>
      </c>
      <c r="I336" s="502">
        <f t="shared" si="33"/>
        <v>95.296810301909488</v>
      </c>
      <c r="J336" s="176">
        <f t="shared" si="30"/>
        <v>44395.296810301908</v>
      </c>
      <c r="K336" s="52">
        <f t="shared" si="31"/>
        <v>109870</v>
      </c>
      <c r="L336" s="506"/>
      <c r="M336" s="52">
        <f>SUM(B330:B336)</f>
        <v>2727</v>
      </c>
      <c r="N336" s="52">
        <f>SUM(B323:B329)</f>
        <v>1404</v>
      </c>
    </row>
    <row r="337" spans="1:17" ht="21" x14ac:dyDescent="0.25">
      <c r="A337" s="523">
        <v>44301</v>
      </c>
      <c r="B337" s="172">
        <v>609</v>
      </c>
      <c r="C337" s="526">
        <f t="shared" si="32"/>
        <v>422.14285714285717</v>
      </c>
      <c r="D337" s="525">
        <f t="shared" si="28"/>
        <v>0.8954457985888391</v>
      </c>
      <c r="E337" s="522">
        <f t="shared" si="26"/>
        <v>1.8738121546961335</v>
      </c>
      <c r="F337" s="309">
        <f t="shared" si="27"/>
        <v>325.69459025181806</v>
      </c>
      <c r="H337" s="52">
        <f t="shared" si="29"/>
        <v>55544</v>
      </c>
      <c r="I337" s="502">
        <f t="shared" si="33"/>
        <v>88.753630754879936</v>
      </c>
      <c r="J337" s="176">
        <f t="shared" si="30"/>
        <v>44389.75363075488</v>
      </c>
      <c r="K337" s="52">
        <f t="shared" si="31"/>
        <v>111088</v>
      </c>
      <c r="L337" s="506"/>
      <c r="M337" s="52">
        <f>SUM(B331:B337)</f>
        <v>2955</v>
      </c>
      <c r="N337" s="52">
        <f>SUM(B324:B330)</f>
        <v>1559</v>
      </c>
    </row>
    <row r="338" spans="1:17" ht="21" x14ac:dyDescent="0.25">
      <c r="A338" s="523">
        <v>44302</v>
      </c>
      <c r="B338" s="172">
        <v>524</v>
      </c>
      <c r="C338" s="526">
        <f t="shared" si="32"/>
        <v>434.57142857142856</v>
      </c>
      <c r="D338" s="525">
        <f t="shared" si="28"/>
        <v>0.52404809619238479</v>
      </c>
      <c r="E338" s="522">
        <f t="shared" si="26"/>
        <v>2.0130498533724346</v>
      </c>
      <c r="F338" s="309">
        <f t="shared" si="27"/>
        <v>363.50229191153284</v>
      </c>
      <c r="G338" s="52">
        <f>MAX($B$2:B338)</f>
        <v>718</v>
      </c>
      <c r="H338" s="52">
        <f t="shared" si="29"/>
        <v>56068</v>
      </c>
      <c r="I338" s="502">
        <f t="shared" si="33"/>
        <v>86.980633135195617</v>
      </c>
      <c r="J338" s="176">
        <f t="shared" si="30"/>
        <v>44388.980633135194</v>
      </c>
      <c r="K338" s="52">
        <f t="shared" si="31"/>
        <v>112136</v>
      </c>
    </row>
    <row r="339" spans="1:17" ht="30" x14ac:dyDescent="0.25">
      <c r="A339" s="523">
        <v>44303</v>
      </c>
      <c r="B339" s="172">
        <v>626</v>
      </c>
      <c r="C339" s="526">
        <f t="shared" si="32"/>
        <v>467.85714285714283</v>
      </c>
      <c r="D339" s="525">
        <f t="shared" si="28"/>
        <v>0.63913913913913922</v>
      </c>
      <c r="E339" s="522">
        <f t="shared" si="26"/>
        <v>2.1207243460764591</v>
      </c>
      <c r="F339" s="309">
        <f t="shared" si="27"/>
        <v>380.45803597648131</v>
      </c>
      <c r="G339" s="52">
        <f>MAX($B$2:B339)</f>
        <v>718</v>
      </c>
      <c r="H339" s="52">
        <f t="shared" si="29"/>
        <v>56694</v>
      </c>
      <c r="I339" s="502">
        <f t="shared" si="33"/>
        <v>81.544127165411467</v>
      </c>
      <c r="J339" s="176">
        <f t="shared" si="30"/>
        <v>44384.544127165413</v>
      </c>
      <c r="K339" s="52">
        <f t="shared" si="31"/>
        <v>113388</v>
      </c>
      <c r="M339" s="6" t="s">
        <v>1169</v>
      </c>
      <c r="N339" s="6" t="s">
        <v>1170</v>
      </c>
      <c r="P339" s="6" t="s">
        <v>3215</v>
      </c>
      <c r="Q339" s="6" t="s">
        <v>1184</v>
      </c>
    </row>
    <row r="340" spans="1:17" ht="21" x14ac:dyDescent="0.25">
      <c r="A340" s="523">
        <v>44304</v>
      </c>
      <c r="B340" s="172">
        <v>519</v>
      </c>
      <c r="C340" s="526">
        <f t="shared" si="32"/>
        <v>542</v>
      </c>
      <c r="D340" s="525">
        <f t="shared" si="28"/>
        <v>0.89889889889889885</v>
      </c>
      <c r="E340" s="522">
        <f t="shared" si="26"/>
        <v>2.2607807215332589</v>
      </c>
      <c r="F340" s="309">
        <f t="shared" si="27"/>
        <v>417.90497712417596</v>
      </c>
      <c r="G340" s="52">
        <f>MAX($B$2:B340)</f>
        <v>718</v>
      </c>
      <c r="H340" s="52">
        <f t="shared" si="29"/>
        <v>57213</v>
      </c>
      <c r="I340" s="502">
        <f t="shared" si="33"/>
        <v>70.714195046390927</v>
      </c>
      <c r="J340" s="176">
        <f t="shared" si="30"/>
        <v>44374.714195046392</v>
      </c>
      <c r="K340" s="52">
        <f t="shared" si="31"/>
        <v>114426</v>
      </c>
      <c r="M340" s="502">
        <f>SUM(C327:C340)</f>
        <v>4583.5714285714284</v>
      </c>
      <c r="N340" s="502">
        <f>SUM(C313:C326)</f>
        <v>2027.4285714285709</v>
      </c>
      <c r="O340" s="502">
        <f>M340*100/N340</f>
        <v>226.07807215332588</v>
      </c>
      <c r="P340" s="502">
        <f t="shared" ref="P340:P352" si="34">AVERAGE(B327:B340)</f>
        <v>413.71428571428572</v>
      </c>
    </row>
    <row r="341" spans="1:17" ht="21" x14ac:dyDescent="0.25">
      <c r="A341" s="523">
        <v>44305</v>
      </c>
      <c r="B341" s="172">
        <v>231</v>
      </c>
      <c r="C341" s="526">
        <f t="shared" ref="C341:C352" si="35">AVERAGE(B335:B341)</f>
        <v>472.42857142857144</v>
      </c>
      <c r="D341" s="525">
        <f t="shared" si="28"/>
        <v>0.34924520603835174</v>
      </c>
      <c r="E341" s="522">
        <f t="shared" si="26"/>
        <v>2.3687933425797505</v>
      </c>
      <c r="F341" s="309">
        <f t="shared" si="27"/>
        <v>415.45180564243873</v>
      </c>
      <c r="G341" s="52">
        <f>MAX($B$2:B341)</f>
        <v>718</v>
      </c>
      <c r="H341" s="52">
        <f t="shared" si="29"/>
        <v>57444</v>
      </c>
      <c r="I341" s="502">
        <f t="shared" si="33"/>
        <v>81.831846548582746</v>
      </c>
      <c r="J341" s="176">
        <f t="shared" si="30"/>
        <v>44386.831846548586</v>
      </c>
      <c r="K341" s="52">
        <f t="shared" si="31"/>
        <v>114888</v>
      </c>
      <c r="M341" s="502">
        <f>SUM(C328:C341)</f>
        <v>4879.7142857142853</v>
      </c>
      <c r="N341" s="502">
        <f>SUM(C314:C327)</f>
        <v>2059.9999999999995</v>
      </c>
      <c r="O341" s="502">
        <f>M341*100/N341</f>
        <v>236.87933425797507</v>
      </c>
      <c r="P341" s="502">
        <f t="shared" si="34"/>
        <v>411.28571428571428</v>
      </c>
    </row>
    <row r="342" spans="1:17" ht="21" x14ac:dyDescent="0.25">
      <c r="A342" s="523">
        <v>44306</v>
      </c>
      <c r="B342" s="172">
        <v>206</v>
      </c>
      <c r="C342" s="526">
        <f t="shared" si="35"/>
        <v>478.57142857142856</v>
      </c>
      <c r="D342" s="525">
        <f t="shared" si="28"/>
        <v>0.336258476266454</v>
      </c>
      <c r="E342" s="522">
        <f t="shared" si="26"/>
        <v>2.4972872742256724</v>
      </c>
      <c r="F342" s="309">
        <f t="shared" si="27"/>
        <v>422.59486378043823</v>
      </c>
      <c r="G342" s="52">
        <f>MAX($B$2:B342)</f>
        <v>718</v>
      </c>
      <c r="H342" s="52">
        <f t="shared" si="29"/>
        <v>57650</v>
      </c>
      <c r="I342" s="502">
        <f t="shared" si="33"/>
        <v>81.048151892191854</v>
      </c>
      <c r="J342" s="176">
        <f t="shared" si="30"/>
        <v>44387.048151892195</v>
      </c>
      <c r="K342" s="52">
        <f t="shared" si="31"/>
        <v>115300</v>
      </c>
      <c r="M342" s="502">
        <f>SUM(C329:C342)</f>
        <v>5194.7142857142862</v>
      </c>
      <c r="N342" s="502">
        <f>SUM(C315:C328)</f>
        <v>2080.1428571428564</v>
      </c>
      <c r="O342" s="502">
        <f>M342*100/N342</f>
        <v>249.72872742256726</v>
      </c>
      <c r="P342" s="502">
        <f t="shared" si="34"/>
        <v>418.35714285714283</v>
      </c>
    </row>
    <row r="343" spans="1:17" ht="21" x14ac:dyDescent="0.25">
      <c r="A343" s="523">
        <v>44307</v>
      </c>
      <c r="B343" s="172">
        <v>602</v>
      </c>
      <c r="C343" s="526">
        <f t="shared" si="35"/>
        <v>473.85714285714283</v>
      </c>
      <c r="D343" s="525">
        <f t="shared" si="28"/>
        <v>0.21635496883021643</v>
      </c>
      <c r="E343" s="522">
        <f t="shared" si="26"/>
        <v>2.5496935784705577</v>
      </c>
      <c r="F343" s="309">
        <f t="shared" si="27"/>
        <v>436.08730692999296</v>
      </c>
      <c r="G343" s="52">
        <f>MAX($B$2:B343)</f>
        <v>718</v>
      </c>
      <c r="H343" s="52">
        <f t="shared" si="29"/>
        <v>58252</v>
      </c>
      <c r="I343" s="502">
        <f t="shared" ref="I343:I359" si="36">LN(2)/(LN(H343)-LN(H336))*7</f>
        <v>82.759948371729152</v>
      </c>
      <c r="J343" s="176">
        <f t="shared" si="30"/>
        <v>44389.759948371728</v>
      </c>
      <c r="K343" s="52">
        <f t="shared" si="31"/>
        <v>116504</v>
      </c>
      <c r="M343" s="502">
        <f>SUM(C330:C343)</f>
        <v>5468</v>
      </c>
      <c r="N343" s="502">
        <f>SUM(C316:C329)</f>
        <v>2144.571428571428</v>
      </c>
      <c r="O343" s="502">
        <f>M343*100/N343</f>
        <v>254.96935784705576</v>
      </c>
      <c r="P343" s="502">
        <f t="shared" si="34"/>
        <v>431.71428571428572</v>
      </c>
    </row>
    <row r="344" spans="1:17" ht="21" x14ac:dyDescent="0.25">
      <c r="A344" s="523">
        <v>44308</v>
      </c>
      <c r="B344" s="172">
        <v>607</v>
      </c>
      <c r="C344" s="526">
        <f t="shared" si="35"/>
        <v>473.57142857142856</v>
      </c>
      <c r="D344" s="525">
        <f t="shared" si="28"/>
        <v>0.12182741116751261</v>
      </c>
      <c r="E344" s="522">
        <f t="shared" si="26"/>
        <v>2.555669050051073</v>
      </c>
      <c r="F344" s="309">
        <f t="shared" si="27"/>
        <v>452.39368207330511</v>
      </c>
      <c r="G344" s="52">
        <f>MAX($B$2:B344)</f>
        <v>718</v>
      </c>
      <c r="H344" s="52">
        <f t="shared" si="29"/>
        <v>58859</v>
      </c>
      <c r="I344" s="502">
        <f t="shared" si="36"/>
        <v>83.700064268355348</v>
      </c>
      <c r="J344" s="176">
        <f t="shared" si="30"/>
        <v>44391.700064268356</v>
      </c>
      <c r="K344" s="52">
        <f t="shared" si="31"/>
        <v>117718</v>
      </c>
      <c r="M344" s="502">
        <f t="shared" ref="M344:M350" si="37">SUM(C331:C344)</f>
        <v>5718.8571428571431</v>
      </c>
      <c r="N344" s="502">
        <f t="shared" ref="N344:N350" si="38">SUM(C317:C330)</f>
        <v>2237.7142857142853</v>
      </c>
      <c r="O344" s="502">
        <f t="shared" ref="O344:O353" si="39">M344*100/N344</f>
        <v>255.56690500510732</v>
      </c>
      <c r="P344" s="502">
        <f t="shared" si="34"/>
        <v>447.85714285714283</v>
      </c>
    </row>
    <row r="345" spans="1:17" ht="21" x14ac:dyDescent="0.25">
      <c r="A345" s="523">
        <v>44309</v>
      </c>
      <c r="B345" s="172">
        <v>640</v>
      </c>
      <c r="C345" s="526">
        <f t="shared" si="35"/>
        <v>490.14285714285717</v>
      </c>
      <c r="D345" s="525">
        <f t="shared" si="28"/>
        <v>0.12787639710716636</v>
      </c>
      <c r="E345" s="522">
        <f t="shared" si="26"/>
        <v>2.4704795948763776</v>
      </c>
      <c r="F345" s="309">
        <f t="shared" si="27"/>
        <v>467.04055886132437</v>
      </c>
      <c r="G345" s="52">
        <f>MAX($B$2:B345)</f>
        <v>718</v>
      </c>
      <c r="H345" s="52">
        <f t="shared" si="29"/>
        <v>59499</v>
      </c>
      <c r="I345" s="502">
        <f t="shared" si="36"/>
        <v>81.691897213833542</v>
      </c>
      <c r="J345" s="176">
        <f t="shared" si="30"/>
        <v>44390.69189721383</v>
      </c>
      <c r="K345" s="52">
        <f t="shared" si="31"/>
        <v>118998</v>
      </c>
      <c r="M345" s="502">
        <f t="shared" si="37"/>
        <v>5923.8571428571431</v>
      </c>
      <c r="N345" s="502">
        <f t="shared" si="38"/>
        <v>2397.8571428571431</v>
      </c>
      <c r="O345" s="502">
        <f t="shared" si="39"/>
        <v>247.04795948763777</v>
      </c>
      <c r="P345" s="502">
        <f t="shared" si="34"/>
        <v>462.35714285714283</v>
      </c>
    </row>
    <row r="346" spans="1:17" ht="21" x14ac:dyDescent="0.25">
      <c r="A346" s="523">
        <v>44310</v>
      </c>
      <c r="B346" s="172">
        <v>671</v>
      </c>
      <c r="C346" s="526">
        <f t="shared" si="35"/>
        <v>496.57142857142856</v>
      </c>
      <c r="D346" s="525">
        <f t="shared" si="28"/>
        <v>6.1374045801526611E-2</v>
      </c>
      <c r="E346" s="522">
        <f t="shared" si="26"/>
        <v>2.4049392395139155</v>
      </c>
      <c r="F346" s="309">
        <f t="shared" si="27"/>
        <v>487.09884332964634</v>
      </c>
      <c r="G346" s="52">
        <f>MAX($B$2:B346)</f>
        <v>718</v>
      </c>
      <c r="H346" s="52">
        <f t="shared" si="29"/>
        <v>60170</v>
      </c>
      <c r="I346" s="502">
        <f t="shared" si="36"/>
        <v>81.53918412839127</v>
      </c>
      <c r="J346" s="176">
        <f t="shared" si="30"/>
        <v>44391.539184128393</v>
      </c>
      <c r="K346" s="52">
        <f t="shared" si="31"/>
        <v>120340</v>
      </c>
      <c r="M346" s="502">
        <f t="shared" si="37"/>
        <v>6135</v>
      </c>
      <c r="N346" s="502">
        <f t="shared" si="38"/>
        <v>2551.0000000000005</v>
      </c>
      <c r="O346" s="502">
        <f t="shared" si="39"/>
        <v>240.49392395139157</v>
      </c>
      <c r="P346" s="502">
        <f t="shared" si="34"/>
        <v>482.21428571428572</v>
      </c>
    </row>
    <row r="347" spans="1:17" ht="21" x14ac:dyDescent="0.25">
      <c r="A347" s="523">
        <v>44311</v>
      </c>
      <c r="B347" s="172">
        <v>569</v>
      </c>
      <c r="C347" s="526">
        <f t="shared" si="35"/>
        <v>503.71428571428572</v>
      </c>
      <c r="D347" s="525">
        <f t="shared" si="28"/>
        <v>-7.0637849235635208E-2</v>
      </c>
      <c r="E347" s="522">
        <f t="shared" si="26"/>
        <v>2.3494637857256051</v>
      </c>
      <c r="F347" s="309">
        <f t="shared" si="27"/>
        <v>528.15338959754285</v>
      </c>
      <c r="G347" s="52">
        <f>MAX($B$2:B347)</f>
        <v>718</v>
      </c>
      <c r="H347" s="52">
        <f t="shared" ref="H347:H352" si="40">H346+B347</f>
        <v>60739</v>
      </c>
      <c r="I347" s="502">
        <f t="shared" si="36"/>
        <v>81.131049023180722</v>
      </c>
      <c r="J347" s="176">
        <f t="shared" ref="J347:J357" si="41">I347+A347</f>
        <v>44392.131049023177</v>
      </c>
      <c r="K347" s="52">
        <f t="shared" ref="K347:K357" si="42">H347*2</f>
        <v>121478</v>
      </c>
      <c r="M347" s="502">
        <f t="shared" si="37"/>
        <v>6353.2857142857129</v>
      </c>
      <c r="N347" s="502">
        <f t="shared" si="38"/>
        <v>2704.1428571428578</v>
      </c>
      <c r="O347" s="502">
        <f t="shared" si="39"/>
        <v>234.94637857256049</v>
      </c>
      <c r="P347" s="502">
        <f t="shared" si="34"/>
        <v>522.85714285714289</v>
      </c>
    </row>
    <row r="348" spans="1:17" ht="21" x14ac:dyDescent="0.25">
      <c r="A348" s="529">
        <v>44312</v>
      </c>
      <c r="B348" s="185">
        <v>220</v>
      </c>
      <c r="C348" s="530">
        <f t="shared" si="35"/>
        <v>502.14285714285717</v>
      </c>
      <c r="D348" s="531">
        <f t="shared" si="28"/>
        <v>6.2896885394617463E-2</v>
      </c>
      <c r="E348" s="532">
        <f t="shared" si="26"/>
        <v>2.228600792835119</v>
      </c>
      <c r="F348" s="533">
        <f t="shared" si="27"/>
        <v>492.22164260033293</v>
      </c>
      <c r="G348" s="52">
        <f>MAX($B$2:B348)</f>
        <v>718</v>
      </c>
      <c r="H348" s="52">
        <f t="shared" si="40"/>
        <v>60959</v>
      </c>
      <c r="I348" s="502">
        <f t="shared" si="36"/>
        <v>81.69646253496343</v>
      </c>
      <c r="J348" s="176">
        <f t="shared" si="41"/>
        <v>44393.696462534965</v>
      </c>
      <c r="K348" s="52">
        <f t="shared" si="42"/>
        <v>121918</v>
      </c>
      <c r="M348" s="502">
        <f t="shared" si="37"/>
        <v>6505.2857142857129</v>
      </c>
      <c r="N348" s="502">
        <f t="shared" si="38"/>
        <v>2919.0000000000005</v>
      </c>
      <c r="O348" s="502">
        <f t="shared" si="39"/>
        <v>222.86007928351188</v>
      </c>
      <c r="P348" s="502">
        <f t="shared" si="34"/>
        <v>487.28571428571428</v>
      </c>
    </row>
    <row r="349" spans="1:17" ht="21" x14ac:dyDescent="0.25">
      <c r="A349" s="523">
        <v>44313</v>
      </c>
      <c r="B349" s="172">
        <v>364</v>
      </c>
      <c r="C349" s="526">
        <f t="shared" si="35"/>
        <v>524.71428571428567</v>
      </c>
      <c r="D349" s="525">
        <f t="shared" ref="D349:D357" si="43">(SUM(B343:B349)/SUM(B336:B342))-1</f>
        <v>9.6417910447761157E-2</v>
      </c>
      <c r="E349" s="478">
        <f t="shared" ref="E349:E357" si="44">SUM(C336:C349)/SUM(C322:C335)</f>
        <v>2.1310001825150566</v>
      </c>
      <c r="F349" s="309">
        <f t="shared" ref="F349:F357" si="45">SUM(B336:B349)/$G$330*100000</f>
        <v>506.72421518354412</v>
      </c>
      <c r="G349" s="172">
        <f>MAX($B$2:B349)</f>
        <v>718</v>
      </c>
      <c r="H349" s="172">
        <f t="shared" si="40"/>
        <v>61323</v>
      </c>
      <c r="I349" s="524">
        <f t="shared" si="36"/>
        <v>78.556650080367092</v>
      </c>
      <c r="J349" s="523">
        <f t="shared" si="41"/>
        <v>44391.556650080369</v>
      </c>
      <c r="K349" s="172">
        <f t="shared" si="42"/>
        <v>122646</v>
      </c>
      <c r="M349" s="502">
        <f t="shared" si="37"/>
        <v>6671.8571428571413</v>
      </c>
      <c r="N349" s="502">
        <f t="shared" si="38"/>
        <v>3130.8571428571436</v>
      </c>
      <c r="O349" s="502">
        <f t="shared" si="39"/>
        <v>213.10001825150565</v>
      </c>
      <c r="P349" s="502">
        <f t="shared" si="34"/>
        <v>501.64285714285717</v>
      </c>
    </row>
    <row r="350" spans="1:17" ht="21" x14ac:dyDescent="0.25">
      <c r="A350" s="523">
        <v>44314</v>
      </c>
      <c r="B350" s="172">
        <v>653</v>
      </c>
      <c r="C350" s="526">
        <f t="shared" si="35"/>
        <v>532</v>
      </c>
      <c r="D350" s="525">
        <f t="shared" si="43"/>
        <v>0.12270123605667771</v>
      </c>
      <c r="E350" s="478">
        <f t="shared" si="44"/>
        <v>2.0201592410638654</v>
      </c>
      <c r="F350" s="309">
        <f t="shared" si="45"/>
        <v>508.02295302681677</v>
      </c>
      <c r="G350" s="172">
        <f>MAX($B$2:B350)</f>
        <v>718</v>
      </c>
      <c r="H350" s="172">
        <f>H349+B350</f>
        <v>61976</v>
      </c>
      <c r="I350" s="524">
        <f t="shared" si="36"/>
        <v>78.29797098793351</v>
      </c>
      <c r="J350" s="523">
        <f t="shared" si="41"/>
        <v>44392.297970987936</v>
      </c>
      <c r="K350" s="172">
        <f t="shared" si="42"/>
        <v>123952</v>
      </c>
      <c r="M350" s="502">
        <f t="shared" si="37"/>
        <v>6814.2857142857129</v>
      </c>
      <c r="N350" s="502">
        <f t="shared" si="38"/>
        <v>3373.1428571428573</v>
      </c>
      <c r="O350" s="502">
        <f t="shared" si="39"/>
        <v>202.01592410638651</v>
      </c>
      <c r="P350" s="502">
        <f t="shared" si="34"/>
        <v>502.92857142857144</v>
      </c>
    </row>
    <row r="351" spans="1:17" ht="21" x14ac:dyDescent="0.25">
      <c r="A351" s="523">
        <v>44315</v>
      </c>
      <c r="B351" s="172">
        <v>635</v>
      </c>
      <c r="C351" s="526">
        <f t="shared" si="35"/>
        <v>536</v>
      </c>
      <c r="D351" s="525">
        <f t="shared" si="43"/>
        <v>0.13182503770739062</v>
      </c>
      <c r="E351" s="478">
        <f t="shared" si="44"/>
        <v>1.9065534457679751</v>
      </c>
      <c r="F351" s="309">
        <f t="shared" si="45"/>
        <v>509.89890768932173</v>
      </c>
      <c r="G351" s="172">
        <f>MAX($B$2:B351)</f>
        <v>718</v>
      </c>
      <c r="H351" s="172">
        <f t="shared" si="40"/>
        <v>62611</v>
      </c>
      <c r="I351" s="524">
        <f t="shared" si="36"/>
        <v>78.516608463992227</v>
      </c>
      <c r="J351" s="523">
        <f t="shared" si="41"/>
        <v>44393.516608463993</v>
      </c>
      <c r="K351" s="172">
        <f t="shared" si="42"/>
        <v>125222</v>
      </c>
      <c r="M351" s="502">
        <f t="shared" ref="M351:M356" si="46">SUM(C338:C351)</f>
        <v>6928.142857142856</v>
      </c>
      <c r="N351" s="502">
        <f t="shared" ref="N351:N356" si="47">SUM(C324:C337)</f>
        <v>3633.8571428571436</v>
      </c>
      <c r="O351" s="502">
        <f t="shared" si="39"/>
        <v>190.65534457679749</v>
      </c>
      <c r="P351" s="502">
        <f t="shared" si="34"/>
        <v>504.78571428571428</v>
      </c>
    </row>
    <row r="352" spans="1:17" ht="21" x14ac:dyDescent="0.25">
      <c r="A352" s="523">
        <v>44316</v>
      </c>
      <c r="B352" s="172">
        <v>763</v>
      </c>
      <c r="C352" s="526">
        <f t="shared" si="35"/>
        <v>553.57142857142856</v>
      </c>
      <c r="D352" s="525">
        <f t="shared" si="43"/>
        <v>0.12940833576216848</v>
      </c>
      <c r="E352" s="478">
        <f t="shared" si="44"/>
        <v>1.7965620219972316</v>
      </c>
      <c r="F352" s="309">
        <f t="shared" si="45"/>
        <v>527.14326016388634</v>
      </c>
      <c r="G352" s="172">
        <f>MAX($B$2:B352)</f>
        <v>763</v>
      </c>
      <c r="H352" s="172">
        <f t="shared" si="40"/>
        <v>63374</v>
      </c>
      <c r="I352" s="524">
        <f t="shared" si="36"/>
        <v>76.901395566508938</v>
      </c>
      <c r="J352" s="523">
        <f t="shared" si="41"/>
        <v>44392.901395566507</v>
      </c>
      <c r="K352" s="172">
        <f t="shared" si="42"/>
        <v>126748</v>
      </c>
      <c r="M352" s="502">
        <f t="shared" si="46"/>
        <v>7047.142857142856</v>
      </c>
      <c r="N352" s="502">
        <f t="shared" si="47"/>
        <v>3922.5714285714289</v>
      </c>
      <c r="O352" s="502">
        <f t="shared" si="39"/>
        <v>179.65620219972317</v>
      </c>
      <c r="P352" s="502">
        <f t="shared" si="34"/>
        <v>521.85714285714289</v>
      </c>
    </row>
    <row r="353" spans="1:17" ht="21" x14ac:dyDescent="0.25">
      <c r="A353" s="523">
        <v>44317</v>
      </c>
      <c r="B353" s="172">
        <v>565</v>
      </c>
      <c r="C353" s="526">
        <f t="shared" ref="C353:C362" si="48">AVERAGE(B347:B353)</f>
        <v>538.42857142857144</v>
      </c>
      <c r="D353" s="525">
        <f t="shared" si="43"/>
        <v>8.4292289988492586E-2</v>
      </c>
      <c r="E353" s="478">
        <f t="shared" si="44"/>
        <v>1.6882624017348875</v>
      </c>
      <c r="F353" s="309">
        <f t="shared" si="45"/>
        <v>522.74198191724008</v>
      </c>
      <c r="G353" s="172">
        <f>MAX($B$2:B353)</f>
        <v>763</v>
      </c>
      <c r="H353" s="172">
        <f t="shared" ref="H353:H367" si="49">H352+B353</f>
        <v>63939</v>
      </c>
      <c r="I353" s="524">
        <f t="shared" si="36"/>
        <v>79.861430003961928</v>
      </c>
      <c r="J353" s="523">
        <f t="shared" si="41"/>
        <v>44396.861430003963</v>
      </c>
      <c r="K353" s="172">
        <f t="shared" si="42"/>
        <v>127878</v>
      </c>
      <c r="M353" s="502">
        <f t="shared" si="46"/>
        <v>7117.7142857142853</v>
      </c>
      <c r="N353" s="502">
        <f t="shared" si="47"/>
        <v>4216</v>
      </c>
      <c r="O353" s="502">
        <f t="shared" si="39"/>
        <v>168.82624017348874</v>
      </c>
      <c r="P353" s="502">
        <f t="shared" ref="P353:P386" si="50">AVERAGE(B340:B353)</f>
        <v>517.5</v>
      </c>
    </row>
    <row r="354" spans="1:17" ht="21" x14ac:dyDescent="0.25">
      <c r="A354" s="523">
        <v>44318</v>
      </c>
      <c r="B354" s="172">
        <v>0</v>
      </c>
      <c r="C354" s="526">
        <f t="shared" si="48"/>
        <v>457.14285714285717</v>
      </c>
      <c r="D354" s="525">
        <f t="shared" si="43"/>
        <v>-9.2456040839478115E-2</v>
      </c>
      <c r="E354" s="478">
        <f t="shared" si="44"/>
        <v>1.5343618513323984</v>
      </c>
      <c r="F354" s="309">
        <f t="shared" si="45"/>
        <v>485.29504076954544</v>
      </c>
      <c r="G354" s="172">
        <f>MAX($B$2:B354)</f>
        <v>763</v>
      </c>
      <c r="H354" s="172">
        <f t="shared" si="49"/>
        <v>63939</v>
      </c>
      <c r="I354" s="524">
        <f t="shared" si="36"/>
        <v>94.501339210364591</v>
      </c>
      <c r="J354" s="523">
        <f t="shared" si="41"/>
        <v>44412.501339210365</v>
      </c>
      <c r="K354" s="172">
        <f t="shared" si="42"/>
        <v>127878</v>
      </c>
      <c r="M354" s="502">
        <f t="shared" si="46"/>
        <v>7032.8571428571431</v>
      </c>
      <c r="N354" s="502">
        <f t="shared" si="47"/>
        <v>4583.5714285714284</v>
      </c>
      <c r="O354" s="502">
        <f t="shared" ref="O354:O359" si="51">M354*100/N354</f>
        <v>153.43618513323983</v>
      </c>
      <c r="P354" s="502">
        <f t="shared" si="50"/>
        <v>480.42857142857144</v>
      </c>
    </row>
    <row r="355" spans="1:17" ht="21" x14ac:dyDescent="0.25">
      <c r="A355" s="523">
        <v>44319</v>
      </c>
      <c r="B355" s="172">
        <v>593</v>
      </c>
      <c r="C355" s="526">
        <f t="shared" si="48"/>
        <v>510.42857142857144</v>
      </c>
      <c r="D355" s="525">
        <f t="shared" si="43"/>
        <v>1.6500711237553256E-2</v>
      </c>
      <c r="E355" s="478">
        <f t="shared" si="44"/>
        <v>1.4490309737104048</v>
      </c>
      <c r="F355" s="309">
        <f t="shared" si="45"/>
        <v>511.41410183980645</v>
      </c>
      <c r="G355" s="172">
        <f>MAX($B$2:B355)</f>
        <v>763</v>
      </c>
      <c r="H355" s="172">
        <f t="shared" si="49"/>
        <v>64532</v>
      </c>
      <c r="I355" s="524">
        <f t="shared" si="36"/>
        <v>85.183537678390095</v>
      </c>
      <c r="J355" s="523">
        <f t="shared" si="41"/>
        <v>44404.183537678393</v>
      </c>
      <c r="K355" s="172">
        <f t="shared" si="42"/>
        <v>129064</v>
      </c>
      <c r="M355" s="502">
        <f t="shared" si="46"/>
        <v>7070.8571428571431</v>
      </c>
      <c r="N355" s="502">
        <f t="shared" si="47"/>
        <v>4879.7142857142853</v>
      </c>
      <c r="O355" s="502">
        <f t="shared" si="51"/>
        <v>144.90309737104047</v>
      </c>
      <c r="P355" s="502">
        <f t="shared" si="50"/>
        <v>506.28571428571428</v>
      </c>
    </row>
    <row r="356" spans="1:17" ht="21" x14ac:dyDescent="0.25">
      <c r="A356" s="523">
        <v>44320</v>
      </c>
      <c r="B356" s="172">
        <v>305</v>
      </c>
      <c r="C356" s="526">
        <f t="shared" si="48"/>
        <v>502</v>
      </c>
      <c r="D356" s="525">
        <f t="shared" si="43"/>
        <v>-4.328886468826576E-2</v>
      </c>
      <c r="E356" s="478">
        <f t="shared" si="44"/>
        <v>1.3656738992932376</v>
      </c>
      <c r="F356" s="309">
        <f t="shared" si="45"/>
        <v>518.55715997780601</v>
      </c>
      <c r="G356" s="172">
        <f>MAX($B$2:B356)</f>
        <v>763</v>
      </c>
      <c r="H356" s="172">
        <f t="shared" si="49"/>
        <v>64837</v>
      </c>
      <c r="I356" s="524">
        <f t="shared" si="36"/>
        <v>87.076523076100884</v>
      </c>
      <c r="J356" s="523">
        <f t="shared" si="41"/>
        <v>44407.076523076103</v>
      </c>
      <c r="K356" s="172">
        <f t="shared" si="42"/>
        <v>129674</v>
      </c>
      <c r="M356" s="502">
        <f t="shared" si="46"/>
        <v>7094.2857142857147</v>
      </c>
      <c r="N356" s="502">
        <f t="shared" si="47"/>
        <v>5194.7142857142862</v>
      </c>
      <c r="O356" s="502">
        <f t="shared" si="51"/>
        <v>136.56738992932375</v>
      </c>
      <c r="P356" s="502">
        <f t="shared" si="50"/>
        <v>513.35714285714289</v>
      </c>
      <c r="Q356" s="535">
        <f>H356/$G$330</f>
        <v>4.6781258635704759E-2</v>
      </c>
    </row>
    <row r="357" spans="1:17" ht="21" x14ac:dyDescent="0.25">
      <c r="A357" s="523">
        <v>44321</v>
      </c>
      <c r="B357" s="172">
        <v>589</v>
      </c>
      <c r="C357" s="526">
        <f t="shared" si="48"/>
        <v>492.85714285714283</v>
      </c>
      <c r="D357" s="525">
        <f t="shared" si="43"/>
        <v>-7.3576799140708915E-2</v>
      </c>
      <c r="E357" s="478">
        <f t="shared" si="44"/>
        <v>1.3008935102936567</v>
      </c>
      <c r="F357" s="309">
        <f t="shared" si="45"/>
        <v>517.61918264655355</v>
      </c>
      <c r="G357" s="172">
        <f>MAX($B$2:B357)</f>
        <v>763</v>
      </c>
      <c r="H357" s="172">
        <f t="shared" si="49"/>
        <v>65426</v>
      </c>
      <c r="I357" s="524">
        <f t="shared" si="36"/>
        <v>89.566265249329092</v>
      </c>
      <c r="J357" s="523">
        <f t="shared" si="41"/>
        <v>44410.566265249327</v>
      </c>
      <c r="K357" s="172">
        <f t="shared" si="42"/>
        <v>130852</v>
      </c>
      <c r="M357" s="502">
        <f t="shared" ref="M357:M365" si="52">SUM(C344:C357)</f>
        <v>7113.2857142857147</v>
      </c>
      <c r="N357" s="502">
        <f t="shared" ref="N357:N365" si="53">SUM(C330:C343)</f>
        <v>5468</v>
      </c>
      <c r="O357" s="502">
        <f t="shared" si="51"/>
        <v>130.08935102936567</v>
      </c>
      <c r="P357" s="502">
        <f t="shared" si="50"/>
        <v>512.42857142857144</v>
      </c>
    </row>
    <row r="358" spans="1:17" ht="21" x14ac:dyDescent="0.25">
      <c r="A358" s="523">
        <v>44322</v>
      </c>
      <c r="B358" s="172">
        <v>844</v>
      </c>
      <c r="C358" s="526">
        <f t="shared" si="48"/>
        <v>522.71428571428567</v>
      </c>
      <c r="D358" s="525">
        <f t="shared" ref="D358:D365" si="54">(SUM(B352:B358)/SUM(B345:B351))-1</f>
        <v>-2.4786780383795337E-2</v>
      </c>
      <c r="E358" s="478">
        <f t="shared" ref="E358:E365" si="55">SUM(C345:C358)/SUM(C331:C344)</f>
        <v>1.2524230615507594</v>
      </c>
      <c r="F358" s="309">
        <f t="shared" ref="F358:F365" si="56">SUM(B345:B358)/$G$330*100000</f>
        <v>534.71923091631004</v>
      </c>
      <c r="G358" s="172">
        <f>MAX($B$2:B358)</f>
        <v>844</v>
      </c>
      <c r="H358" s="172">
        <f t="shared" si="49"/>
        <v>66270</v>
      </c>
      <c r="I358" s="524">
        <f t="shared" si="36"/>
        <v>85.428595947271361</v>
      </c>
      <c r="J358" s="523">
        <f t="shared" ref="J358:J365" si="57">I358+A358</f>
        <v>44407.428595947269</v>
      </c>
      <c r="K358" s="172">
        <f t="shared" ref="K358:K365" si="58">H358*2</f>
        <v>132540</v>
      </c>
      <c r="M358" s="502">
        <f t="shared" si="52"/>
        <v>7162.4285714285716</v>
      </c>
      <c r="N358" s="502">
        <f t="shared" si="53"/>
        <v>5718.8571428571431</v>
      </c>
      <c r="O358" s="502">
        <f t="shared" si="51"/>
        <v>125.24230615507594</v>
      </c>
      <c r="P358" s="502">
        <f t="shared" si="50"/>
        <v>529.35714285714289</v>
      </c>
    </row>
    <row r="359" spans="1:17" ht="21" x14ac:dyDescent="0.25">
      <c r="A359" s="523">
        <v>44323</v>
      </c>
      <c r="B359" s="172">
        <v>726</v>
      </c>
      <c r="C359" s="526">
        <f t="shared" si="48"/>
        <v>517.42857142857144</v>
      </c>
      <c r="D359" s="525">
        <f t="shared" si="54"/>
        <v>-6.5290322580645155E-2</v>
      </c>
      <c r="E359" s="478">
        <f t="shared" si="55"/>
        <v>1.2136879928617936</v>
      </c>
      <c r="F359" s="309">
        <f t="shared" si="56"/>
        <v>540.92431172305714</v>
      </c>
      <c r="G359" s="172">
        <f>MAX($B$2:B359)</f>
        <v>844</v>
      </c>
      <c r="H359" s="172">
        <f t="shared" si="49"/>
        <v>66996</v>
      </c>
      <c r="I359" s="524">
        <f t="shared" si="36"/>
        <v>87.299337633412705</v>
      </c>
      <c r="J359" s="523">
        <f t="shared" si="57"/>
        <v>44410.299337633413</v>
      </c>
      <c r="K359" s="172">
        <f t="shared" si="58"/>
        <v>133992</v>
      </c>
      <c r="M359" s="502">
        <f t="shared" si="52"/>
        <v>7189.7142857142853</v>
      </c>
      <c r="N359" s="502">
        <f t="shared" si="53"/>
        <v>5923.8571428571431</v>
      </c>
      <c r="O359" s="502">
        <f t="shared" si="51"/>
        <v>121.36879928617935</v>
      </c>
      <c r="P359" s="502">
        <f t="shared" si="50"/>
        <v>535.5</v>
      </c>
    </row>
    <row r="360" spans="1:17" ht="21" x14ac:dyDescent="0.25">
      <c r="A360" s="523">
        <v>44324</v>
      </c>
      <c r="B360" s="172">
        <v>741</v>
      </c>
      <c r="C360" s="526">
        <f t="shared" si="48"/>
        <v>542.57142857142856</v>
      </c>
      <c r="D360" s="525">
        <f t="shared" si="54"/>
        <v>7.6943486335898648E-3</v>
      </c>
      <c r="E360" s="478">
        <f t="shared" si="55"/>
        <v>1.1794155314937711</v>
      </c>
      <c r="F360" s="309">
        <f t="shared" si="56"/>
        <v>545.97495889133961</v>
      </c>
      <c r="G360" s="172">
        <f>MAX($B$2:B360)</f>
        <v>844</v>
      </c>
      <c r="H360" s="172">
        <f t="shared" si="49"/>
        <v>67737</v>
      </c>
      <c r="I360" s="524">
        <f t="shared" ref="I360:I367" si="59">LN(2)/(LN(H360)-LN(H353))*7</f>
        <v>84.08619292295748</v>
      </c>
      <c r="J360" s="523">
        <f t="shared" si="57"/>
        <v>44408.086192922958</v>
      </c>
      <c r="K360" s="172">
        <f t="shared" si="58"/>
        <v>135474</v>
      </c>
      <c r="M360" s="502">
        <f t="shared" si="52"/>
        <v>7235.7142857142853</v>
      </c>
      <c r="N360" s="502">
        <f t="shared" si="53"/>
        <v>6135</v>
      </c>
      <c r="O360" s="502">
        <f t="shared" ref="O360:O365" si="60">M360*100/N360</f>
        <v>117.9415531493771</v>
      </c>
      <c r="P360" s="502">
        <f t="shared" si="50"/>
        <v>540.5</v>
      </c>
    </row>
    <row r="361" spans="1:17" ht="21" x14ac:dyDescent="0.25">
      <c r="A361" s="523">
        <v>44325</v>
      </c>
      <c r="B361" s="172">
        <v>0</v>
      </c>
      <c r="C361" s="526">
        <f t="shared" si="48"/>
        <v>542.57142857142856</v>
      </c>
      <c r="D361" s="525">
        <f t="shared" si="54"/>
        <v>0.1868749999999999</v>
      </c>
      <c r="E361" s="478">
        <f t="shared" si="55"/>
        <v>1.1450093315045087</v>
      </c>
      <c r="F361" s="309">
        <f t="shared" si="56"/>
        <v>504.92041262344327</v>
      </c>
      <c r="G361" s="172">
        <f>MAX($B$2:B361)</f>
        <v>844</v>
      </c>
      <c r="H361" s="172">
        <f t="shared" si="49"/>
        <v>67737</v>
      </c>
      <c r="I361" s="524">
        <f t="shared" si="59"/>
        <v>84.08619292295748</v>
      </c>
      <c r="J361" s="523">
        <f t="shared" si="57"/>
        <v>44409.086192922958</v>
      </c>
      <c r="K361" s="172">
        <f t="shared" si="58"/>
        <v>135474</v>
      </c>
      <c r="M361" s="502">
        <f t="shared" si="52"/>
        <v>7274.5714285714284</v>
      </c>
      <c r="N361" s="502">
        <f t="shared" si="53"/>
        <v>6353.2857142857129</v>
      </c>
      <c r="O361" s="502">
        <f t="shared" si="60"/>
        <v>114.50093315045086</v>
      </c>
      <c r="P361" s="502">
        <f t="shared" si="50"/>
        <v>499.85714285714283</v>
      </c>
    </row>
    <row r="362" spans="1:17" ht="21" x14ac:dyDescent="0.25">
      <c r="A362" s="523">
        <v>44326</v>
      </c>
      <c r="B362" s="172">
        <v>693</v>
      </c>
      <c r="C362" s="526">
        <f t="shared" si="48"/>
        <v>556.85714285714289</v>
      </c>
      <c r="D362" s="525">
        <f t="shared" si="54"/>
        <v>9.095997760985175E-2</v>
      </c>
      <c r="E362" s="478">
        <f t="shared" si="55"/>
        <v>1.1266662274633816</v>
      </c>
      <c r="F362" s="309">
        <f t="shared" si="56"/>
        <v>539.04835706055212</v>
      </c>
      <c r="G362" s="172">
        <f>MAX($B$2:B362)</f>
        <v>844</v>
      </c>
      <c r="H362" s="172">
        <f t="shared" si="49"/>
        <v>68430</v>
      </c>
      <c r="I362" s="524">
        <f t="shared" si="59"/>
        <v>82.728422468863343</v>
      </c>
      <c r="J362" s="523">
        <f t="shared" si="57"/>
        <v>44408.728422468863</v>
      </c>
      <c r="K362" s="172">
        <f t="shared" si="58"/>
        <v>136860</v>
      </c>
      <c r="M362" s="502">
        <f t="shared" si="52"/>
        <v>7329.2857142857147</v>
      </c>
      <c r="N362" s="502">
        <f t="shared" si="53"/>
        <v>6505.2857142857129</v>
      </c>
      <c r="O362" s="502">
        <f t="shared" si="60"/>
        <v>112.66662274633818</v>
      </c>
      <c r="P362" s="502">
        <f t="shared" si="50"/>
        <v>533.64285714285711</v>
      </c>
    </row>
    <row r="363" spans="1:17" ht="21" x14ac:dyDescent="0.25">
      <c r="A363" s="523">
        <v>44327</v>
      </c>
      <c r="B363" s="172">
        <v>417</v>
      </c>
      <c r="C363" s="526">
        <f t="shared" ref="C363:C369" si="61">AVERAGE(B357:B363)</f>
        <v>572.85714285714289</v>
      </c>
      <c r="D363" s="525">
        <f t="shared" si="54"/>
        <v>0.14114968696641994</v>
      </c>
      <c r="E363" s="478">
        <f t="shared" si="55"/>
        <v>1.1057533777273412</v>
      </c>
      <c r="F363" s="309">
        <f t="shared" si="56"/>
        <v>542.87241848796612</v>
      </c>
      <c r="G363" s="172">
        <f>MAX($B$2:B363)</f>
        <v>844</v>
      </c>
      <c r="H363" s="172">
        <f t="shared" si="49"/>
        <v>68847</v>
      </c>
      <c r="I363" s="524">
        <f t="shared" si="59"/>
        <v>80.853394752586496</v>
      </c>
      <c r="J363" s="523">
        <f t="shared" si="57"/>
        <v>44407.853394752587</v>
      </c>
      <c r="K363" s="172">
        <f t="shared" si="58"/>
        <v>137694</v>
      </c>
      <c r="M363" s="502">
        <f t="shared" si="52"/>
        <v>7377.4285714285716</v>
      </c>
      <c r="N363" s="502">
        <f t="shared" si="53"/>
        <v>6671.8571428571413</v>
      </c>
      <c r="O363" s="502">
        <f t="shared" si="60"/>
        <v>110.57533777273412</v>
      </c>
      <c r="P363" s="502">
        <f t="shared" si="50"/>
        <v>537.42857142857144</v>
      </c>
    </row>
    <row r="364" spans="1:17" ht="21" x14ac:dyDescent="0.25">
      <c r="A364" s="523">
        <v>44328</v>
      </c>
      <c r="B364" s="172">
        <v>713</v>
      </c>
      <c r="C364" s="526">
        <f t="shared" si="61"/>
        <v>590.57142857142856</v>
      </c>
      <c r="D364" s="525">
        <f t="shared" si="54"/>
        <v>0.19826086956521749</v>
      </c>
      <c r="E364" s="478">
        <f t="shared" si="55"/>
        <v>1.0912368972746334</v>
      </c>
      <c r="F364" s="309">
        <f t="shared" si="56"/>
        <v>547.20154463220831</v>
      </c>
      <c r="G364" s="172">
        <f>MAX($B$2:B364)</f>
        <v>844</v>
      </c>
      <c r="H364" s="172">
        <f t="shared" si="49"/>
        <v>69560</v>
      </c>
      <c r="I364" s="524">
        <f t="shared" si="59"/>
        <v>79.191018573053043</v>
      </c>
      <c r="J364" s="523">
        <f t="shared" si="57"/>
        <v>44407.191018573052</v>
      </c>
      <c r="K364" s="172">
        <f t="shared" si="58"/>
        <v>139120</v>
      </c>
      <c r="M364" s="502">
        <f t="shared" si="52"/>
        <v>7436</v>
      </c>
      <c r="N364" s="502">
        <f t="shared" si="53"/>
        <v>6814.2857142857129</v>
      </c>
      <c r="O364" s="502">
        <f t="shared" si="60"/>
        <v>109.12368972746333</v>
      </c>
      <c r="P364" s="502">
        <f t="shared" si="50"/>
        <v>541.71428571428567</v>
      </c>
    </row>
    <row r="365" spans="1:17" ht="21" x14ac:dyDescent="0.25">
      <c r="A365" s="523">
        <v>44329</v>
      </c>
      <c r="B365" s="172">
        <v>696</v>
      </c>
      <c r="C365" s="526">
        <f t="shared" si="61"/>
        <v>569.42857142857144</v>
      </c>
      <c r="D365" s="525">
        <f t="shared" si="54"/>
        <v>8.9368679967204212E-2</v>
      </c>
      <c r="E365" s="478">
        <f t="shared" si="55"/>
        <v>1.0781285440336517</v>
      </c>
      <c r="F365" s="309">
        <f t="shared" si="56"/>
        <v>551.60282287885445</v>
      </c>
      <c r="G365" s="172">
        <f>MAX($B$2:B365)</f>
        <v>844</v>
      </c>
      <c r="H365" s="172">
        <f t="shared" si="49"/>
        <v>70256</v>
      </c>
      <c r="I365" s="524">
        <f t="shared" si="59"/>
        <v>83.070750485850681</v>
      </c>
      <c r="J365" s="523">
        <f t="shared" si="57"/>
        <v>44412.070750485851</v>
      </c>
      <c r="K365" s="172">
        <f t="shared" si="58"/>
        <v>140512</v>
      </c>
      <c r="M365" s="502">
        <f t="shared" si="52"/>
        <v>7469.4285714285716</v>
      </c>
      <c r="N365" s="502">
        <f t="shared" si="53"/>
        <v>6928.142857142856</v>
      </c>
      <c r="O365" s="502">
        <f t="shared" si="60"/>
        <v>107.81285440336518</v>
      </c>
      <c r="P365" s="502">
        <f t="shared" si="50"/>
        <v>546.07142857142856</v>
      </c>
    </row>
    <row r="366" spans="1:17" ht="21" x14ac:dyDescent="0.25">
      <c r="A366" s="523">
        <v>44330</v>
      </c>
      <c r="B366" s="172">
        <v>806</v>
      </c>
      <c r="C366" s="526">
        <f t="shared" si="61"/>
        <v>580.85714285714289</v>
      </c>
      <c r="D366" s="525">
        <f t="shared" ref="D366:D388" si="62">(SUM(B360:B366)/SUM(B353:B359))-1</f>
        <v>0.12258420762009936</v>
      </c>
      <c r="E366" s="478">
        <f t="shared" ref="E366:E388" si="63">SUM(C353:C366)/SUM(C339:C352)</f>
        <v>1.0637948510034465</v>
      </c>
      <c r="F366" s="309">
        <f t="shared" ref="F366:F388" si="64">SUM(B353:B366)/$G$330*100000</f>
        <v>554.70536328222806</v>
      </c>
      <c r="G366" s="172">
        <f>MAX($B$2:B366)</f>
        <v>844</v>
      </c>
      <c r="H366" s="172">
        <f t="shared" si="49"/>
        <v>71062</v>
      </c>
      <c r="I366" s="524">
        <f t="shared" si="59"/>
        <v>82.34971391194594</v>
      </c>
      <c r="J366" s="523">
        <f t="shared" ref="J366:J388" si="65">I366+A366</f>
        <v>44412.349713911943</v>
      </c>
      <c r="K366" s="172">
        <f t="shared" ref="K366:K388" si="66">H366*2</f>
        <v>142124</v>
      </c>
      <c r="M366" s="502">
        <f t="shared" ref="M366:M388" si="67">SUM(C353:C366)</f>
        <v>7496.7142857142862</v>
      </c>
      <c r="N366" s="502">
        <f t="shared" ref="N366:N388" si="68">SUM(C339:C352)</f>
        <v>7047.142857142856</v>
      </c>
      <c r="O366" s="502">
        <f t="shared" ref="O366:O388" si="69">M366*100/N366</f>
        <v>106.37948510034464</v>
      </c>
      <c r="P366" s="502">
        <f t="shared" si="50"/>
        <v>549.14285714285711</v>
      </c>
    </row>
    <row r="367" spans="1:17" ht="21" x14ac:dyDescent="0.25">
      <c r="A367" s="523">
        <v>44331</v>
      </c>
      <c r="B367" s="172">
        <v>925</v>
      </c>
      <c r="C367" s="526">
        <f t="shared" si="61"/>
        <v>607.14285714285711</v>
      </c>
      <c r="D367" s="525">
        <f t="shared" si="62"/>
        <v>0.11901000526592953</v>
      </c>
      <c r="E367" s="478">
        <f t="shared" si="63"/>
        <v>1.0629014129736674</v>
      </c>
      <c r="F367" s="309">
        <f t="shared" si="64"/>
        <v>580.6801201476809</v>
      </c>
      <c r="G367" s="172">
        <f>MAX($B$2:B367)</f>
        <v>925</v>
      </c>
      <c r="H367" s="172">
        <f t="shared" si="49"/>
        <v>71987</v>
      </c>
      <c r="I367" s="524">
        <f t="shared" si="59"/>
        <v>79.733640779000169</v>
      </c>
      <c r="J367" s="523">
        <f t="shared" si="65"/>
        <v>44410.733640778999</v>
      </c>
      <c r="K367" s="172">
        <f t="shared" si="66"/>
        <v>143974</v>
      </c>
      <c r="M367" s="502">
        <f t="shared" si="67"/>
        <v>7565.4285714285716</v>
      </c>
      <c r="N367" s="502">
        <f t="shared" si="68"/>
        <v>7117.7142857142853</v>
      </c>
      <c r="O367" s="502">
        <f t="shared" si="69"/>
        <v>106.29014129736674</v>
      </c>
      <c r="P367" s="502">
        <f t="shared" si="50"/>
        <v>574.85714285714289</v>
      </c>
    </row>
    <row r="368" spans="1:17" ht="21" x14ac:dyDescent="0.25">
      <c r="A368" s="523">
        <v>44332</v>
      </c>
      <c r="B368" s="172">
        <v>0</v>
      </c>
      <c r="C368" s="526">
        <f t="shared" si="61"/>
        <v>607.14285714285711</v>
      </c>
      <c r="D368" s="525">
        <f t="shared" si="62"/>
        <v>0.11901000526592953</v>
      </c>
      <c r="E368" s="478">
        <f t="shared" si="63"/>
        <v>1.0970546414787732</v>
      </c>
      <c r="F368" s="309">
        <f t="shared" si="64"/>
        <v>580.6801201476809</v>
      </c>
      <c r="G368" s="172">
        <f>MAX($B$2:B368)</f>
        <v>925</v>
      </c>
      <c r="H368" s="172">
        <v>72012</v>
      </c>
      <c r="I368" s="524">
        <f>LN(2)/(LN(H368)-LN(H361))*7</f>
        <v>79.281265151444785</v>
      </c>
      <c r="J368" s="523">
        <f t="shared" si="65"/>
        <v>44411.281265151447</v>
      </c>
      <c r="K368" s="172">
        <f t="shared" si="66"/>
        <v>144024</v>
      </c>
      <c r="M368" s="502">
        <f t="shared" si="67"/>
        <v>7715.4285714285716</v>
      </c>
      <c r="N368" s="502">
        <f t="shared" si="68"/>
        <v>7032.8571428571431</v>
      </c>
      <c r="O368" s="502">
        <f t="shared" si="69"/>
        <v>109.70546414787731</v>
      </c>
      <c r="P368" s="502">
        <f t="shared" si="50"/>
        <v>574.85714285714289</v>
      </c>
    </row>
    <row r="369" spans="1:16" ht="21" x14ac:dyDescent="0.25">
      <c r="A369" s="523">
        <v>44333</v>
      </c>
      <c r="B369" s="172">
        <v>1092</v>
      </c>
      <c r="C369" s="526">
        <f t="shared" si="61"/>
        <v>664.14285714285711</v>
      </c>
      <c r="D369" s="525">
        <f t="shared" si="62"/>
        <v>0.19266290405336073</v>
      </c>
      <c r="E369" s="478">
        <f t="shared" si="63"/>
        <v>1.1128980119605625</v>
      </c>
      <c r="F369" s="309">
        <f t="shared" si="64"/>
        <v>616.68401924729483</v>
      </c>
      <c r="G369" s="172">
        <f>MAX($B$2:B369)</f>
        <v>1092</v>
      </c>
      <c r="H369" s="172">
        <f t="shared" ref="H369:H388" si="70">H368+B369</f>
        <v>73104</v>
      </c>
      <c r="I369" s="524">
        <f>LN(2)/(LN(H369)-LN(H362))*7</f>
        <v>73.435765513995221</v>
      </c>
      <c r="J369" s="523">
        <f t="shared" si="65"/>
        <v>44406.435765513997</v>
      </c>
      <c r="K369" s="172">
        <f t="shared" si="66"/>
        <v>146208</v>
      </c>
      <c r="M369" s="502">
        <f t="shared" si="67"/>
        <v>7869.1428571428569</v>
      </c>
      <c r="N369" s="502">
        <f t="shared" si="68"/>
        <v>7070.8571428571431</v>
      </c>
      <c r="O369" s="502">
        <f t="shared" si="69"/>
        <v>111.28980119605623</v>
      </c>
      <c r="P369" s="502">
        <f t="shared" si="50"/>
        <v>610.5</v>
      </c>
    </row>
    <row r="370" spans="1:16" ht="21" x14ac:dyDescent="0.25">
      <c r="A370" s="523">
        <v>44334</v>
      </c>
      <c r="B370" s="172">
        <v>465</v>
      </c>
      <c r="C370" s="526">
        <f t="shared" ref="C370:C389" si="71">AVERAGE(B364:B370)</f>
        <v>671</v>
      </c>
      <c r="D370" s="525">
        <f t="shared" si="62"/>
        <v>0.17132169576059852</v>
      </c>
      <c r="E370" s="478">
        <f t="shared" si="63"/>
        <v>1.1330447039871123</v>
      </c>
      <c r="F370" s="309">
        <f t="shared" si="64"/>
        <v>628.22835563194064</v>
      </c>
      <c r="G370" s="172">
        <f>MAX($B$2:B370)</f>
        <v>1092</v>
      </c>
      <c r="H370" s="172">
        <f t="shared" si="70"/>
        <v>73569</v>
      </c>
      <c r="I370" s="524">
        <f t="shared" ref="I370:I388" si="72">LN(2)/(LN(H370)-LN(H363))*7</f>
        <v>73.142042491790988</v>
      </c>
      <c r="J370" s="523">
        <f t="shared" si="65"/>
        <v>44407.142042491789</v>
      </c>
      <c r="K370" s="172">
        <f t="shared" si="66"/>
        <v>147138</v>
      </c>
      <c r="M370" s="502">
        <f t="shared" si="67"/>
        <v>8038.1428571428569</v>
      </c>
      <c r="N370" s="502">
        <f t="shared" si="68"/>
        <v>7094.2857142857147</v>
      </c>
      <c r="O370" s="502">
        <f t="shared" si="69"/>
        <v>113.30447039871123</v>
      </c>
      <c r="P370" s="502">
        <f t="shared" si="50"/>
        <v>621.92857142857144</v>
      </c>
    </row>
    <row r="371" spans="1:16" ht="21" x14ac:dyDescent="0.25">
      <c r="A371" s="523">
        <v>44335</v>
      </c>
      <c r="B371" s="172">
        <v>921</v>
      </c>
      <c r="C371" s="526">
        <f t="shared" si="71"/>
        <v>700.71428571428567</v>
      </c>
      <c r="D371" s="525">
        <f t="shared" si="62"/>
        <v>0.1865021770682147</v>
      </c>
      <c r="E371" s="478">
        <f t="shared" si="63"/>
        <v>1.1592392504970577</v>
      </c>
      <c r="F371" s="309">
        <f t="shared" si="64"/>
        <v>652.18285363008056</v>
      </c>
      <c r="G371" s="172">
        <f>MAX($B$2:B371)</f>
        <v>1092</v>
      </c>
      <c r="H371" s="172">
        <f t="shared" si="70"/>
        <v>74490</v>
      </c>
      <c r="I371" s="524">
        <f t="shared" si="72"/>
        <v>70.858213716590484</v>
      </c>
      <c r="J371" s="523">
        <f t="shared" si="65"/>
        <v>44405.858213716594</v>
      </c>
      <c r="K371" s="172">
        <f t="shared" si="66"/>
        <v>148980</v>
      </c>
      <c r="M371" s="502">
        <f t="shared" si="67"/>
        <v>8246</v>
      </c>
      <c r="N371" s="502">
        <f t="shared" si="68"/>
        <v>7113.2857142857147</v>
      </c>
      <c r="O371" s="502">
        <f t="shared" si="69"/>
        <v>115.92392504970577</v>
      </c>
      <c r="P371" s="502">
        <f t="shared" si="50"/>
        <v>645.64285714285711</v>
      </c>
    </row>
    <row r="372" spans="1:16" ht="21" x14ac:dyDescent="0.25">
      <c r="A372" s="523">
        <v>44336</v>
      </c>
      <c r="B372" s="172">
        <v>1046</v>
      </c>
      <c r="C372" s="526">
        <f t="shared" si="71"/>
        <v>750.71428571428567</v>
      </c>
      <c r="D372" s="525">
        <f t="shared" si="62"/>
        <v>0.3183642749623683</v>
      </c>
      <c r="E372" s="478">
        <f t="shared" si="63"/>
        <v>1.1831182559786186</v>
      </c>
      <c r="F372" s="309">
        <f t="shared" si="64"/>
        <v>666.75757831569581</v>
      </c>
      <c r="G372" s="172">
        <f>MAX($B$2:B372)</f>
        <v>1092</v>
      </c>
      <c r="H372" s="172">
        <f t="shared" si="70"/>
        <v>75536</v>
      </c>
      <c r="I372" s="524">
        <f t="shared" si="72"/>
        <v>66.958126798094952</v>
      </c>
      <c r="J372" s="523">
        <f t="shared" si="65"/>
        <v>44402.958126798098</v>
      </c>
      <c r="K372" s="172">
        <f t="shared" si="66"/>
        <v>151072</v>
      </c>
      <c r="M372" s="502">
        <f t="shared" si="67"/>
        <v>8474</v>
      </c>
      <c r="N372" s="502">
        <f t="shared" si="68"/>
        <v>7162.4285714285716</v>
      </c>
      <c r="O372" s="502">
        <f t="shared" si="69"/>
        <v>118.31182559786185</v>
      </c>
      <c r="P372" s="502">
        <f t="shared" si="50"/>
        <v>660.07142857142856</v>
      </c>
    </row>
    <row r="373" spans="1:16" ht="21" x14ac:dyDescent="0.25">
      <c r="A373" s="523">
        <v>44337</v>
      </c>
      <c r="B373" s="172">
        <v>1150</v>
      </c>
      <c r="C373" s="526">
        <f t="shared" si="71"/>
        <v>799.85714285714289</v>
      </c>
      <c r="D373" s="525">
        <f t="shared" si="62"/>
        <v>0.37702902115100834</v>
      </c>
      <c r="E373" s="478">
        <f t="shared" si="63"/>
        <v>1.2179105070735972</v>
      </c>
      <c r="F373" s="309">
        <f t="shared" si="64"/>
        <v>697.35006973500697</v>
      </c>
      <c r="G373" s="172">
        <f>MAX($B$2:B373)</f>
        <v>1150</v>
      </c>
      <c r="H373" s="172">
        <f t="shared" si="70"/>
        <v>76686</v>
      </c>
      <c r="I373" s="524">
        <f t="shared" si="72"/>
        <v>63.703004829322651</v>
      </c>
      <c r="J373" s="523">
        <f t="shared" si="65"/>
        <v>44400.703004829324</v>
      </c>
      <c r="K373" s="172">
        <f t="shared" si="66"/>
        <v>153372</v>
      </c>
      <c r="M373" s="502">
        <f t="shared" si="67"/>
        <v>8756.4285714285706</v>
      </c>
      <c r="N373" s="502">
        <f t="shared" si="68"/>
        <v>7189.7142857142853</v>
      </c>
      <c r="O373" s="502">
        <f t="shared" si="69"/>
        <v>121.79105070735972</v>
      </c>
      <c r="P373" s="502">
        <f t="shared" si="50"/>
        <v>690.35714285714289</v>
      </c>
    </row>
    <row r="374" spans="1:16" ht="21" x14ac:dyDescent="0.25">
      <c r="A374" s="523">
        <v>44338</v>
      </c>
      <c r="B374" s="172">
        <v>1028</v>
      </c>
      <c r="C374" s="526">
        <f t="shared" si="71"/>
        <v>814.57142857142856</v>
      </c>
      <c r="D374" s="525">
        <f t="shared" si="62"/>
        <v>0.34164705882352941</v>
      </c>
      <c r="E374" s="478">
        <f t="shared" si="63"/>
        <v>1.2477591312931886</v>
      </c>
      <c r="F374" s="309">
        <f t="shared" si="64"/>
        <v>718.05772312496526</v>
      </c>
      <c r="G374" s="172">
        <f>MAX($B$2:B374)</f>
        <v>1150</v>
      </c>
      <c r="H374" s="172">
        <f t="shared" si="70"/>
        <v>77714</v>
      </c>
      <c r="I374" s="524">
        <f t="shared" si="72"/>
        <v>63.383909076946281</v>
      </c>
      <c r="J374" s="523">
        <f t="shared" si="65"/>
        <v>44401.383909076947</v>
      </c>
      <c r="K374" s="172">
        <f t="shared" si="66"/>
        <v>155428</v>
      </c>
      <c r="M374" s="502">
        <f t="shared" si="67"/>
        <v>9028.4285714285706</v>
      </c>
      <c r="N374" s="502">
        <f t="shared" si="68"/>
        <v>7235.7142857142853</v>
      </c>
      <c r="O374" s="502">
        <f t="shared" si="69"/>
        <v>124.77591312931885</v>
      </c>
      <c r="P374" s="502">
        <f t="shared" si="50"/>
        <v>710.85714285714289</v>
      </c>
    </row>
    <row r="375" spans="1:16" ht="21" x14ac:dyDescent="0.25">
      <c r="A375" s="523">
        <v>44339</v>
      </c>
      <c r="B375" s="172">
        <v>873</v>
      </c>
      <c r="C375" s="526">
        <f t="shared" si="71"/>
        <v>939.28571428571433</v>
      </c>
      <c r="D375" s="525">
        <f t="shared" si="62"/>
        <v>0.54705882352941182</v>
      </c>
      <c r="E375" s="478">
        <f t="shared" si="63"/>
        <v>1.2956286084599973</v>
      </c>
      <c r="F375" s="309">
        <f t="shared" si="64"/>
        <v>781.04650852368866</v>
      </c>
      <c r="G375" s="172">
        <f>MAX($B$2:B375)</f>
        <v>1150</v>
      </c>
      <c r="H375" s="172">
        <f t="shared" si="70"/>
        <v>78587</v>
      </c>
      <c r="I375" s="524">
        <f t="shared" si="72"/>
        <v>55.532045503400198</v>
      </c>
      <c r="J375" s="523">
        <f t="shared" si="65"/>
        <v>44394.532045503402</v>
      </c>
      <c r="K375" s="172">
        <f t="shared" si="66"/>
        <v>157174</v>
      </c>
      <c r="M375" s="502">
        <f t="shared" si="67"/>
        <v>9425.1428571428551</v>
      </c>
      <c r="N375" s="502">
        <f t="shared" si="68"/>
        <v>7274.5714285714284</v>
      </c>
      <c r="O375" s="502">
        <f t="shared" si="69"/>
        <v>129.56286084599972</v>
      </c>
      <c r="P375" s="502">
        <f t="shared" si="50"/>
        <v>773.21428571428567</v>
      </c>
    </row>
    <row r="376" spans="1:16" ht="21" x14ac:dyDescent="0.25">
      <c r="A376" s="523">
        <v>44340</v>
      </c>
      <c r="B376" s="172">
        <v>776</v>
      </c>
      <c r="C376" s="526">
        <f t="shared" si="71"/>
        <v>894.14285714285711</v>
      </c>
      <c r="D376" s="525">
        <f t="shared" si="62"/>
        <v>0.34631103463110335</v>
      </c>
      <c r="E376" s="478">
        <f t="shared" si="63"/>
        <v>1.3319754409901567</v>
      </c>
      <c r="F376" s="309">
        <f t="shared" si="64"/>
        <v>787.03513302322369</v>
      </c>
      <c r="G376" s="172">
        <f>MAX($B$2:B376)</f>
        <v>1150</v>
      </c>
      <c r="H376" s="172">
        <f t="shared" si="70"/>
        <v>79363</v>
      </c>
      <c r="I376" s="524">
        <f t="shared" si="72"/>
        <v>59.063648257417384</v>
      </c>
      <c r="J376" s="523">
        <f t="shared" si="65"/>
        <v>44399.063648257419</v>
      </c>
      <c r="K376" s="172">
        <f t="shared" si="66"/>
        <v>158726</v>
      </c>
      <c r="M376" s="502">
        <f t="shared" si="67"/>
        <v>9762.4285714285706</v>
      </c>
      <c r="N376" s="502">
        <f t="shared" si="68"/>
        <v>7329.2857142857147</v>
      </c>
      <c r="O376" s="502">
        <f t="shared" si="69"/>
        <v>133.19754409901566</v>
      </c>
      <c r="P376" s="502">
        <f t="shared" si="50"/>
        <v>779.14285714285711</v>
      </c>
    </row>
    <row r="377" spans="1:16" ht="21" x14ac:dyDescent="0.25">
      <c r="A377" s="523">
        <v>44341</v>
      </c>
      <c r="B377" s="172">
        <v>0</v>
      </c>
      <c r="C377" s="526">
        <f t="shared" si="71"/>
        <v>827.71428571428567</v>
      </c>
      <c r="D377" s="525">
        <f t="shared" si="62"/>
        <v>0.23355333191398775</v>
      </c>
      <c r="E377" s="478">
        <f t="shared" si="63"/>
        <v>1.3578288989582121</v>
      </c>
      <c r="F377" s="309">
        <f t="shared" si="64"/>
        <v>756.94770632074062</v>
      </c>
      <c r="G377" s="172">
        <f>MAX($B$2:B377)</f>
        <v>1150</v>
      </c>
      <c r="H377" s="172">
        <f t="shared" si="70"/>
        <v>79363</v>
      </c>
      <c r="I377" s="524">
        <f t="shared" si="72"/>
        <v>64.003756451162999</v>
      </c>
      <c r="J377" s="523">
        <f t="shared" si="65"/>
        <v>44405.003756451166</v>
      </c>
      <c r="K377" s="172">
        <f t="shared" si="66"/>
        <v>158726</v>
      </c>
      <c r="M377" s="502">
        <f t="shared" si="67"/>
        <v>10017.285714285714</v>
      </c>
      <c r="N377" s="502">
        <f t="shared" si="68"/>
        <v>7377.4285714285716</v>
      </c>
      <c r="O377" s="502">
        <f t="shared" si="69"/>
        <v>135.78288989582123</v>
      </c>
      <c r="P377" s="502">
        <f t="shared" si="50"/>
        <v>749.35714285714289</v>
      </c>
    </row>
    <row r="378" spans="1:16" ht="21" x14ac:dyDescent="0.25">
      <c r="A378" s="523">
        <v>44342</v>
      </c>
      <c r="B378" s="172">
        <v>1152</v>
      </c>
      <c r="C378" s="526">
        <f t="shared" si="71"/>
        <v>860.71428571428567</v>
      </c>
      <c r="D378" s="525">
        <f t="shared" si="62"/>
        <v>0.22833843017329247</v>
      </c>
      <c r="E378" s="478">
        <f t="shared" si="63"/>
        <v>1.383462691154999</v>
      </c>
      <c r="F378" s="309">
        <f t="shared" si="64"/>
        <v>788.62247927611236</v>
      </c>
      <c r="G378" s="172">
        <f>MAX($B$2:B378)</f>
        <v>1152</v>
      </c>
      <c r="H378" s="172">
        <f t="shared" si="70"/>
        <v>80515</v>
      </c>
      <c r="I378" s="524">
        <f t="shared" si="72"/>
        <v>62.382575322592075</v>
      </c>
      <c r="J378" s="523">
        <f t="shared" si="65"/>
        <v>44404.38257532259</v>
      </c>
      <c r="K378" s="172">
        <f t="shared" si="66"/>
        <v>161030</v>
      </c>
      <c r="M378" s="502">
        <f t="shared" si="67"/>
        <v>10287.428571428572</v>
      </c>
      <c r="N378" s="502">
        <f t="shared" si="68"/>
        <v>7436</v>
      </c>
      <c r="O378" s="502">
        <f t="shared" si="69"/>
        <v>138.34626911549989</v>
      </c>
      <c r="P378" s="502">
        <f t="shared" si="50"/>
        <v>780.71428571428567</v>
      </c>
    </row>
    <row r="379" spans="1:16" ht="21" x14ac:dyDescent="0.25">
      <c r="A379" s="523">
        <v>44343</v>
      </c>
      <c r="B379" s="172">
        <v>829</v>
      </c>
      <c r="C379" s="526">
        <f t="shared" si="71"/>
        <v>829.71428571428567</v>
      </c>
      <c r="D379" s="525">
        <f t="shared" si="62"/>
        <v>0.10523311132254998</v>
      </c>
      <c r="E379" s="478">
        <f t="shared" si="63"/>
        <v>1.4121179665684886</v>
      </c>
      <c r="F379" s="309">
        <f t="shared" si="64"/>
        <v>798.2187088958492</v>
      </c>
      <c r="G379" s="172">
        <f>MAX($B$2:B379)</f>
        <v>1152</v>
      </c>
      <c r="H379" s="172">
        <f t="shared" si="70"/>
        <v>81344</v>
      </c>
      <c r="I379" s="524">
        <f t="shared" si="72"/>
        <v>65.499191976111689</v>
      </c>
      <c r="J379" s="523">
        <f t="shared" si="65"/>
        <v>44408.499191976109</v>
      </c>
      <c r="K379" s="172">
        <f t="shared" si="66"/>
        <v>162688</v>
      </c>
      <c r="M379" s="502">
        <f t="shared" si="67"/>
        <v>10547.714285714286</v>
      </c>
      <c r="N379" s="502">
        <f t="shared" si="68"/>
        <v>7469.4285714285716</v>
      </c>
      <c r="O379" s="502">
        <f t="shared" si="69"/>
        <v>141.21179665684889</v>
      </c>
      <c r="P379" s="502">
        <f t="shared" si="50"/>
        <v>790.21428571428567</v>
      </c>
    </row>
    <row r="380" spans="1:16" ht="21" x14ac:dyDescent="0.25">
      <c r="A380" s="523">
        <v>44344</v>
      </c>
      <c r="B380" s="172">
        <v>1353</v>
      </c>
      <c r="C380" s="526">
        <f t="shared" si="71"/>
        <v>858.71428571428567</v>
      </c>
      <c r="D380" s="525">
        <f t="shared" si="62"/>
        <v>7.3584568672977246E-2</v>
      </c>
      <c r="E380" s="478">
        <f t="shared" si="63"/>
        <v>1.4440421517998363</v>
      </c>
      <c r="F380" s="309">
        <f t="shared" si="64"/>
        <v>837.68590891085682</v>
      </c>
      <c r="G380" s="172">
        <f>MAX($B$2:B380)</f>
        <v>1353</v>
      </c>
      <c r="H380" s="172">
        <f t="shared" si="70"/>
        <v>82697</v>
      </c>
      <c r="I380" s="524">
        <f t="shared" si="72"/>
        <v>64.295820053171397</v>
      </c>
      <c r="J380" s="523">
        <f t="shared" si="65"/>
        <v>44408.295820053172</v>
      </c>
      <c r="K380" s="172">
        <f t="shared" si="66"/>
        <v>165394</v>
      </c>
      <c r="M380" s="502">
        <f t="shared" si="67"/>
        <v>10825.571428571431</v>
      </c>
      <c r="N380" s="502">
        <f t="shared" si="68"/>
        <v>7496.7142857142862</v>
      </c>
      <c r="O380" s="502">
        <f t="shared" si="69"/>
        <v>144.40421517998365</v>
      </c>
      <c r="P380" s="502">
        <f t="shared" si="50"/>
        <v>829.28571428571433</v>
      </c>
    </row>
    <row r="381" spans="1:16" ht="21" x14ac:dyDescent="0.25">
      <c r="A381" s="523">
        <v>44345</v>
      </c>
      <c r="B381" s="172">
        <v>1476</v>
      </c>
      <c r="C381" s="526">
        <f t="shared" si="71"/>
        <v>922.71428571428567</v>
      </c>
      <c r="D381" s="525">
        <f t="shared" si="62"/>
        <v>0.13276043493511058</v>
      </c>
      <c r="E381" s="478">
        <f t="shared" si="63"/>
        <v>1.472638694814759</v>
      </c>
      <c r="F381" s="309">
        <f t="shared" si="64"/>
        <v>877.44171733548058</v>
      </c>
      <c r="G381" s="172">
        <f>MAX($B$2:B381)</f>
        <v>1476</v>
      </c>
      <c r="H381" s="172">
        <f t="shared" si="70"/>
        <v>84173</v>
      </c>
      <c r="I381" s="524">
        <f t="shared" si="72"/>
        <v>60.772848184915297</v>
      </c>
      <c r="J381" s="523">
        <f t="shared" si="65"/>
        <v>44405.772848184912</v>
      </c>
      <c r="K381" s="172">
        <f t="shared" si="66"/>
        <v>168346</v>
      </c>
      <c r="M381" s="502">
        <f t="shared" si="67"/>
        <v>11141.142857142859</v>
      </c>
      <c r="N381" s="502">
        <f t="shared" si="68"/>
        <v>7565.4285714285716</v>
      </c>
      <c r="O381" s="502">
        <f t="shared" si="69"/>
        <v>147.26386948147592</v>
      </c>
      <c r="P381" s="502">
        <f t="shared" si="50"/>
        <v>868.64285714285711</v>
      </c>
    </row>
    <row r="382" spans="1:16" ht="21" x14ac:dyDescent="0.25">
      <c r="A382" s="523">
        <v>44346</v>
      </c>
      <c r="B382" s="172">
        <v>0</v>
      </c>
      <c r="C382" s="526">
        <f t="shared" si="71"/>
        <v>798</v>
      </c>
      <c r="D382" s="525">
        <f t="shared" si="62"/>
        <v>-0.15041825095057038</v>
      </c>
      <c r="E382" s="478">
        <f t="shared" si="63"/>
        <v>1.4687453710561398</v>
      </c>
      <c r="F382" s="309">
        <f t="shared" si="64"/>
        <v>877.44171733548058</v>
      </c>
      <c r="G382" s="172">
        <f>MAX($B$2:B382)</f>
        <v>1476</v>
      </c>
      <c r="H382" s="172">
        <f t="shared" si="70"/>
        <v>84173</v>
      </c>
      <c r="I382" s="524">
        <f t="shared" si="72"/>
        <v>70.659352011534835</v>
      </c>
      <c r="J382" s="523">
        <f t="shared" si="65"/>
        <v>44416.659352011535</v>
      </c>
      <c r="K382" s="172">
        <f t="shared" si="66"/>
        <v>168346</v>
      </c>
      <c r="M382" s="502">
        <f t="shared" si="67"/>
        <v>11332</v>
      </c>
      <c r="N382" s="502">
        <f t="shared" si="68"/>
        <v>7715.4285714285716</v>
      </c>
      <c r="O382" s="502">
        <f t="shared" si="69"/>
        <v>146.87453710561397</v>
      </c>
      <c r="P382" s="502">
        <f t="shared" si="50"/>
        <v>868.64285714285711</v>
      </c>
    </row>
    <row r="383" spans="1:16" ht="21" x14ac:dyDescent="0.25">
      <c r="A383" s="523">
        <v>44347</v>
      </c>
      <c r="B383" s="172">
        <v>1878</v>
      </c>
      <c r="C383" s="526">
        <f t="shared" si="71"/>
        <v>955.42857142857144</v>
      </c>
      <c r="D383" s="525">
        <f t="shared" si="62"/>
        <v>6.8541300527240834E-2</v>
      </c>
      <c r="E383" s="478">
        <f t="shared" si="63"/>
        <v>1.4770713818894778</v>
      </c>
      <c r="F383" s="309">
        <f t="shared" si="64"/>
        <v>934.1532698250528</v>
      </c>
      <c r="G383" s="172">
        <f>MAX($B$2:B383)</f>
        <v>1878</v>
      </c>
      <c r="H383" s="172">
        <f t="shared" si="70"/>
        <v>86051</v>
      </c>
      <c r="I383" s="524">
        <f t="shared" si="72"/>
        <v>59.96981159744746</v>
      </c>
      <c r="J383" s="523">
        <f t="shared" si="65"/>
        <v>44406.969811597446</v>
      </c>
      <c r="K383" s="172">
        <f t="shared" si="66"/>
        <v>172102</v>
      </c>
      <c r="M383" s="502">
        <f t="shared" si="67"/>
        <v>11623.285714285714</v>
      </c>
      <c r="N383" s="502">
        <f t="shared" si="68"/>
        <v>7869.1428571428569</v>
      </c>
      <c r="O383" s="502">
        <f t="shared" si="69"/>
        <v>147.70713818894779</v>
      </c>
      <c r="P383" s="502">
        <f t="shared" si="50"/>
        <v>924.78571428571433</v>
      </c>
    </row>
    <row r="384" spans="1:16" ht="21" x14ac:dyDescent="0.25">
      <c r="A384" s="523">
        <v>44348</v>
      </c>
      <c r="B384" s="172">
        <v>748</v>
      </c>
      <c r="C384" s="526">
        <f t="shared" si="71"/>
        <v>1062.2857142857142</v>
      </c>
      <c r="D384" s="525">
        <f t="shared" si="62"/>
        <v>0.28339661719019671</v>
      </c>
      <c r="E384" s="478">
        <f t="shared" si="63"/>
        <v>1.4946949366413702</v>
      </c>
      <c r="F384" s="309">
        <f t="shared" si="64"/>
        <v>954.57231480539497</v>
      </c>
      <c r="G384" s="172">
        <f>MAX($B$2:B384)</f>
        <v>1878</v>
      </c>
      <c r="H384" s="172">
        <f t="shared" si="70"/>
        <v>86799</v>
      </c>
      <c r="I384" s="524">
        <f t="shared" si="72"/>
        <v>54.174593735583116</v>
      </c>
      <c r="J384" s="523">
        <f t="shared" si="65"/>
        <v>44402.174593735581</v>
      </c>
      <c r="K384" s="172">
        <f t="shared" si="66"/>
        <v>173598</v>
      </c>
      <c r="M384" s="502">
        <f t="shared" si="67"/>
        <v>12014.571428571426</v>
      </c>
      <c r="N384" s="502">
        <f t="shared" si="68"/>
        <v>8038.1428571428569</v>
      </c>
      <c r="O384" s="502">
        <f t="shared" si="69"/>
        <v>149.46949366413702</v>
      </c>
      <c r="P384" s="502">
        <f t="shared" si="50"/>
        <v>945</v>
      </c>
    </row>
    <row r="385" spans="1:19" ht="21" x14ac:dyDescent="0.25">
      <c r="A385" s="523">
        <v>44349</v>
      </c>
      <c r="B385" s="172">
        <v>1271</v>
      </c>
      <c r="C385" s="526">
        <f t="shared" si="71"/>
        <v>1079.2857142857142</v>
      </c>
      <c r="D385" s="525">
        <f t="shared" si="62"/>
        <v>0.25394190871369293</v>
      </c>
      <c r="E385" s="478">
        <f t="shared" si="63"/>
        <v>1.5029278264786385</v>
      </c>
      <c r="F385" s="309">
        <f t="shared" si="64"/>
        <v>979.82555064680741</v>
      </c>
      <c r="G385" s="172">
        <f>MAX($B$2:B385)</f>
        <v>1878</v>
      </c>
      <c r="H385" s="172">
        <f t="shared" si="70"/>
        <v>88070</v>
      </c>
      <c r="I385" s="524">
        <f t="shared" si="72"/>
        <v>54.098718899984199</v>
      </c>
      <c r="J385" s="523">
        <f t="shared" si="65"/>
        <v>44403.098718899986</v>
      </c>
      <c r="K385" s="172">
        <f t="shared" si="66"/>
        <v>176140</v>
      </c>
      <c r="M385" s="502">
        <f t="shared" si="67"/>
        <v>12393.142857142853</v>
      </c>
      <c r="N385" s="502">
        <f t="shared" si="68"/>
        <v>8246</v>
      </c>
      <c r="O385" s="502">
        <f t="shared" si="69"/>
        <v>150.29278264786385</v>
      </c>
      <c r="P385" s="502">
        <f t="shared" si="50"/>
        <v>970</v>
      </c>
    </row>
    <row r="386" spans="1:19" ht="21" x14ac:dyDescent="0.25">
      <c r="A386" s="523">
        <v>44350</v>
      </c>
      <c r="B386" s="172">
        <v>1214</v>
      </c>
      <c r="C386" s="526">
        <f t="shared" si="71"/>
        <v>1134.2857142857142</v>
      </c>
      <c r="D386" s="525">
        <f t="shared" si="62"/>
        <v>0.36707988980716255</v>
      </c>
      <c r="E386" s="478">
        <f t="shared" si="63"/>
        <v>1.5077548130415719</v>
      </c>
      <c r="F386" s="309">
        <f t="shared" si="64"/>
        <v>991.94710385068549</v>
      </c>
      <c r="G386" s="172">
        <f>MAX($B$2:B386)</f>
        <v>1878</v>
      </c>
      <c r="H386" s="172">
        <f t="shared" si="70"/>
        <v>89284</v>
      </c>
      <c r="I386" s="524">
        <f t="shared" si="72"/>
        <v>52.096618305029409</v>
      </c>
      <c r="J386" s="523">
        <f t="shared" si="65"/>
        <v>44402.096618305026</v>
      </c>
      <c r="K386" s="172">
        <f t="shared" si="66"/>
        <v>178568</v>
      </c>
      <c r="M386" s="502">
        <f t="shared" si="67"/>
        <v>12776.714285714281</v>
      </c>
      <c r="N386" s="502">
        <f t="shared" si="68"/>
        <v>8474</v>
      </c>
      <c r="O386" s="502">
        <f t="shared" si="69"/>
        <v>150.77548130415721</v>
      </c>
      <c r="P386" s="502">
        <f t="shared" si="50"/>
        <v>982</v>
      </c>
    </row>
    <row r="387" spans="1:19" ht="21" x14ac:dyDescent="0.25">
      <c r="A387" s="523">
        <v>44351</v>
      </c>
      <c r="B387" s="172">
        <v>1054</v>
      </c>
      <c r="C387" s="526">
        <f t="shared" si="71"/>
        <v>1091.5714285714287</v>
      </c>
      <c r="D387" s="525">
        <f t="shared" si="62"/>
        <v>0.27116952254200632</v>
      </c>
      <c r="E387" s="478">
        <f t="shared" si="63"/>
        <v>1.492438208663023</v>
      </c>
      <c r="F387" s="309">
        <f t="shared" si="64"/>
        <v>985.020502019898</v>
      </c>
      <c r="G387" s="172">
        <f>MAX($B$2:B387)</f>
        <v>1878</v>
      </c>
      <c r="H387" s="172">
        <f t="shared" si="70"/>
        <v>90338</v>
      </c>
      <c r="I387" s="524">
        <f t="shared" si="72"/>
        <v>54.902830397866026</v>
      </c>
      <c r="J387" s="523">
        <f t="shared" si="65"/>
        <v>44405.902830397863</v>
      </c>
      <c r="K387" s="172">
        <f t="shared" si="66"/>
        <v>180676</v>
      </c>
      <c r="M387" s="524">
        <f t="shared" si="67"/>
        <v>13068.428571428569</v>
      </c>
      <c r="N387" s="524">
        <f t="shared" si="68"/>
        <v>8756.4285714285706</v>
      </c>
      <c r="O387" s="524">
        <f t="shared" si="69"/>
        <v>149.24382086630229</v>
      </c>
      <c r="P387" s="524">
        <f t="shared" ref="P387:P393" si="73">AVERAGE(B374:B387)</f>
        <v>975.14285714285711</v>
      </c>
      <c r="Q387" s="172"/>
      <c r="R387" s="172"/>
      <c r="S387" s="172"/>
    </row>
    <row r="388" spans="1:19" ht="21" x14ac:dyDescent="0.25">
      <c r="A388" s="523">
        <v>44352</v>
      </c>
      <c r="B388" s="172">
        <v>1038</v>
      </c>
      <c r="C388" s="526">
        <f t="shared" si="71"/>
        <v>1029</v>
      </c>
      <c r="D388" s="525">
        <f t="shared" si="62"/>
        <v>0.11518810961449133</v>
      </c>
      <c r="E388" s="478">
        <f t="shared" si="63"/>
        <v>1.4712258105349767</v>
      </c>
      <c r="F388" s="309">
        <f t="shared" si="64"/>
        <v>985.7420230439385</v>
      </c>
      <c r="G388" s="172">
        <f>MAX($B$2:B388)</f>
        <v>1878</v>
      </c>
      <c r="H388" s="172">
        <f t="shared" si="70"/>
        <v>91376</v>
      </c>
      <c r="I388" s="524">
        <f t="shared" si="72"/>
        <v>59.092797647391038</v>
      </c>
      <c r="J388" s="523">
        <f t="shared" si="65"/>
        <v>44411.09279764739</v>
      </c>
      <c r="K388" s="172">
        <f t="shared" si="66"/>
        <v>182752</v>
      </c>
      <c r="M388" s="524">
        <f t="shared" si="67"/>
        <v>13282.857142857141</v>
      </c>
      <c r="N388" s="524">
        <f t="shared" si="68"/>
        <v>9028.4285714285706</v>
      </c>
      <c r="O388" s="524">
        <f t="shared" si="69"/>
        <v>147.12258105349767</v>
      </c>
      <c r="P388" s="524">
        <f t="shared" si="73"/>
        <v>975.85714285714289</v>
      </c>
      <c r="Q388" s="524">
        <f t="shared" ref="Q388:Q393" si="74">P388*0.02</f>
        <v>19.517142857142858</v>
      </c>
      <c r="R388" s="675">
        <v>1.4999999999999999E-2</v>
      </c>
      <c r="S388" s="524">
        <f t="shared" ref="S388:S393" si="75">R388*M388</f>
        <v>199.2428571428571</v>
      </c>
    </row>
    <row r="389" spans="1:19" ht="21" x14ac:dyDescent="0.25">
      <c r="A389" s="523">
        <v>44353</v>
      </c>
      <c r="B389" s="172">
        <v>0</v>
      </c>
      <c r="C389" s="526">
        <f t="shared" si="71"/>
        <v>1029</v>
      </c>
      <c r="D389" s="525">
        <f>(SUM(B383:B389)/SUM(B376:B382))-1</f>
        <v>0.28947368421052633</v>
      </c>
      <c r="E389" s="478">
        <f>SUM(C376:C389)/SUM(C362:C375)</f>
        <v>1.4188189644719293</v>
      </c>
      <c r="F389" s="309">
        <f>SUM(B376:B389)/$G$330*100000</f>
        <v>922.75323764521511</v>
      </c>
      <c r="G389" s="172">
        <f>MAX($B$2:B389)</f>
        <v>1878</v>
      </c>
      <c r="H389" s="172">
        <f>H388+B389</f>
        <v>91376</v>
      </c>
      <c r="I389" s="524">
        <f>LN(2)/(LN(H389)-LN(H382))*7</f>
        <v>59.092797647391038</v>
      </c>
      <c r="J389" s="523">
        <f>I389+A389</f>
        <v>44412.09279764739</v>
      </c>
      <c r="K389" s="172">
        <f>H389*2</f>
        <v>182752</v>
      </c>
      <c r="M389" s="524">
        <f>SUM(C376:C389)</f>
        <v>13372.571428571428</v>
      </c>
      <c r="N389" s="524">
        <f>SUM(C362:C375)</f>
        <v>9425.1428571428551</v>
      </c>
      <c r="O389" s="524">
        <f>M389*100/N389</f>
        <v>141.88189644719293</v>
      </c>
      <c r="P389" s="524">
        <f t="shared" si="73"/>
        <v>913.5</v>
      </c>
      <c r="Q389" s="524">
        <f t="shared" si="74"/>
        <v>18.27</v>
      </c>
      <c r="R389" s="675">
        <v>1.4999999999999999E-2</v>
      </c>
      <c r="S389" s="524">
        <f t="shared" si="75"/>
        <v>200.58857142857141</v>
      </c>
    </row>
    <row r="390" spans="1:19" ht="21" x14ac:dyDescent="0.25">
      <c r="A390" s="523">
        <v>44354</v>
      </c>
      <c r="B390" s="172">
        <v>1351</v>
      </c>
      <c r="C390" s="526">
        <f>AVERAGE(B384:B390)</f>
        <v>953.71428571428567</v>
      </c>
      <c r="D390" s="525">
        <f>(SUM(B384:B390)/SUM(B377:B383))-1</f>
        <v>-1.7942583732057926E-3</v>
      </c>
      <c r="E390" s="478">
        <f>SUM(C377:C390)/SUM(C363:C376)</f>
        <v>1.3759017808800504</v>
      </c>
      <c r="F390" s="309">
        <f>SUM(B377:B390)/$G$330*100000</f>
        <v>964.24069652753576</v>
      </c>
      <c r="G390" s="172">
        <f>MAX($B$2:B390)</f>
        <v>1878</v>
      </c>
      <c r="H390" s="172">
        <f>H389+B390</f>
        <v>92727</v>
      </c>
      <c r="I390" s="524">
        <f>LN(2)/(LN(H390)-LN(H383))*7</f>
        <v>64.936557534367068</v>
      </c>
      <c r="J390" s="523">
        <f>I390+A390</f>
        <v>44418.936557534369</v>
      </c>
      <c r="K390" s="172">
        <f>H390*2</f>
        <v>185454</v>
      </c>
      <c r="M390" s="524">
        <f>SUM(C377:C390)</f>
        <v>13432.142857142857</v>
      </c>
      <c r="N390" s="524">
        <f>SUM(C363:C376)</f>
        <v>9762.4285714285706</v>
      </c>
      <c r="O390" s="524">
        <f>M390*100/N390</f>
        <v>137.59017808800505</v>
      </c>
      <c r="P390" s="524">
        <f t="shared" si="73"/>
        <v>954.57142857142856</v>
      </c>
      <c r="Q390" s="524">
        <f t="shared" si="74"/>
        <v>19.091428571428573</v>
      </c>
      <c r="R390" s="675">
        <v>1.4999999999999999E-2</v>
      </c>
      <c r="S390" s="524">
        <f t="shared" si="75"/>
        <v>201.48214285714283</v>
      </c>
    </row>
    <row r="391" spans="1:19" ht="21" x14ac:dyDescent="0.25">
      <c r="A391" s="523">
        <v>44355</v>
      </c>
      <c r="B391" s="172">
        <v>670</v>
      </c>
      <c r="C391" s="526">
        <f>AVERAGE(B385:B391)</f>
        <v>942.57142857142856</v>
      </c>
      <c r="D391" s="525">
        <f>(SUM(B385:B391)/SUM(B378:B384))-1</f>
        <v>-0.11269499731038191</v>
      </c>
      <c r="E391" s="478">
        <f>SUM(C378:C391)/SUM(C364:C377)</f>
        <v>1.3523623450892033</v>
      </c>
      <c r="F391" s="309">
        <f>SUM(B378:B391)/$G$330*100000</f>
        <v>1012.5826051382397</v>
      </c>
      <c r="G391" s="172">
        <f>MAX($B$2:B391)</f>
        <v>1878</v>
      </c>
      <c r="H391" s="172">
        <f>H390+B391</f>
        <v>93397</v>
      </c>
      <c r="I391" s="524">
        <f>LN(2)/(LN(H391)-LN(H384))*7</f>
        <v>66.226551316740867</v>
      </c>
      <c r="J391" s="523">
        <f>I391+A391</f>
        <v>44421.226551316744</v>
      </c>
      <c r="K391" s="172">
        <f>H391*2</f>
        <v>186794</v>
      </c>
      <c r="M391" s="524">
        <f>SUM(C378:C391)</f>
        <v>13547.000000000002</v>
      </c>
      <c r="N391" s="524">
        <f>SUM(C364:C377)</f>
        <v>10017.285714285714</v>
      </c>
      <c r="O391" s="524">
        <f>M391*100/N391</f>
        <v>135.23623450892032</v>
      </c>
      <c r="P391" s="524">
        <f t="shared" si="73"/>
        <v>1002.4285714285714</v>
      </c>
      <c r="Q391" s="524">
        <f t="shared" si="74"/>
        <v>20.048571428571428</v>
      </c>
      <c r="R391" s="675">
        <v>1.4999999999999999E-2</v>
      </c>
      <c r="S391" s="524">
        <f t="shared" si="75"/>
        <v>203.20500000000001</v>
      </c>
    </row>
    <row r="392" spans="1:19" ht="21" x14ac:dyDescent="0.25">
      <c r="A392" s="523">
        <v>44356</v>
      </c>
      <c r="B392" s="172">
        <v>1148</v>
      </c>
      <c r="C392" s="526">
        <f>AVERAGE(B386:B392)</f>
        <v>925</v>
      </c>
      <c r="D392" s="525">
        <f>(SUM(B386:B392)/SUM(B379:B385))-1</f>
        <v>-0.14295168762409005</v>
      </c>
      <c r="E392" s="478">
        <f>SUM(C379:C392)/SUM(C365:C378)</f>
        <v>1.3230989279564518</v>
      </c>
      <c r="F392" s="309">
        <f>SUM(B379:B392)/$G$330*100000</f>
        <v>1012.2939967286236</v>
      </c>
      <c r="G392" s="172">
        <f>MAX($B$2:B392)</f>
        <v>1878</v>
      </c>
      <c r="H392" s="172">
        <f>H391+B392</f>
        <v>94545</v>
      </c>
      <c r="I392" s="524">
        <f>LN(2)/(LN(H392)-LN(H385))*7</f>
        <v>68.392437423973206</v>
      </c>
      <c r="J392" s="523">
        <f>I392+A392</f>
        <v>44424.392437423972</v>
      </c>
      <c r="K392" s="172">
        <f>H392*2</f>
        <v>189090</v>
      </c>
      <c r="M392" s="524">
        <f>SUM(C379:C392)</f>
        <v>13611.285714285716</v>
      </c>
      <c r="N392" s="524">
        <f>SUM(C365:C378)</f>
        <v>10287.428571428572</v>
      </c>
      <c r="O392" s="524">
        <f>M392*100/N392</f>
        <v>132.30989279564517</v>
      </c>
      <c r="P392" s="524">
        <f t="shared" si="73"/>
        <v>1002.1428571428571</v>
      </c>
      <c r="Q392" s="524">
        <f t="shared" si="74"/>
        <v>20.042857142857141</v>
      </c>
      <c r="R392" s="675">
        <v>1.4999999999999999E-2</v>
      </c>
      <c r="S392" s="524">
        <f t="shared" si="75"/>
        <v>204.16928571428573</v>
      </c>
    </row>
    <row r="393" spans="1:19" ht="21" x14ac:dyDescent="0.25">
      <c r="A393" s="523">
        <v>44357</v>
      </c>
      <c r="B393" s="172">
        <v>1015</v>
      </c>
      <c r="C393" s="526">
        <f>AVERAGE(B387:B393)</f>
        <v>896.57142857142856</v>
      </c>
      <c r="D393" s="525">
        <f>(SUM(B387:B393)/SUM(B380:B386))-1</f>
        <v>-0.2095717884130982</v>
      </c>
      <c r="E393" s="478">
        <f>SUM(C380:C393)/SUM(C366:C379)</f>
        <v>1.2967873879242626</v>
      </c>
      <c r="F393" s="309">
        <f>SUM(B380:B393)/$G$330*100000</f>
        <v>1025.7142877757744</v>
      </c>
      <c r="G393" s="172">
        <f>MAX($B$2:B393)</f>
        <v>1878</v>
      </c>
      <c r="H393" s="172">
        <f>H392+B393</f>
        <v>95560</v>
      </c>
      <c r="I393" s="524">
        <f>LN(2)/(LN(H393)-LN(H386))*7</f>
        <v>71.424787955176896</v>
      </c>
      <c r="J393" s="523">
        <f>I393+A393</f>
        <v>44428.424787955177</v>
      </c>
      <c r="K393" s="172">
        <f>H393*2</f>
        <v>191120</v>
      </c>
      <c r="M393" s="524">
        <f>SUM(C380:C393)</f>
        <v>13678.142857142859</v>
      </c>
      <c r="N393" s="524">
        <f>SUM(C366:C379)</f>
        <v>10547.714285714286</v>
      </c>
      <c r="O393" s="524">
        <f>M393*100/N393</f>
        <v>129.67873879242626</v>
      </c>
      <c r="P393" s="524">
        <f t="shared" si="73"/>
        <v>1015.4285714285714</v>
      </c>
      <c r="Q393" s="524">
        <f t="shared" si="74"/>
        <v>20.30857142857143</v>
      </c>
      <c r="R393" s="675">
        <v>1.4999999999999999E-2</v>
      </c>
      <c r="S393" s="524">
        <f t="shared" si="75"/>
        <v>205.17214285714286</v>
      </c>
    </row>
  </sheetData>
  <conditionalFormatting sqref="E290:E393">
    <cfRule type="cellIs" dxfId="29" priority="4" operator="lessThan">
      <formula>1.2</formula>
    </cfRule>
    <cfRule type="cellIs" dxfId="28" priority="5" operator="greaterThanOrEqual">
      <formula>1.2</formula>
    </cfRule>
  </conditionalFormatting>
  <conditionalFormatting sqref="F259:F393">
    <cfRule type="cellIs" dxfId="27" priority="2" operator="lessThan">
      <formula>150</formula>
    </cfRule>
    <cfRule type="cellIs" dxfId="26" priority="3" operator="greaterThanOrEqual">
      <formula>150</formula>
    </cfRule>
  </conditionalFormatting>
  <conditionalFormatting sqref="D338:D3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F330 C368 C355:C367 C343:C354 C329:C342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Q45"/>
  <sheetViews>
    <sheetView topLeftCell="J1" workbookViewId="0">
      <selection activeCell="Q11" sqref="J1:Q11"/>
    </sheetView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  <col min="9" max="10" width="11.42578125" style="1"/>
    <col min="11" max="14" width="11.42578125" style="706"/>
    <col min="15" max="17" width="11.42578125" style="1"/>
  </cols>
  <sheetData>
    <row r="1" spans="1:17" x14ac:dyDescent="0.25">
      <c r="A1" s="232" t="s">
        <v>273</v>
      </c>
      <c r="B1" s="109" t="s">
        <v>192</v>
      </c>
      <c r="C1" s="109" t="s">
        <v>243</v>
      </c>
      <c r="D1" s="109" t="s">
        <v>244</v>
      </c>
      <c r="E1" s="110" t="s">
        <v>293</v>
      </c>
      <c r="F1" s="110" t="s">
        <v>275</v>
      </c>
      <c r="G1" s="232" t="s">
        <v>294</v>
      </c>
      <c r="I1" s="705" t="s">
        <v>273</v>
      </c>
      <c r="J1" s="708" t="s">
        <v>839</v>
      </c>
      <c r="K1" s="526" t="s">
        <v>3249</v>
      </c>
      <c r="L1" s="526" t="s">
        <v>3250</v>
      </c>
      <c r="M1" s="526" t="s">
        <v>3251</v>
      </c>
      <c r="N1" s="526" t="s">
        <v>3252</v>
      </c>
      <c r="O1" s="708" t="s">
        <v>3246</v>
      </c>
      <c r="P1" s="708" t="s">
        <v>3247</v>
      </c>
      <c r="Q1" s="708" t="s">
        <v>3248</v>
      </c>
    </row>
    <row r="2" spans="1:17" s="22" customFormat="1" x14ac:dyDescent="0.25">
      <c r="A2" s="15" t="s">
        <v>276</v>
      </c>
      <c r="B2" s="60" t="s">
        <v>274</v>
      </c>
      <c r="C2" s="60" t="s">
        <v>246</v>
      </c>
      <c r="D2" s="60" t="s">
        <v>280</v>
      </c>
      <c r="E2" s="15">
        <v>32</v>
      </c>
      <c r="F2" s="15">
        <v>20</v>
      </c>
      <c r="G2" s="23">
        <f>F2/E2</f>
        <v>0.625</v>
      </c>
      <c r="I2" s="707" t="s">
        <v>8</v>
      </c>
      <c r="J2" s="67">
        <v>44355</v>
      </c>
      <c r="K2" s="607">
        <v>4</v>
      </c>
      <c r="L2" s="607">
        <v>10</v>
      </c>
      <c r="M2" s="607">
        <v>52</v>
      </c>
      <c r="N2" s="607">
        <v>35</v>
      </c>
      <c r="O2" s="607">
        <f>K2+L2</f>
        <v>14</v>
      </c>
      <c r="P2" s="607">
        <f>M2+N2</f>
        <v>87</v>
      </c>
      <c r="Q2" s="32">
        <f t="shared" ref="Q2:Q11" si="0" xml:space="preserve"> 1-(O2/P2)</f>
        <v>0.83908045977011492</v>
      </c>
    </row>
    <row r="3" spans="1:17" s="22" customFormat="1" x14ac:dyDescent="0.25">
      <c r="A3" s="15" t="s">
        <v>276</v>
      </c>
      <c r="B3" s="60" t="s">
        <v>274</v>
      </c>
      <c r="C3" s="60" t="s">
        <v>246</v>
      </c>
      <c r="D3" s="60" t="s">
        <v>247</v>
      </c>
      <c r="E3" s="15">
        <v>18</v>
      </c>
      <c r="F3" s="15">
        <v>15</v>
      </c>
      <c r="G3" s="23">
        <f t="shared" ref="G3:G27" si="1">F3/E3</f>
        <v>0.83333333333333337</v>
      </c>
      <c r="I3" s="707" t="s">
        <v>276</v>
      </c>
      <c r="J3" s="67">
        <v>44355</v>
      </c>
      <c r="K3" s="607">
        <v>4</v>
      </c>
      <c r="L3" s="607">
        <v>18</v>
      </c>
      <c r="M3" s="607">
        <v>52</v>
      </c>
      <c r="N3" s="607">
        <v>73</v>
      </c>
      <c r="O3" s="607">
        <f t="shared" ref="O3:O11" si="2">K3+L3</f>
        <v>22</v>
      </c>
      <c r="P3" s="607">
        <f t="shared" ref="P3:P11" si="3">M3+N3</f>
        <v>125</v>
      </c>
      <c r="Q3" s="32">
        <f t="shared" si="0"/>
        <v>0.82400000000000007</v>
      </c>
    </row>
    <row r="4" spans="1:17" s="22" customFormat="1" x14ac:dyDescent="0.25">
      <c r="A4" s="15" t="s">
        <v>276</v>
      </c>
      <c r="B4" s="60" t="s">
        <v>274</v>
      </c>
      <c r="C4" s="60" t="s">
        <v>248</v>
      </c>
      <c r="D4" s="60" t="s">
        <v>249</v>
      </c>
      <c r="E4" s="15">
        <v>10</v>
      </c>
      <c r="F4" s="15">
        <v>7</v>
      </c>
      <c r="G4" s="23">
        <f t="shared" si="1"/>
        <v>0.7</v>
      </c>
      <c r="I4" s="707" t="s">
        <v>277</v>
      </c>
      <c r="J4" s="67">
        <v>44355</v>
      </c>
      <c r="K4" s="607">
        <v>2</v>
      </c>
      <c r="L4" s="607">
        <v>8</v>
      </c>
      <c r="M4" s="607">
        <v>26</v>
      </c>
      <c r="N4" s="607">
        <v>30</v>
      </c>
      <c r="O4" s="607">
        <f t="shared" si="2"/>
        <v>10</v>
      </c>
      <c r="P4" s="607">
        <f t="shared" si="3"/>
        <v>56</v>
      </c>
      <c r="Q4" s="32">
        <f t="shared" si="0"/>
        <v>0.8214285714285714</v>
      </c>
    </row>
    <row r="5" spans="1:17" s="22" customFormat="1" x14ac:dyDescent="0.25">
      <c r="A5" s="15" t="s">
        <v>276</v>
      </c>
      <c r="B5" s="60" t="s">
        <v>274</v>
      </c>
      <c r="C5" s="60" t="s">
        <v>248</v>
      </c>
      <c r="D5" s="60" t="s">
        <v>250</v>
      </c>
      <c r="E5" s="15">
        <v>12</v>
      </c>
      <c r="F5" s="15">
        <v>7</v>
      </c>
      <c r="G5" s="23">
        <f t="shared" si="1"/>
        <v>0.58333333333333337</v>
      </c>
      <c r="I5" s="707" t="s">
        <v>278</v>
      </c>
      <c r="J5" s="67">
        <v>44355</v>
      </c>
      <c r="K5" s="607">
        <v>3</v>
      </c>
      <c r="L5" s="607">
        <v>7</v>
      </c>
      <c r="M5" s="607">
        <v>19</v>
      </c>
      <c r="N5" s="607">
        <v>23</v>
      </c>
      <c r="O5" s="607">
        <f t="shared" si="2"/>
        <v>10</v>
      </c>
      <c r="P5" s="607">
        <f t="shared" si="3"/>
        <v>42</v>
      </c>
      <c r="Q5" s="32">
        <f t="shared" si="0"/>
        <v>0.76190476190476186</v>
      </c>
    </row>
    <row r="6" spans="1:17" s="22" customFormat="1" x14ac:dyDescent="0.25">
      <c r="A6" s="15" t="s">
        <v>276</v>
      </c>
      <c r="B6" s="60" t="s">
        <v>274</v>
      </c>
      <c r="C6" s="60" t="s">
        <v>248</v>
      </c>
      <c r="D6" s="60" t="s">
        <v>251</v>
      </c>
      <c r="E6" s="15">
        <v>6</v>
      </c>
      <c r="F6" s="15">
        <v>1</v>
      </c>
      <c r="G6" s="23">
        <f t="shared" si="1"/>
        <v>0.16666666666666666</v>
      </c>
      <c r="I6" s="707" t="s">
        <v>279</v>
      </c>
      <c r="J6" s="67">
        <v>44355</v>
      </c>
      <c r="K6" s="607">
        <v>4</v>
      </c>
      <c r="L6" s="607">
        <v>0</v>
      </c>
      <c r="M6" s="607">
        <v>31</v>
      </c>
      <c r="N6" s="607">
        <v>14</v>
      </c>
      <c r="O6" s="607">
        <f t="shared" si="2"/>
        <v>4</v>
      </c>
      <c r="P6" s="607">
        <f t="shared" si="3"/>
        <v>45</v>
      </c>
      <c r="Q6" s="32">
        <f t="shared" si="0"/>
        <v>0.91111111111111109</v>
      </c>
    </row>
    <row r="7" spans="1:17" s="22" customFormat="1" x14ac:dyDescent="0.25">
      <c r="A7" s="15" t="s">
        <v>276</v>
      </c>
      <c r="B7" s="60" t="s">
        <v>274</v>
      </c>
      <c r="C7" s="60" t="s">
        <v>248</v>
      </c>
      <c r="D7" s="60" t="s">
        <v>252</v>
      </c>
      <c r="E7" s="15">
        <v>7</v>
      </c>
      <c r="F7" s="15">
        <v>4</v>
      </c>
      <c r="G7" s="23">
        <f t="shared" si="1"/>
        <v>0.5714285714285714</v>
      </c>
      <c r="I7" s="707" t="s">
        <v>8</v>
      </c>
      <c r="J7" s="67">
        <v>44356</v>
      </c>
      <c r="K7" s="607">
        <v>7</v>
      </c>
      <c r="L7" s="607">
        <v>5</v>
      </c>
      <c r="M7" s="607">
        <v>52</v>
      </c>
      <c r="N7" s="607">
        <v>35</v>
      </c>
      <c r="O7" s="607">
        <f t="shared" si="2"/>
        <v>12</v>
      </c>
      <c r="P7" s="607">
        <f t="shared" si="3"/>
        <v>87</v>
      </c>
      <c r="Q7" s="32">
        <f t="shared" si="0"/>
        <v>0.86206896551724133</v>
      </c>
    </row>
    <row r="8" spans="1:17" s="22" customFormat="1" x14ac:dyDescent="0.25">
      <c r="A8" s="15" t="s">
        <v>276</v>
      </c>
      <c r="B8" s="60" t="s">
        <v>282</v>
      </c>
      <c r="C8" s="60" t="s">
        <v>248</v>
      </c>
      <c r="D8" s="60" t="s">
        <v>253</v>
      </c>
      <c r="E8" s="15">
        <v>11</v>
      </c>
      <c r="F8" s="15">
        <v>7</v>
      </c>
      <c r="G8" s="23">
        <f t="shared" si="1"/>
        <v>0.63636363636363635</v>
      </c>
      <c r="I8" s="707" t="s">
        <v>276</v>
      </c>
      <c r="J8" s="67">
        <v>44356</v>
      </c>
      <c r="K8" s="607">
        <v>7</v>
      </c>
      <c r="L8" s="607">
        <v>17</v>
      </c>
      <c r="M8" s="607">
        <v>52</v>
      </c>
      <c r="N8" s="607">
        <v>73</v>
      </c>
      <c r="O8" s="607">
        <f t="shared" si="2"/>
        <v>24</v>
      </c>
      <c r="P8" s="607">
        <f t="shared" si="3"/>
        <v>125</v>
      </c>
      <c r="Q8" s="32">
        <f t="shared" si="0"/>
        <v>0.80800000000000005</v>
      </c>
    </row>
    <row r="9" spans="1:17" s="22" customFormat="1" x14ac:dyDescent="0.25">
      <c r="A9" s="15" t="s">
        <v>276</v>
      </c>
      <c r="B9" s="60" t="s">
        <v>274</v>
      </c>
      <c r="C9" s="60" t="s">
        <v>248</v>
      </c>
      <c r="D9" s="60" t="s">
        <v>254</v>
      </c>
      <c r="E9" s="15">
        <v>5</v>
      </c>
      <c r="F9" s="15">
        <v>4</v>
      </c>
      <c r="G9" s="23">
        <f t="shared" si="1"/>
        <v>0.8</v>
      </c>
      <c r="I9" s="707" t="s">
        <v>277</v>
      </c>
      <c r="J9" s="67">
        <v>44356</v>
      </c>
      <c r="K9" s="607">
        <v>0</v>
      </c>
      <c r="L9" s="607">
        <v>4</v>
      </c>
      <c r="M9" s="607">
        <v>26</v>
      </c>
      <c r="N9" s="607">
        <v>30</v>
      </c>
      <c r="O9" s="607">
        <f t="shared" si="2"/>
        <v>4</v>
      </c>
      <c r="P9" s="607">
        <f t="shared" si="3"/>
        <v>56</v>
      </c>
      <c r="Q9" s="32">
        <f t="shared" si="0"/>
        <v>0.9285714285714286</v>
      </c>
    </row>
    <row r="10" spans="1:17" s="22" customFormat="1" x14ac:dyDescent="0.25">
      <c r="A10" s="15" t="s">
        <v>276</v>
      </c>
      <c r="B10" s="60" t="s">
        <v>274</v>
      </c>
      <c r="C10" s="60" t="s">
        <v>248</v>
      </c>
      <c r="D10" s="60" t="s">
        <v>255</v>
      </c>
      <c r="E10" s="15">
        <v>6</v>
      </c>
      <c r="F10" s="15">
        <v>4</v>
      </c>
      <c r="G10" s="23">
        <f t="shared" si="1"/>
        <v>0.66666666666666663</v>
      </c>
      <c r="I10" s="707" t="s">
        <v>278</v>
      </c>
      <c r="J10" s="67">
        <v>44356</v>
      </c>
      <c r="K10" s="607">
        <v>2</v>
      </c>
      <c r="L10" s="607">
        <v>8</v>
      </c>
      <c r="M10" s="607">
        <v>19</v>
      </c>
      <c r="N10" s="607">
        <v>23</v>
      </c>
      <c r="O10" s="607">
        <f t="shared" si="2"/>
        <v>10</v>
      </c>
      <c r="P10" s="607">
        <f t="shared" si="3"/>
        <v>42</v>
      </c>
      <c r="Q10" s="32">
        <f t="shared" si="0"/>
        <v>0.76190476190476186</v>
      </c>
    </row>
    <row r="11" spans="1:17" s="22" customFormat="1" x14ac:dyDescent="0.25">
      <c r="A11" s="15" t="s">
        <v>276</v>
      </c>
      <c r="B11" s="60"/>
      <c r="C11" s="60" t="s">
        <v>248</v>
      </c>
      <c r="D11" s="60" t="s">
        <v>256</v>
      </c>
      <c r="E11" s="15">
        <v>6</v>
      </c>
      <c r="F11" s="15">
        <v>2</v>
      </c>
      <c r="G11" s="23">
        <f t="shared" si="1"/>
        <v>0.33333333333333331</v>
      </c>
      <c r="I11" s="707" t="s">
        <v>279</v>
      </c>
      <c r="J11" s="67">
        <v>44356</v>
      </c>
      <c r="K11" s="607">
        <v>5</v>
      </c>
      <c r="L11" s="607">
        <v>3</v>
      </c>
      <c r="M11" s="607">
        <v>31</v>
      </c>
      <c r="N11" s="607">
        <v>14</v>
      </c>
      <c r="O11" s="607">
        <f t="shared" si="2"/>
        <v>8</v>
      </c>
      <c r="P11" s="607">
        <f t="shared" si="3"/>
        <v>45</v>
      </c>
      <c r="Q11" s="32">
        <f t="shared" si="0"/>
        <v>0.82222222222222219</v>
      </c>
    </row>
    <row r="12" spans="1:17" s="22" customFormat="1" x14ac:dyDescent="0.25">
      <c r="A12" s="15" t="s">
        <v>276</v>
      </c>
      <c r="B12" s="60"/>
      <c r="C12" s="60" t="s">
        <v>248</v>
      </c>
      <c r="D12" s="60" t="s">
        <v>257</v>
      </c>
      <c r="E12" s="15">
        <v>6</v>
      </c>
      <c r="F12" s="15">
        <v>1</v>
      </c>
      <c r="G12" s="23">
        <f t="shared" si="1"/>
        <v>0.16666666666666666</v>
      </c>
      <c r="I12" s="1"/>
      <c r="J12" s="1"/>
      <c r="K12" s="706"/>
      <c r="L12" s="706"/>
      <c r="M12" s="706"/>
      <c r="N12" s="706"/>
      <c r="O12" s="1"/>
      <c r="P12" s="1"/>
      <c r="Q12" s="1"/>
    </row>
    <row r="13" spans="1:17" s="22" customFormat="1" x14ac:dyDescent="0.25">
      <c r="A13" s="15" t="s">
        <v>277</v>
      </c>
      <c r="B13" s="60" t="s">
        <v>295</v>
      </c>
      <c r="C13" s="60" t="s">
        <v>246</v>
      </c>
      <c r="D13" s="60" t="s">
        <v>258</v>
      </c>
      <c r="E13" s="15">
        <v>22</v>
      </c>
      <c r="F13" s="15">
        <v>8</v>
      </c>
      <c r="G13" s="23">
        <f t="shared" si="1"/>
        <v>0.36363636363636365</v>
      </c>
      <c r="I13" s="1"/>
      <c r="J13" s="1"/>
      <c r="K13" s="706"/>
      <c r="L13" s="706"/>
      <c r="M13" s="706"/>
      <c r="N13" s="706"/>
      <c r="O13" s="1"/>
      <c r="P13" s="1"/>
      <c r="Q13" s="1"/>
    </row>
    <row r="14" spans="1:17" s="22" customFormat="1" x14ac:dyDescent="0.25">
      <c r="A14" s="15" t="s">
        <v>277</v>
      </c>
      <c r="B14" s="60" t="s">
        <v>295</v>
      </c>
      <c r="C14" s="60" t="s">
        <v>248</v>
      </c>
      <c r="D14" s="60" t="s">
        <v>259</v>
      </c>
      <c r="E14" s="15">
        <v>10</v>
      </c>
      <c r="F14" s="15">
        <v>6</v>
      </c>
      <c r="G14" s="23">
        <f t="shared" si="1"/>
        <v>0.6</v>
      </c>
      <c r="I14" s="1"/>
      <c r="J14" s="1"/>
      <c r="K14" s="706"/>
      <c r="L14" s="706"/>
      <c r="M14" s="706"/>
      <c r="N14" s="706"/>
      <c r="O14" s="1"/>
      <c r="P14" s="1"/>
      <c r="Q14" s="1"/>
    </row>
    <row r="15" spans="1:17" s="22" customFormat="1" x14ac:dyDescent="0.25">
      <c r="A15" s="15" t="s">
        <v>277</v>
      </c>
      <c r="B15" s="60" t="s">
        <v>295</v>
      </c>
      <c r="C15" s="60" t="s">
        <v>248</v>
      </c>
      <c r="D15" s="60" t="s">
        <v>260</v>
      </c>
      <c r="E15" s="15">
        <v>10</v>
      </c>
      <c r="F15" s="15">
        <v>2</v>
      </c>
      <c r="G15" s="23">
        <f t="shared" si="1"/>
        <v>0.2</v>
      </c>
      <c r="I15" s="1"/>
      <c r="J15" s="1"/>
      <c r="K15" s="706"/>
      <c r="L15" s="706"/>
      <c r="M15" s="706"/>
      <c r="N15" s="706"/>
      <c r="O15" s="1"/>
      <c r="P15" s="1"/>
      <c r="Q15" s="1"/>
    </row>
    <row r="16" spans="1:17" s="22" customFormat="1" x14ac:dyDescent="0.25">
      <c r="A16" s="15" t="s">
        <v>277</v>
      </c>
      <c r="B16" s="60" t="s">
        <v>298</v>
      </c>
      <c r="C16" s="60" t="s">
        <v>248</v>
      </c>
      <c r="D16" s="60" t="s">
        <v>261</v>
      </c>
      <c r="E16" s="15">
        <v>4</v>
      </c>
      <c r="F16" s="15">
        <v>2</v>
      </c>
      <c r="G16" s="23">
        <f t="shared" si="1"/>
        <v>0.5</v>
      </c>
      <c r="I16" s="1"/>
      <c r="J16" s="1"/>
      <c r="K16" s="706"/>
      <c r="L16" s="706"/>
      <c r="M16" s="706"/>
      <c r="N16" s="706"/>
      <c r="O16" s="1"/>
      <c r="P16" s="1"/>
      <c r="Q16" s="1"/>
    </row>
    <row r="17" spans="1:17" s="22" customFormat="1" x14ac:dyDescent="0.25">
      <c r="A17" s="15" t="s">
        <v>277</v>
      </c>
      <c r="B17" s="60" t="s">
        <v>299</v>
      </c>
      <c r="C17" s="60" t="s">
        <v>248</v>
      </c>
      <c r="D17" s="60" t="s">
        <v>262</v>
      </c>
      <c r="E17" s="15">
        <v>8</v>
      </c>
      <c r="F17" s="15">
        <v>2</v>
      </c>
      <c r="G17" s="23">
        <f t="shared" si="1"/>
        <v>0.25</v>
      </c>
      <c r="I17" s="1"/>
      <c r="J17" s="1"/>
      <c r="K17" s="706"/>
      <c r="L17" s="706"/>
      <c r="M17" s="706"/>
      <c r="N17" s="706"/>
      <c r="O17" s="1"/>
      <c r="P17" s="1"/>
      <c r="Q17" s="1"/>
    </row>
    <row r="18" spans="1:17" s="22" customFormat="1" x14ac:dyDescent="0.25">
      <c r="A18" s="15" t="s">
        <v>278</v>
      </c>
      <c r="B18" s="60" t="s">
        <v>296</v>
      </c>
      <c r="C18" s="60" t="s">
        <v>246</v>
      </c>
      <c r="D18" s="60" t="s">
        <v>263</v>
      </c>
      <c r="E18" s="15">
        <v>15</v>
      </c>
      <c r="F18" s="15">
        <v>10</v>
      </c>
      <c r="G18" s="23">
        <f t="shared" si="1"/>
        <v>0.66666666666666663</v>
      </c>
      <c r="I18" s="1"/>
      <c r="J18" s="1"/>
      <c r="K18" s="706"/>
      <c r="L18" s="706"/>
      <c r="M18" s="706"/>
      <c r="N18" s="706"/>
      <c r="O18" s="1"/>
      <c r="P18" s="1"/>
      <c r="Q18" s="1"/>
    </row>
    <row r="19" spans="1:17" s="22" customFormat="1" x14ac:dyDescent="0.25">
      <c r="A19" s="15" t="s">
        <v>278</v>
      </c>
      <c r="B19" s="60" t="s">
        <v>281</v>
      </c>
      <c r="C19" s="60" t="s">
        <v>246</v>
      </c>
      <c r="D19" s="60" t="s">
        <v>264</v>
      </c>
      <c r="E19" s="15">
        <v>6</v>
      </c>
      <c r="F19" s="15">
        <v>1</v>
      </c>
      <c r="G19" s="23">
        <f t="shared" si="1"/>
        <v>0.16666666666666666</v>
      </c>
      <c r="I19" s="1"/>
      <c r="J19" s="1"/>
      <c r="K19" s="706"/>
      <c r="L19" s="706"/>
      <c r="M19" s="706"/>
      <c r="N19" s="706"/>
      <c r="O19" s="1"/>
      <c r="P19" s="1"/>
      <c r="Q19" s="1"/>
    </row>
    <row r="20" spans="1:17" s="22" customFormat="1" x14ac:dyDescent="0.25">
      <c r="A20" s="15" t="s">
        <v>278</v>
      </c>
      <c r="B20" s="60" t="s">
        <v>281</v>
      </c>
      <c r="C20" s="60" t="s">
        <v>248</v>
      </c>
      <c r="D20" s="60" t="s">
        <v>265</v>
      </c>
      <c r="E20" s="15">
        <v>6</v>
      </c>
      <c r="F20" s="15">
        <v>1</v>
      </c>
      <c r="G20" s="23">
        <f t="shared" si="1"/>
        <v>0.16666666666666666</v>
      </c>
      <c r="I20" s="1"/>
      <c r="J20" s="1"/>
      <c r="K20" s="706"/>
      <c r="L20" s="706"/>
      <c r="M20" s="706"/>
      <c r="N20" s="706"/>
      <c r="O20" s="1"/>
      <c r="P20" s="1"/>
      <c r="Q20" s="1"/>
    </row>
    <row r="21" spans="1:17" s="22" customFormat="1" x14ac:dyDescent="0.25">
      <c r="A21" s="15" t="s">
        <v>278</v>
      </c>
      <c r="B21" s="60" t="s">
        <v>296</v>
      </c>
      <c r="C21" s="60" t="s">
        <v>248</v>
      </c>
      <c r="D21" s="60" t="s">
        <v>266</v>
      </c>
      <c r="E21" s="15">
        <v>10</v>
      </c>
      <c r="F21" s="15">
        <v>10</v>
      </c>
      <c r="G21" s="23">
        <f t="shared" si="1"/>
        <v>1</v>
      </c>
      <c r="I21" s="1"/>
      <c r="J21" s="1"/>
      <c r="K21" s="706"/>
      <c r="L21" s="706"/>
      <c r="M21" s="706"/>
      <c r="N21" s="706"/>
      <c r="O21" s="1"/>
      <c r="P21" s="1"/>
      <c r="Q21" s="1"/>
    </row>
    <row r="22" spans="1:17" s="22" customFormat="1" x14ac:dyDescent="0.25">
      <c r="A22" s="15" t="s">
        <v>278</v>
      </c>
      <c r="B22" s="60" t="s">
        <v>296</v>
      </c>
      <c r="C22" s="60" t="s">
        <v>248</v>
      </c>
      <c r="D22" s="60" t="s">
        <v>267</v>
      </c>
      <c r="E22" s="15">
        <v>10</v>
      </c>
      <c r="F22" s="15">
        <v>4</v>
      </c>
      <c r="G22" s="23">
        <f t="shared" si="1"/>
        <v>0.4</v>
      </c>
      <c r="I22" s="1"/>
      <c r="J22" s="1"/>
      <c r="K22" s="706"/>
      <c r="L22" s="706"/>
      <c r="M22" s="706"/>
      <c r="N22" s="706"/>
      <c r="O22" s="1"/>
      <c r="P22" s="1"/>
      <c r="Q22" s="1"/>
    </row>
    <row r="23" spans="1:17" s="22" customFormat="1" x14ac:dyDescent="0.25">
      <c r="A23" s="15" t="s">
        <v>279</v>
      </c>
      <c r="B23" s="60" t="s">
        <v>297</v>
      </c>
      <c r="C23" s="60" t="s">
        <v>246</v>
      </c>
      <c r="D23" s="60" t="s">
        <v>268</v>
      </c>
      <c r="E23" s="15">
        <v>16</v>
      </c>
      <c r="F23" s="15">
        <v>10</v>
      </c>
      <c r="G23" s="23">
        <f t="shared" si="1"/>
        <v>0.625</v>
      </c>
      <c r="I23" s="1"/>
      <c r="J23" s="1"/>
      <c r="K23" s="706"/>
      <c r="L23" s="706"/>
      <c r="M23" s="706"/>
      <c r="N23" s="706"/>
      <c r="O23" s="1"/>
      <c r="P23" s="1"/>
      <c r="Q23" s="1"/>
    </row>
    <row r="24" spans="1:17" s="22" customFormat="1" x14ac:dyDescent="0.25">
      <c r="A24" s="15" t="s">
        <v>279</v>
      </c>
      <c r="B24" s="60" t="s">
        <v>384</v>
      </c>
      <c r="C24" s="60" t="s">
        <v>246</v>
      </c>
      <c r="D24" s="60" t="s">
        <v>269</v>
      </c>
      <c r="E24" s="15">
        <v>11</v>
      </c>
      <c r="F24" s="15">
        <v>3</v>
      </c>
      <c r="G24" s="23">
        <f t="shared" si="1"/>
        <v>0.27272727272727271</v>
      </c>
      <c r="I24" s="1"/>
      <c r="J24" s="1"/>
      <c r="K24" s="706"/>
      <c r="L24" s="706"/>
      <c r="M24" s="706"/>
      <c r="N24" s="706"/>
      <c r="O24" s="1"/>
      <c r="P24" s="1"/>
      <c r="Q24" s="1"/>
    </row>
    <row r="25" spans="1:17" s="22" customFormat="1" x14ac:dyDescent="0.25">
      <c r="A25" s="15" t="s">
        <v>279</v>
      </c>
      <c r="B25" s="60" t="s">
        <v>297</v>
      </c>
      <c r="C25" s="60" t="s">
        <v>248</v>
      </c>
      <c r="D25" s="60" t="s">
        <v>270</v>
      </c>
      <c r="E25" s="15">
        <v>7</v>
      </c>
      <c r="F25" s="15">
        <v>4</v>
      </c>
      <c r="G25" s="23">
        <f t="shared" si="1"/>
        <v>0.5714285714285714</v>
      </c>
      <c r="I25" s="1"/>
      <c r="J25" s="1"/>
      <c r="K25" s="706"/>
      <c r="L25" s="706"/>
      <c r="M25" s="706"/>
      <c r="N25" s="706"/>
      <c r="O25" s="1"/>
      <c r="P25" s="1"/>
      <c r="Q25" s="1"/>
    </row>
    <row r="26" spans="1:17" s="22" customFormat="1" x14ac:dyDescent="0.25">
      <c r="A26" s="15" t="s">
        <v>279</v>
      </c>
      <c r="B26" s="60" t="s">
        <v>297</v>
      </c>
      <c r="C26" s="60" t="s">
        <v>248</v>
      </c>
      <c r="D26" s="60" t="s">
        <v>271</v>
      </c>
      <c r="E26" s="15">
        <v>6</v>
      </c>
      <c r="F26" s="15">
        <v>2</v>
      </c>
      <c r="G26" s="23">
        <f t="shared" si="1"/>
        <v>0.33333333333333331</v>
      </c>
      <c r="I26" s="1"/>
      <c r="J26" s="1"/>
      <c r="K26" s="706"/>
      <c r="L26" s="706"/>
      <c r="M26" s="706"/>
      <c r="N26" s="706"/>
      <c r="O26" s="1"/>
      <c r="P26" s="1"/>
      <c r="Q26" s="1"/>
    </row>
    <row r="27" spans="1:17" s="22" customFormat="1" x14ac:dyDescent="0.25">
      <c r="A27" s="15" t="s">
        <v>279</v>
      </c>
      <c r="B27" s="60" t="s">
        <v>297</v>
      </c>
      <c r="C27" s="60" t="s">
        <v>248</v>
      </c>
      <c r="D27" s="60" t="s">
        <v>272</v>
      </c>
      <c r="E27" s="15">
        <v>7</v>
      </c>
      <c r="F27" s="15">
        <v>4</v>
      </c>
      <c r="G27" s="23">
        <f t="shared" si="1"/>
        <v>0.5714285714285714</v>
      </c>
      <c r="I27" s="1"/>
      <c r="J27" s="1"/>
      <c r="K27" s="706"/>
      <c r="L27" s="706"/>
      <c r="M27" s="706"/>
      <c r="N27" s="706"/>
      <c r="O27" s="1"/>
      <c r="P27" s="1"/>
      <c r="Q27" s="1"/>
    </row>
    <row r="28" spans="1:17" s="22" customFormat="1" x14ac:dyDescent="0.25">
      <c r="A28" s="1"/>
      <c r="E28" s="1"/>
      <c r="F28"/>
      <c r="G28"/>
      <c r="H28"/>
      <c r="I28" s="1"/>
      <c r="J28" s="1"/>
      <c r="K28" s="706"/>
      <c r="L28" s="706"/>
      <c r="M28" s="706"/>
      <c r="N28" s="706"/>
      <c r="O28" s="1"/>
      <c r="P28" s="1"/>
      <c r="Q28" s="1"/>
    </row>
    <row r="29" spans="1:17" s="22" customFormat="1" x14ac:dyDescent="0.25">
      <c r="A29" s="1"/>
      <c r="E29" s="1"/>
      <c r="F29"/>
      <c r="G29"/>
      <c r="H29"/>
      <c r="I29" s="1"/>
      <c r="J29" s="1"/>
      <c r="K29" s="706"/>
      <c r="L29" s="706"/>
      <c r="M29" s="706"/>
      <c r="N29" s="706"/>
      <c r="O29" s="1"/>
      <c r="P29" s="1"/>
      <c r="Q29" s="1"/>
    </row>
    <row r="30" spans="1:17" x14ac:dyDescent="0.25">
      <c r="F30"/>
      <c r="G30"/>
    </row>
    <row r="31" spans="1:17" x14ac:dyDescent="0.25">
      <c r="F31"/>
      <c r="G31"/>
    </row>
    <row r="32" spans="1:1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285C-E520-4993-9BE9-03DD2AD7F7EC}">
  <dimension ref="A3:F22"/>
  <sheetViews>
    <sheetView workbookViewId="0">
      <selection activeCell="E7" sqref="E7"/>
    </sheetView>
  </sheetViews>
  <sheetFormatPr baseColWidth="10" defaultRowHeight="15" x14ac:dyDescent="0.25"/>
  <cols>
    <col min="1" max="1" width="17.5703125" bestFit="1" customWidth="1"/>
    <col min="2" max="2" width="17.85546875" bestFit="1" customWidth="1"/>
  </cols>
  <sheetData>
    <row r="3" spans="1:6" x14ac:dyDescent="0.25">
      <c r="A3" s="685" t="s">
        <v>1145</v>
      </c>
      <c r="B3" t="s">
        <v>3237</v>
      </c>
      <c r="E3" s="704" t="s">
        <v>3239</v>
      </c>
      <c r="F3" s="704" t="s">
        <v>3240</v>
      </c>
    </row>
    <row r="4" spans="1:6" x14ac:dyDescent="0.25">
      <c r="A4" s="51" t="s">
        <v>3219</v>
      </c>
      <c r="B4" s="106">
        <v>71.954653937947498</v>
      </c>
      <c r="E4" s="172" t="s">
        <v>3221</v>
      </c>
      <c r="F4" s="703">
        <v>77.849999999999994</v>
      </c>
    </row>
    <row r="5" spans="1:6" x14ac:dyDescent="0.25">
      <c r="A5" s="686" t="s">
        <v>3220</v>
      </c>
      <c r="B5" s="106">
        <v>73.387387387387392</v>
      </c>
      <c r="E5" s="172" t="s">
        <v>3222</v>
      </c>
      <c r="F5" s="703">
        <v>72.558139534883722</v>
      </c>
    </row>
    <row r="6" spans="1:6" x14ac:dyDescent="0.25">
      <c r="A6" s="687" t="s">
        <v>3221</v>
      </c>
      <c r="B6" s="106">
        <v>77.849999999999994</v>
      </c>
      <c r="E6" s="172" t="s">
        <v>3223</v>
      </c>
      <c r="F6" s="703">
        <v>72.270833333333329</v>
      </c>
    </row>
    <row r="7" spans="1:6" x14ac:dyDescent="0.25">
      <c r="A7" s="687" t="s">
        <v>3222</v>
      </c>
      <c r="B7" s="106">
        <v>72.558139534883722</v>
      </c>
      <c r="E7" s="172" t="s">
        <v>3225</v>
      </c>
      <c r="F7" s="703">
        <v>70.5</v>
      </c>
    </row>
    <row r="8" spans="1:6" x14ac:dyDescent="0.25">
      <c r="A8" s="687" t="s">
        <v>3223</v>
      </c>
      <c r="B8" s="106">
        <v>72.270833333333329</v>
      </c>
      <c r="E8" s="172" t="s">
        <v>3226</v>
      </c>
      <c r="F8" s="703">
        <v>71.097297297297303</v>
      </c>
    </row>
    <row r="9" spans="1:6" x14ac:dyDescent="0.25">
      <c r="A9" s="686" t="s">
        <v>3224</v>
      </c>
      <c r="B9" s="106">
        <v>71.438311688311686</v>
      </c>
      <c r="E9" s="172" t="s">
        <v>3227</v>
      </c>
      <c r="F9" s="703">
        <v>72.025641025641022</v>
      </c>
    </row>
    <row r="10" spans="1:6" x14ac:dyDescent="0.25">
      <c r="A10" s="687" t="s">
        <v>3225</v>
      </c>
      <c r="B10" s="106">
        <v>70.5</v>
      </c>
      <c r="E10" s="172" t="s">
        <v>3230</v>
      </c>
      <c r="F10" s="703">
        <v>72.954545454545453</v>
      </c>
    </row>
    <row r="11" spans="1:6" x14ac:dyDescent="0.25">
      <c r="A11" s="687" t="s">
        <v>3226</v>
      </c>
      <c r="B11" s="106">
        <v>71.097297297297303</v>
      </c>
      <c r="E11" s="172" t="s">
        <v>3231</v>
      </c>
      <c r="F11" s="703">
        <v>70.325000000000003</v>
      </c>
    </row>
    <row r="12" spans="1:6" x14ac:dyDescent="0.25">
      <c r="A12" s="687" t="s">
        <v>3227</v>
      </c>
      <c r="B12" s="106">
        <v>72.025641025641022</v>
      </c>
      <c r="E12" s="172" t="s">
        <v>3232</v>
      </c>
      <c r="F12" s="703">
        <v>67.931623931623932</v>
      </c>
    </row>
    <row r="13" spans="1:6" x14ac:dyDescent="0.25">
      <c r="A13" s="51" t="s">
        <v>3228</v>
      </c>
      <c r="B13" s="106">
        <v>69.621039290240816</v>
      </c>
      <c r="E13" s="172" t="s">
        <v>3234</v>
      </c>
      <c r="F13" s="703">
        <v>72.236363636363635</v>
      </c>
    </row>
    <row r="14" spans="1:6" x14ac:dyDescent="0.25">
      <c r="A14" s="686" t="s">
        <v>3229</v>
      </c>
      <c r="B14" s="106">
        <v>70.506775067750681</v>
      </c>
      <c r="E14" s="172" t="s">
        <v>3235</v>
      </c>
      <c r="F14" s="703">
        <v>68.302439024390239</v>
      </c>
    </row>
    <row r="15" spans="1:6" x14ac:dyDescent="0.25">
      <c r="A15" s="687" t="s">
        <v>3230</v>
      </c>
      <c r="B15" s="106">
        <v>72.954545454545453</v>
      </c>
      <c r="E15" s="172" t="s">
        <v>3236</v>
      </c>
      <c r="F15" s="703">
        <v>66.342857142857142</v>
      </c>
    </row>
    <row r="16" spans="1:6" x14ac:dyDescent="0.25">
      <c r="A16" s="687" t="s">
        <v>3231</v>
      </c>
      <c r="B16" s="106">
        <v>70.325000000000003</v>
      </c>
    </row>
    <row r="17" spans="1:2" x14ac:dyDescent="0.25">
      <c r="A17" s="687" t="s">
        <v>3232</v>
      </c>
      <c r="B17" s="106">
        <v>67.931623931623932</v>
      </c>
    </row>
    <row r="18" spans="1:2" x14ac:dyDescent="0.25">
      <c r="A18" s="686" t="s">
        <v>3233</v>
      </c>
      <c r="B18" s="106">
        <v>68.842857142857142</v>
      </c>
    </row>
    <row r="19" spans="1:2" x14ac:dyDescent="0.25">
      <c r="A19" s="687" t="s">
        <v>3234</v>
      </c>
      <c r="B19" s="106">
        <v>72.236363636363635</v>
      </c>
    </row>
    <row r="20" spans="1:2" x14ac:dyDescent="0.25">
      <c r="A20" s="687" t="s">
        <v>3235</v>
      </c>
      <c r="B20" s="106">
        <v>68.302439024390239</v>
      </c>
    </row>
    <row r="21" spans="1:2" x14ac:dyDescent="0.25">
      <c r="A21" s="687" t="s">
        <v>3236</v>
      </c>
      <c r="B21" s="106">
        <v>66.342857142857142</v>
      </c>
    </row>
    <row r="22" spans="1:2" x14ac:dyDescent="0.25">
      <c r="A22" s="51" t="s">
        <v>191</v>
      </c>
      <c r="B22" s="106">
        <v>70.430463576158942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AK1000"/>
  <sheetViews>
    <sheetView zoomScale="70" zoomScaleNormal="70" workbookViewId="0">
      <pane ySplit="1" topLeftCell="A279" activePane="bottomLeft" state="frozen"/>
      <selection pane="bottomLeft" activeCell="K291" sqref="K291"/>
    </sheetView>
  </sheetViews>
  <sheetFormatPr baseColWidth="10" defaultColWidth="14.42578125" defaultRowHeight="15" customHeight="1" x14ac:dyDescent="0.25"/>
  <cols>
    <col min="1" max="1" width="5.28515625" style="325" customWidth="1"/>
    <col min="2" max="2" width="13.85546875" style="325" customWidth="1"/>
    <col min="3" max="3" width="7.42578125" style="563" customWidth="1"/>
    <col min="4" max="4" width="9.28515625" style="325" customWidth="1"/>
    <col min="5" max="5" width="8.42578125" style="325" customWidth="1"/>
    <col min="6" max="6" width="8.85546875" style="325" customWidth="1"/>
    <col min="7" max="7" width="9.28515625" style="325" customWidth="1"/>
    <col min="8" max="8" width="8.42578125" style="326" customWidth="1"/>
    <col min="9" max="9" width="9.7109375" style="325" customWidth="1"/>
    <col min="10" max="10" width="9" style="325" customWidth="1"/>
    <col min="11" max="11" width="6.5703125" style="325" customWidth="1"/>
    <col min="12" max="12" width="8.85546875" style="702" customWidth="1"/>
    <col min="13" max="14" width="8.5703125" style="325" customWidth="1"/>
    <col min="15" max="15" width="6.42578125" style="325" hidden="1" customWidth="1"/>
    <col min="16" max="16" width="8.85546875" style="325" hidden="1" customWidth="1"/>
    <col min="17" max="17" width="10.7109375" style="325" customWidth="1"/>
    <col min="18" max="18" width="11.5703125" style="325" customWidth="1"/>
    <col min="19" max="19" width="8.7109375" style="500" customWidth="1"/>
    <col min="20" max="20" width="7.28515625" style="595" customWidth="1"/>
    <col min="21" max="21" width="8.85546875" style="595" customWidth="1"/>
    <col min="22" max="22" width="14.42578125" style="325" customWidth="1"/>
    <col min="23" max="23" width="16.42578125" style="325" customWidth="1"/>
    <col min="24" max="24" width="6.5703125" style="325" customWidth="1"/>
    <col min="25" max="26" width="16.42578125" style="325" customWidth="1"/>
    <col min="27" max="33" width="14.42578125" style="325"/>
    <col min="34" max="34" width="14.42578125" style="599"/>
    <col min="35" max="16384" width="14.42578125" style="325"/>
  </cols>
  <sheetData>
    <row r="1" spans="1:26" ht="38.25" x14ac:dyDescent="0.25">
      <c r="A1" s="321" t="s">
        <v>310</v>
      </c>
      <c r="B1" s="322" t="s">
        <v>0</v>
      </c>
      <c r="C1" s="321" t="s">
        <v>1090</v>
      </c>
      <c r="D1" s="321" t="s">
        <v>1091</v>
      </c>
      <c r="E1" s="323" t="s">
        <v>1092</v>
      </c>
      <c r="F1" s="321" t="s">
        <v>1093</v>
      </c>
      <c r="G1" s="324" t="s">
        <v>1094</v>
      </c>
      <c r="H1" s="324" t="s">
        <v>1095</v>
      </c>
      <c r="I1" s="324" t="s">
        <v>1096</v>
      </c>
      <c r="J1" s="324" t="s">
        <v>861</v>
      </c>
      <c r="K1" s="361"/>
      <c r="L1" s="715"/>
      <c r="M1" s="672"/>
      <c r="Q1" s="326"/>
      <c r="R1" s="326"/>
      <c r="U1" s="595" t="s">
        <v>3216</v>
      </c>
      <c r="Y1" s="359" t="s">
        <v>1097</v>
      </c>
      <c r="Z1" s="360" t="s">
        <v>1098</v>
      </c>
    </row>
    <row r="2" spans="1:26" x14ac:dyDescent="0.25">
      <c r="A2" s="327">
        <v>1</v>
      </c>
      <c r="B2" s="328">
        <v>44005</v>
      </c>
      <c r="C2" s="329">
        <v>1</v>
      </c>
      <c r="D2" s="330">
        <v>1</v>
      </c>
      <c r="E2" s="331">
        <f t="shared" ref="E2:E214" si="0">LN(D2)</f>
        <v>0</v>
      </c>
      <c r="F2" s="332"/>
      <c r="G2" s="333"/>
      <c r="H2" s="333"/>
      <c r="I2" s="333"/>
      <c r="J2" s="333"/>
      <c r="K2" s="593"/>
      <c r="L2" s="716"/>
      <c r="M2" s="673"/>
      <c r="Q2" s="334" t="s">
        <v>1099</v>
      </c>
      <c r="R2" s="334" t="s">
        <v>1100</v>
      </c>
      <c r="T2" s="596" t="s">
        <v>1099</v>
      </c>
      <c r="U2" s="596" t="s">
        <v>1101</v>
      </c>
      <c r="V2" s="334" t="s">
        <v>1102</v>
      </c>
      <c r="Y2" s="361" t="s">
        <v>1103</v>
      </c>
      <c r="Z2" s="362">
        <v>97</v>
      </c>
    </row>
    <row r="3" spans="1:26" x14ac:dyDescent="0.25">
      <c r="A3" s="327">
        <f t="shared" ref="A3:A19" si="1">A2+(B3-B2)</f>
        <v>17</v>
      </c>
      <c r="B3" s="328">
        <v>44021</v>
      </c>
      <c r="C3" s="329">
        <v>1</v>
      </c>
      <c r="D3" s="330">
        <f t="shared" ref="D3:D19" si="2">C3+D2</f>
        <v>2</v>
      </c>
      <c r="E3" s="331">
        <f t="shared" si="0"/>
        <v>0.69314718055994529</v>
      </c>
      <c r="F3" s="332"/>
      <c r="G3" s="333"/>
      <c r="H3" s="333"/>
      <c r="I3" s="333"/>
      <c r="J3" s="333"/>
      <c r="K3" s="593"/>
      <c r="L3" s="716"/>
      <c r="M3" s="673"/>
      <c r="Q3" s="334" t="s">
        <v>1104</v>
      </c>
      <c r="R3" s="334" t="e">
        <f>COUNTIF('[1]Concepción del Uruguay'!F:F,"&lt;=5")</f>
        <v>#VALUE!</v>
      </c>
      <c r="T3" s="596" t="s">
        <v>1105</v>
      </c>
      <c r="U3" s="596" t="e">
        <f>COUNTIFS('[1]Concepción del Uruguay'!F:F,"&lt;=9",'[1]Concepción del Uruguay'!G:G,"F")</f>
        <v>#VALUE!</v>
      </c>
      <c r="V3" s="334" t="e">
        <f>COUNTIFS('[1]Concepción del Uruguay'!F:F,"&lt;=9",'[1]Concepción del Uruguay'!G:G,"M")</f>
        <v>#VALUE!</v>
      </c>
      <c r="Y3" s="363" t="s">
        <v>1106</v>
      </c>
      <c r="Z3" s="364">
        <v>91</v>
      </c>
    </row>
    <row r="4" spans="1:26" x14ac:dyDescent="0.25">
      <c r="A4" s="327">
        <f t="shared" si="1"/>
        <v>19</v>
      </c>
      <c r="B4" s="328">
        <v>44023</v>
      </c>
      <c r="C4" s="329">
        <v>1</v>
      </c>
      <c r="D4" s="330">
        <f t="shared" si="2"/>
        <v>3</v>
      </c>
      <c r="E4" s="331">
        <f t="shared" si="0"/>
        <v>1.0986122886681098</v>
      </c>
      <c r="F4" s="332"/>
      <c r="G4" s="333"/>
      <c r="H4" s="333"/>
      <c r="I4" s="333"/>
      <c r="J4" s="333"/>
      <c r="K4" s="593"/>
      <c r="L4" s="716"/>
      <c r="M4" s="673"/>
      <c r="Q4" s="334" t="s">
        <v>1107</v>
      </c>
      <c r="R4" s="334" t="e">
        <f>COUNTIFS('[1]Concepción del Uruguay'!F:F,"&gt;5",'[1]Concepción del Uruguay'!F:F,"&lt;=10")</f>
        <v>#VALUE!</v>
      </c>
      <c r="T4" s="596" t="s">
        <v>1108</v>
      </c>
      <c r="U4" s="596" t="e">
        <f>COUNTIFS('[1]Concepción del Uruguay'!F:F,"&gt;9",'[1]Concepción del Uruguay'!F:F,"&lt;=19",'[1]Concepción del Uruguay'!G:G,"F")</f>
        <v>#VALUE!</v>
      </c>
      <c r="V4" s="334" t="e">
        <f>COUNTIFS('[1]Concepción del Uruguay'!F:F,"&gt;9",'[1]Concepción del Uruguay'!F:F,"&lt;=19",'[1]Concepción del Uruguay'!G:G,"M")</f>
        <v>#VALUE!</v>
      </c>
      <c r="Y4" s="365" t="s">
        <v>191</v>
      </c>
      <c r="Z4" s="366">
        <v>188</v>
      </c>
    </row>
    <row r="5" spans="1:26" x14ac:dyDescent="0.25">
      <c r="A5" s="327">
        <f t="shared" si="1"/>
        <v>20</v>
      </c>
      <c r="B5" s="328">
        <v>44024</v>
      </c>
      <c r="C5" s="329">
        <v>1</v>
      </c>
      <c r="D5" s="330">
        <f t="shared" si="2"/>
        <v>4</v>
      </c>
      <c r="E5" s="331">
        <f t="shared" si="0"/>
        <v>1.3862943611198906</v>
      </c>
      <c r="F5" s="332"/>
      <c r="G5" s="333"/>
      <c r="H5" s="333"/>
      <c r="I5" s="333"/>
      <c r="J5" s="333"/>
      <c r="K5" s="593"/>
      <c r="L5" s="716"/>
      <c r="M5" s="673"/>
      <c r="Q5" s="334" t="s">
        <v>1109</v>
      </c>
      <c r="R5" s="334" t="e">
        <f>COUNTIFS('[1]Concepción del Uruguay'!F:F,"&gt;10",'[1]Concepción del Uruguay'!F:F,"&lt;=15")</f>
        <v>#VALUE!</v>
      </c>
      <c r="T5" s="596" t="s">
        <v>1110</v>
      </c>
      <c r="U5" s="596" t="e">
        <f>COUNTIFS('[1]Concepción del Uruguay'!F:F,"&gt;19",'[1]Concepción del Uruguay'!F:F,"&lt;=29",'[1]Concepción del Uruguay'!G:G,"F")</f>
        <v>#VALUE!</v>
      </c>
      <c r="V5" s="334" t="e">
        <f>COUNTIFS('[1]Concepción del Uruguay'!F:F,"&gt;19",'[1]Concepción del Uruguay'!F:F,"&lt;=29",'[1]Concepción del Uruguay'!G:G,"M")</f>
        <v>#VALUE!</v>
      </c>
    </row>
    <row r="6" spans="1:26" x14ac:dyDescent="0.25">
      <c r="A6" s="327">
        <f t="shared" si="1"/>
        <v>21</v>
      </c>
      <c r="B6" s="328">
        <v>44025</v>
      </c>
      <c r="C6" s="329">
        <v>2</v>
      </c>
      <c r="D6" s="330">
        <f t="shared" si="2"/>
        <v>6</v>
      </c>
      <c r="E6" s="331">
        <f t="shared" si="0"/>
        <v>1.791759469228055</v>
      </c>
      <c r="F6" s="332"/>
      <c r="G6" s="333"/>
      <c r="H6" s="333"/>
      <c r="I6" s="333"/>
      <c r="J6" s="333"/>
      <c r="K6" s="593"/>
      <c r="L6" s="716"/>
      <c r="M6" s="673"/>
      <c r="Q6" s="334" t="s">
        <v>1111</v>
      </c>
      <c r="R6" s="334" t="e">
        <f>COUNTIFS('[1]Concepción del Uruguay'!F:F,"&gt;15",'[1]Concepción del Uruguay'!F:F,"&lt;=20")</f>
        <v>#VALUE!</v>
      </c>
      <c r="T6" s="596" t="s">
        <v>1112</v>
      </c>
      <c r="U6" s="596" t="e">
        <f>COUNTIFS('[1]Concepción del Uruguay'!F:F,"&gt;29",'[1]Concepción del Uruguay'!F:F,"&lt;=39",'[1]Concepción del Uruguay'!G:G,"F")</f>
        <v>#VALUE!</v>
      </c>
      <c r="V6" s="334" t="e">
        <f>COUNTIFS('[1]Concepción del Uruguay'!F:F,"&gt;29",'[1]Concepción del Uruguay'!F:F,"&lt;=39",'[1]Concepción del Uruguay'!G:G,"M")</f>
        <v>#VALUE!</v>
      </c>
    </row>
    <row r="7" spans="1:26" x14ac:dyDescent="0.25">
      <c r="A7" s="327">
        <f t="shared" si="1"/>
        <v>22</v>
      </c>
      <c r="B7" s="328">
        <v>44026</v>
      </c>
      <c r="C7" s="329">
        <v>4</v>
      </c>
      <c r="D7" s="330">
        <f t="shared" si="2"/>
        <v>10</v>
      </c>
      <c r="E7" s="331">
        <f t="shared" si="0"/>
        <v>2.3025850929940459</v>
      </c>
      <c r="F7" s="332"/>
      <c r="G7" s="333"/>
      <c r="H7" s="333"/>
      <c r="I7" s="333"/>
      <c r="J7" s="333"/>
      <c r="K7" s="593"/>
      <c r="L7" s="716"/>
      <c r="M7" s="673"/>
      <c r="Q7" s="334" t="s">
        <v>1113</v>
      </c>
      <c r="R7" s="334" t="e">
        <f>COUNTIFS('[1]Concepción del Uruguay'!F:F,"&gt;20",'[1]Concepción del Uruguay'!F:F,"&lt;=25")</f>
        <v>#VALUE!</v>
      </c>
      <c r="T7" s="596" t="s">
        <v>1114</v>
      </c>
      <c r="U7" s="596" t="e">
        <f>COUNTIFS('[1]Concepción del Uruguay'!F:F,"&gt;39",'[1]Concepción del Uruguay'!F:F,"&lt;=49",'[1]Concepción del Uruguay'!G:G,"F")</f>
        <v>#VALUE!</v>
      </c>
      <c r="V7" s="334" t="e">
        <f>COUNTIFS('[1]Concepción del Uruguay'!F:F,"&gt;39",'[1]Concepción del Uruguay'!F:F,"&lt;=49",'[1]Concepción del Uruguay'!G:G,"M")</f>
        <v>#VALUE!</v>
      </c>
    </row>
    <row r="8" spans="1:26" x14ac:dyDescent="0.25">
      <c r="A8" s="327">
        <f t="shared" si="1"/>
        <v>39</v>
      </c>
      <c r="B8" s="328">
        <v>44043</v>
      </c>
      <c r="C8" s="329">
        <v>1</v>
      </c>
      <c r="D8" s="330">
        <f t="shared" si="2"/>
        <v>11</v>
      </c>
      <c r="E8" s="331">
        <f t="shared" si="0"/>
        <v>2.3978952727983707</v>
      </c>
      <c r="F8" s="332"/>
      <c r="G8" s="333"/>
      <c r="H8" s="333"/>
      <c r="I8" s="333"/>
      <c r="J8" s="333"/>
      <c r="K8" s="593"/>
      <c r="L8" s="716"/>
      <c r="M8" s="673"/>
      <c r="Q8" s="334" t="s">
        <v>1115</v>
      </c>
      <c r="R8" s="334" t="e">
        <f>COUNTIFS('[1]Concepción del Uruguay'!F:F,"&gt;25",'[1]Concepción del Uruguay'!F:F,"&lt;=30")</f>
        <v>#VALUE!</v>
      </c>
      <c r="T8" s="596" t="s">
        <v>1116</v>
      </c>
      <c r="U8" s="596" t="e">
        <f>COUNTIFS('[1]Concepción del Uruguay'!F:F,"&gt;49",'[1]Concepción del Uruguay'!F:F,"&lt;=59",'[1]Concepción del Uruguay'!G:G,"F")</f>
        <v>#VALUE!</v>
      </c>
      <c r="V8" s="334" t="e">
        <f>COUNTIFS('[1]Concepción del Uruguay'!F:F,"&gt;49",'[1]Concepción del Uruguay'!F:F,"&lt;=59",'[1]Concepción del Uruguay'!G:G,"M")</f>
        <v>#VALUE!</v>
      </c>
    </row>
    <row r="9" spans="1:26" x14ac:dyDescent="0.25">
      <c r="A9" s="327">
        <f t="shared" si="1"/>
        <v>48</v>
      </c>
      <c r="B9" s="328">
        <v>44052</v>
      </c>
      <c r="C9" s="329">
        <v>1</v>
      </c>
      <c r="D9" s="330">
        <f t="shared" si="2"/>
        <v>12</v>
      </c>
      <c r="E9" s="331">
        <f t="shared" si="0"/>
        <v>2.4849066497880004</v>
      </c>
      <c r="F9" s="332"/>
      <c r="G9" s="333"/>
      <c r="H9" s="333"/>
      <c r="I9" s="333"/>
      <c r="J9" s="333"/>
      <c r="K9" s="593"/>
      <c r="L9" s="716"/>
      <c r="M9" s="673"/>
      <c r="N9" s="336">
        <f>MODE('[1]Concepción del Uruguay'!F:F)</f>
        <v>38</v>
      </c>
      <c r="Q9" s="334" t="s">
        <v>1117</v>
      </c>
      <c r="R9" s="334" t="e">
        <f>COUNTIFS('[1]Concepción del Uruguay'!F:F,"&gt;30",'[1]Concepción del Uruguay'!F:F,"&lt;=35")</f>
        <v>#VALUE!</v>
      </c>
      <c r="T9" s="596" t="s">
        <v>1118</v>
      </c>
      <c r="U9" s="596" t="e">
        <f>COUNTIFS('[1]Concepción del Uruguay'!F:F,"&gt;59",'[1]Concepción del Uruguay'!F:F,"&lt;=69",'[1]Concepción del Uruguay'!G:G,"F")</f>
        <v>#VALUE!</v>
      </c>
      <c r="V9" s="334" t="e">
        <f>COUNTIFS('[1]Concepción del Uruguay'!F:F,"&gt;59",'[1]Concepción del Uruguay'!F:F,"&lt;=69",'[1]Concepción del Uruguay'!G:G,"M")</f>
        <v>#VALUE!</v>
      </c>
    </row>
    <row r="10" spans="1:26" x14ac:dyDescent="0.25">
      <c r="A10" s="327">
        <f t="shared" si="1"/>
        <v>61</v>
      </c>
      <c r="B10" s="328">
        <v>44065</v>
      </c>
      <c r="C10" s="329">
        <v>1</v>
      </c>
      <c r="D10" s="330">
        <f t="shared" si="2"/>
        <v>13</v>
      </c>
      <c r="E10" s="331">
        <f t="shared" si="0"/>
        <v>2.5649493574615367</v>
      </c>
      <c r="F10" s="332"/>
      <c r="G10" s="333"/>
      <c r="H10" s="333"/>
      <c r="I10" s="333"/>
      <c r="J10" s="333"/>
      <c r="K10" s="593"/>
      <c r="L10" s="716"/>
      <c r="M10" s="673"/>
      <c r="Q10" s="334" t="s">
        <v>1119</v>
      </c>
      <c r="R10" s="334" t="e">
        <f>COUNTIFS('[1]Concepción del Uruguay'!F:F,"&gt;35",'[1]Concepción del Uruguay'!F:F,"&lt;=40")</f>
        <v>#VALUE!</v>
      </c>
      <c r="T10" s="596" t="s">
        <v>1120</v>
      </c>
      <c r="U10" s="596" t="e">
        <f>COUNTIFS('[1]Concepción del Uruguay'!F:F,"&gt;69",'[1]Concepción del Uruguay'!F:F,"&lt;=79",'[1]Concepción del Uruguay'!G:G,"F")</f>
        <v>#VALUE!</v>
      </c>
      <c r="V10" s="334" t="e">
        <f>COUNTIFS('[1]Concepción del Uruguay'!F:F,"&gt;69",'[1]Concepción del Uruguay'!F:F,"&lt;=79",'[1]Concepción del Uruguay'!G:G,"M")</f>
        <v>#VALUE!</v>
      </c>
    </row>
    <row r="11" spans="1:26" x14ac:dyDescent="0.25">
      <c r="A11" s="327">
        <f t="shared" si="1"/>
        <v>65</v>
      </c>
      <c r="B11" s="328">
        <v>44069</v>
      </c>
      <c r="C11" s="329">
        <v>2</v>
      </c>
      <c r="D11" s="330">
        <f t="shared" si="2"/>
        <v>15</v>
      </c>
      <c r="E11" s="331">
        <f t="shared" si="0"/>
        <v>2.7080502011022101</v>
      </c>
      <c r="F11" s="332"/>
      <c r="G11" s="333"/>
      <c r="H11" s="333"/>
      <c r="I11" s="333"/>
      <c r="J11" s="333"/>
      <c r="K11" s="593"/>
      <c r="L11" s="716"/>
      <c r="M11" s="673"/>
      <c r="Q11" s="334" t="s">
        <v>1121</v>
      </c>
      <c r="R11" s="334" t="e">
        <f>COUNTIFS('[1]Concepción del Uruguay'!F:F,"&gt;40",'[1]Concepción del Uruguay'!F:F,"&lt;=45")</f>
        <v>#VALUE!</v>
      </c>
      <c r="T11" s="596" t="s">
        <v>1122</v>
      </c>
      <c r="U11" s="596" t="e">
        <f>COUNTIFS('[1]Concepción del Uruguay'!F:F,"&gt;79",'[1]Concepción del Uruguay'!G:G,"F")</f>
        <v>#VALUE!</v>
      </c>
      <c r="V11" s="334" t="e">
        <f>COUNTIFS('[1]Concepción del Uruguay'!F:F,"&gt;79",'[1]Concepción del Uruguay'!G:G,"M")</f>
        <v>#VALUE!</v>
      </c>
    </row>
    <row r="12" spans="1:26" x14ac:dyDescent="0.25">
      <c r="A12" s="327">
        <f t="shared" si="1"/>
        <v>66</v>
      </c>
      <c r="B12" s="328">
        <v>44070</v>
      </c>
      <c r="C12" s="329">
        <v>1</v>
      </c>
      <c r="D12" s="330">
        <f t="shared" si="2"/>
        <v>16</v>
      </c>
      <c r="E12" s="331">
        <f t="shared" si="0"/>
        <v>2.7725887222397811</v>
      </c>
      <c r="F12" s="332"/>
      <c r="G12" s="333"/>
      <c r="H12" s="333"/>
      <c r="I12" s="333"/>
      <c r="J12" s="333"/>
      <c r="K12" s="593"/>
      <c r="L12" s="716"/>
      <c r="M12" s="673"/>
      <c r="Q12" s="334" t="s">
        <v>1123</v>
      </c>
      <c r="R12" s="334" t="e">
        <f>COUNTIFS('[1]Concepción del Uruguay'!F:F,"&gt;45",'[1]Concepción del Uruguay'!F:F,"&lt;=50")</f>
        <v>#VALUE!</v>
      </c>
    </row>
    <row r="13" spans="1:26" x14ac:dyDescent="0.25">
      <c r="A13" s="327">
        <f t="shared" si="1"/>
        <v>67</v>
      </c>
      <c r="B13" s="328">
        <v>44071</v>
      </c>
      <c r="C13" s="329">
        <v>3</v>
      </c>
      <c r="D13" s="330">
        <f t="shared" si="2"/>
        <v>19</v>
      </c>
      <c r="E13" s="331">
        <f t="shared" si="0"/>
        <v>2.9444389791664403</v>
      </c>
      <c r="F13" s="332"/>
      <c r="G13" s="333"/>
      <c r="H13" s="333"/>
      <c r="I13" s="333"/>
      <c r="J13" s="333"/>
      <c r="K13" s="593"/>
      <c r="L13" s="716"/>
      <c r="M13" s="673"/>
      <c r="Q13" s="334" t="s">
        <v>1124</v>
      </c>
      <c r="R13" s="334" t="e">
        <f>COUNTIFS('[1]Concepción del Uruguay'!F:F,"&gt;50",'[1]Concepción del Uruguay'!F:F,"&lt;=55")</f>
        <v>#VALUE!</v>
      </c>
    </row>
    <row r="14" spans="1:26" x14ac:dyDescent="0.25">
      <c r="A14" s="327">
        <f t="shared" si="1"/>
        <v>69</v>
      </c>
      <c r="B14" s="328">
        <v>44073</v>
      </c>
      <c r="C14" s="329">
        <v>1</v>
      </c>
      <c r="D14" s="330">
        <f t="shared" si="2"/>
        <v>20</v>
      </c>
      <c r="E14" s="331">
        <f t="shared" si="0"/>
        <v>2.9957322735539909</v>
      </c>
      <c r="F14" s="332"/>
      <c r="G14" s="333"/>
      <c r="H14" s="333"/>
      <c r="I14" s="333"/>
      <c r="J14" s="333"/>
      <c r="K14" s="593"/>
      <c r="L14" s="716"/>
      <c r="M14" s="673"/>
      <c r="Q14" s="334" t="s">
        <v>1125</v>
      </c>
      <c r="R14" s="334" t="e">
        <f>COUNTIFS('[1]Concepción del Uruguay'!F:F,"&gt;55",'[1]Concepción del Uruguay'!F:F,"&lt;=60")</f>
        <v>#VALUE!</v>
      </c>
      <c r="T14" s="596" t="s">
        <v>1099</v>
      </c>
      <c r="U14" s="596" t="s">
        <v>1101</v>
      </c>
      <c r="V14" s="334" t="s">
        <v>1102</v>
      </c>
    </row>
    <row r="15" spans="1:26" x14ac:dyDescent="0.25">
      <c r="A15" s="327">
        <f t="shared" si="1"/>
        <v>71</v>
      </c>
      <c r="B15" s="328">
        <v>44075</v>
      </c>
      <c r="C15" s="329">
        <v>2</v>
      </c>
      <c r="D15" s="330">
        <f t="shared" si="2"/>
        <v>22</v>
      </c>
      <c r="E15" s="331">
        <f t="shared" si="0"/>
        <v>3.0910424533583161</v>
      </c>
      <c r="F15" s="332"/>
      <c r="G15" s="333"/>
      <c r="H15" s="333"/>
      <c r="I15" s="333"/>
      <c r="J15" s="333"/>
      <c r="K15" s="593"/>
      <c r="L15" s="716"/>
      <c r="M15" s="673"/>
      <c r="Q15" s="334" t="s">
        <v>1126</v>
      </c>
      <c r="R15" s="334" t="e">
        <f>COUNTIFS('[1]Concepción del Uruguay'!F:F,"&gt;60",'[1]Concepción del Uruguay'!F:F,"&lt;=65")</f>
        <v>#VALUE!</v>
      </c>
      <c r="T15" s="596" t="s">
        <v>1105</v>
      </c>
      <c r="U15" s="597" t="e">
        <f>COUNTIFS('[1]Concepción del Uruguay'!F:F,"&lt;=9",'[1]Concepción del Uruguay'!G:G,"F")/SUM(U3:V11)*100</f>
        <v>#VALUE!</v>
      </c>
      <c r="V15" s="337" t="e">
        <f>COUNTIFS('[1]Concepción del Uruguay'!F:F,"&lt;=9",'[1]Concepción del Uruguay'!G:G,"M")/SUM(U3:V11)*100*-1</f>
        <v>#VALUE!</v>
      </c>
      <c r="W15" s="336" t="e">
        <f t="shared" ref="W15:W23" si="3">ROUND(U15,1)&amp;"% ("&amp;U3&amp;")"</f>
        <v>#VALUE!</v>
      </c>
      <c r="X15" s="336" t="e">
        <f t="shared" ref="X15:X23" si="4">ROUND(-V15,1)&amp;"% ("&amp;V3&amp;")"</f>
        <v>#VALUE!</v>
      </c>
    </row>
    <row r="16" spans="1:26" x14ac:dyDescent="0.25">
      <c r="A16" s="327">
        <f t="shared" si="1"/>
        <v>72</v>
      </c>
      <c r="B16" s="328">
        <v>44076</v>
      </c>
      <c r="C16" s="329">
        <v>2</v>
      </c>
      <c r="D16" s="330">
        <f t="shared" si="2"/>
        <v>24</v>
      </c>
      <c r="E16" s="331">
        <f t="shared" si="0"/>
        <v>3.1780538303479458</v>
      </c>
      <c r="F16" s="332"/>
      <c r="G16" s="333"/>
      <c r="H16" s="333"/>
      <c r="I16" s="333"/>
      <c r="J16" s="333"/>
      <c r="K16" s="593"/>
      <c r="L16" s="716"/>
      <c r="M16" s="673"/>
      <c r="Q16" s="334" t="s">
        <v>1127</v>
      </c>
      <c r="R16" s="334" t="e">
        <f>COUNTIFS('[1]Concepción del Uruguay'!F:F,"&gt;65",'[1]Concepción del Uruguay'!F:F,"&lt;=70")</f>
        <v>#VALUE!</v>
      </c>
      <c r="T16" s="596" t="s">
        <v>1108</v>
      </c>
      <c r="U16" s="597" t="e">
        <f>COUNTIFS('[1]Concepción del Uruguay'!F:F,"&gt;9",'[1]Concepción del Uruguay'!F:F,"&lt;=19",'[1]Concepción del Uruguay'!G:G,"F")/SUM(U3:V11)*100</f>
        <v>#VALUE!</v>
      </c>
      <c r="V16" s="337" t="e">
        <f>COUNTIFS('[1]Concepción del Uruguay'!F:F,"&gt;9",'[1]Concepción del Uruguay'!F:F,"&lt;=19",'[1]Concepción del Uruguay'!G:G,"M")/SUM(U3:V11)*100*-1</f>
        <v>#VALUE!</v>
      </c>
      <c r="W16" s="336" t="e">
        <f t="shared" si="3"/>
        <v>#VALUE!</v>
      </c>
      <c r="X16" s="336" t="e">
        <f t="shared" si="4"/>
        <v>#VALUE!</v>
      </c>
    </row>
    <row r="17" spans="1:24" x14ac:dyDescent="0.25">
      <c r="A17" s="327">
        <f t="shared" si="1"/>
        <v>73</v>
      </c>
      <c r="B17" s="328">
        <v>44077</v>
      </c>
      <c r="C17" s="329">
        <v>5</v>
      </c>
      <c r="D17" s="330">
        <f t="shared" si="2"/>
        <v>29</v>
      </c>
      <c r="E17" s="331">
        <f t="shared" si="0"/>
        <v>3.3672958299864741</v>
      </c>
      <c r="F17" s="332"/>
      <c r="G17" s="333"/>
      <c r="H17" s="333"/>
      <c r="I17" s="333"/>
      <c r="J17" s="333"/>
      <c r="K17" s="593"/>
      <c r="L17" s="716"/>
      <c r="M17" s="673"/>
      <c r="Q17" s="334" t="s">
        <v>1128</v>
      </c>
      <c r="R17" s="334" t="e">
        <f>COUNTIFS('[1]Concepción del Uruguay'!F:F,"&gt;70",'[1]Concepción del Uruguay'!F:F,"&lt;=75")</f>
        <v>#VALUE!</v>
      </c>
      <c r="T17" s="596" t="s">
        <v>1110</v>
      </c>
      <c r="U17" s="597" t="e">
        <f>COUNTIFS('[1]Concepción del Uruguay'!F:F,"&gt;19",'[1]Concepción del Uruguay'!F:F,"&lt;=29",'[1]Concepción del Uruguay'!G:G,"F")/SUM(U3:V11)*100</f>
        <v>#VALUE!</v>
      </c>
      <c r="V17" s="337" t="e">
        <f>COUNTIFS('[1]Concepción del Uruguay'!F:F,"&gt;19",'[1]Concepción del Uruguay'!F:F,"&lt;=29",'[1]Concepción del Uruguay'!G:G,"M")/SUM(U3:V11)*100*-1</f>
        <v>#VALUE!</v>
      </c>
      <c r="W17" s="336" t="e">
        <f t="shared" si="3"/>
        <v>#VALUE!</v>
      </c>
      <c r="X17" s="336" t="e">
        <f t="shared" si="4"/>
        <v>#VALUE!</v>
      </c>
    </row>
    <row r="18" spans="1:24" x14ac:dyDescent="0.25">
      <c r="A18" s="327">
        <f t="shared" si="1"/>
        <v>78</v>
      </c>
      <c r="B18" s="328">
        <v>44082</v>
      </c>
      <c r="C18" s="329">
        <v>1</v>
      </c>
      <c r="D18" s="330">
        <f t="shared" si="2"/>
        <v>30</v>
      </c>
      <c r="E18" s="331">
        <f t="shared" si="0"/>
        <v>3.4011973816621555</v>
      </c>
      <c r="F18" s="332"/>
      <c r="G18" s="333"/>
      <c r="H18" s="333"/>
      <c r="I18" s="333"/>
      <c r="J18" s="333"/>
      <c r="K18" s="594"/>
      <c r="L18" s="717"/>
      <c r="M18" s="674"/>
      <c r="Q18" s="334" t="s">
        <v>1129</v>
      </c>
      <c r="R18" s="334" t="e">
        <f>COUNTIFS('[1]Concepción del Uruguay'!F:F,"&gt;75",'[1]Concepción del Uruguay'!F:F,"&lt;=80")</f>
        <v>#VALUE!</v>
      </c>
      <c r="T18" s="596" t="s">
        <v>1112</v>
      </c>
      <c r="U18" s="597" t="e">
        <f>COUNTIFS('[1]Concepción del Uruguay'!F:F,"&gt;29",'[1]Concepción del Uruguay'!F:F,"&lt;=39",'[1]Concepción del Uruguay'!G:G,"F")/SUM(U3:V11)*100</f>
        <v>#VALUE!</v>
      </c>
      <c r="V18" s="337" t="e">
        <f>COUNTIFS('[1]Concepción del Uruguay'!F:F,"&gt;29",'[1]Concepción del Uruguay'!F:F,"&lt;=39",'[1]Concepción del Uruguay'!G:G,"M")/SUM(U3:V11)*100*-1</f>
        <v>#VALUE!</v>
      </c>
      <c r="W18" s="336" t="e">
        <f t="shared" si="3"/>
        <v>#VALUE!</v>
      </c>
      <c r="X18" s="336" t="e">
        <f t="shared" si="4"/>
        <v>#VALUE!</v>
      </c>
    </row>
    <row r="19" spans="1:24" x14ac:dyDescent="0.25">
      <c r="A19" s="327">
        <f t="shared" si="1"/>
        <v>79</v>
      </c>
      <c r="B19" s="328">
        <v>44083</v>
      </c>
      <c r="C19" s="329">
        <v>0</v>
      </c>
      <c r="D19" s="330">
        <f t="shared" si="2"/>
        <v>30</v>
      </c>
      <c r="E19" s="331">
        <f t="shared" si="0"/>
        <v>3.4011973816621555</v>
      </c>
      <c r="F19" s="332"/>
      <c r="G19" s="333"/>
      <c r="H19" s="333"/>
      <c r="I19" s="333"/>
      <c r="J19" s="333"/>
      <c r="K19" s="639"/>
      <c r="L19" s="693"/>
      <c r="Q19" s="334" t="s">
        <v>1130</v>
      </c>
      <c r="R19" s="334" t="e">
        <f>COUNTIF('[1]Concepción del Uruguay'!F:F,"&gt;80")</f>
        <v>#VALUE!</v>
      </c>
      <c r="T19" s="596" t="s">
        <v>1114</v>
      </c>
      <c r="U19" s="597" t="e">
        <f>COUNTIFS('[1]Concepción del Uruguay'!F:F,"&gt;39",'[1]Concepción del Uruguay'!F:F,"&lt;=49",'[1]Concepción del Uruguay'!G:G,"F")/SUM(U3:V11)*100</f>
        <v>#VALUE!</v>
      </c>
      <c r="V19" s="337" t="e">
        <f>COUNTIFS('[1]Concepción del Uruguay'!F:F,"&gt;39",'[1]Concepción del Uruguay'!F:F,"&lt;=49",'[1]Concepción del Uruguay'!G:G,"M")/SUM(U3:V11)*100*-1</f>
        <v>#VALUE!</v>
      </c>
      <c r="W19" s="336" t="e">
        <f t="shared" si="3"/>
        <v>#VALUE!</v>
      </c>
      <c r="X19" s="336" t="e">
        <f t="shared" si="4"/>
        <v>#VALUE!</v>
      </c>
    </row>
    <row r="20" spans="1:24" x14ac:dyDescent="0.25">
      <c r="A20" s="327">
        <f>A18+(B20-B18)</f>
        <v>80</v>
      </c>
      <c r="B20" s="328">
        <v>44084</v>
      </c>
      <c r="C20" s="329">
        <v>3</v>
      </c>
      <c r="D20" s="330">
        <f>C20+D18</f>
        <v>33</v>
      </c>
      <c r="E20" s="331">
        <f t="shared" si="0"/>
        <v>3.4965075614664802</v>
      </c>
      <c r="F20" s="332"/>
      <c r="G20" s="333"/>
      <c r="H20" s="333"/>
      <c r="I20" s="333"/>
      <c r="J20" s="333"/>
      <c r="K20" s="639"/>
      <c r="L20" s="693"/>
      <c r="Q20" s="326"/>
      <c r="R20" s="326"/>
      <c r="T20" s="596" t="s">
        <v>1116</v>
      </c>
      <c r="U20" s="597" t="e">
        <f>COUNTIFS('[1]Concepción del Uruguay'!F:F,"&gt;49",'[1]Concepción del Uruguay'!F:F,"&lt;=59",'[1]Concepción del Uruguay'!G:G,"F")/SUM(U3:V11)*100</f>
        <v>#VALUE!</v>
      </c>
      <c r="V20" s="337" t="e">
        <f>COUNTIFS('[1]Concepción del Uruguay'!F:F,"&gt;49",'[1]Concepción del Uruguay'!F:F,"&lt;=59",'[1]Concepción del Uruguay'!G:G,"M")/SUM(U3:V11)*100*-1</f>
        <v>#VALUE!</v>
      </c>
      <c r="W20" s="336" t="e">
        <f t="shared" si="3"/>
        <v>#VALUE!</v>
      </c>
      <c r="X20" s="336" t="e">
        <f t="shared" si="4"/>
        <v>#VALUE!</v>
      </c>
    </row>
    <row r="21" spans="1:24" ht="15.75" customHeight="1" x14ac:dyDescent="0.25">
      <c r="A21" s="327">
        <f>A20+(B21-B20)</f>
        <v>81</v>
      </c>
      <c r="B21" s="328">
        <v>44085</v>
      </c>
      <c r="C21" s="329">
        <v>2</v>
      </c>
      <c r="D21" s="330">
        <f t="shared" ref="D21:D84" si="5">C21+D20</f>
        <v>35</v>
      </c>
      <c r="E21" s="331">
        <f t="shared" si="0"/>
        <v>3.5553480614894135</v>
      </c>
      <c r="F21" s="332"/>
      <c r="G21" s="333"/>
      <c r="H21" s="333"/>
      <c r="I21" s="333"/>
      <c r="J21" s="333"/>
      <c r="K21" s="639"/>
      <c r="L21" s="693"/>
      <c r="Q21" s="326"/>
      <c r="R21" s="326"/>
      <c r="T21" s="596" t="s">
        <v>1118</v>
      </c>
      <c r="U21" s="597" t="e">
        <f>COUNTIFS('[1]Concepción del Uruguay'!F:F,"&gt;59",'[1]Concepción del Uruguay'!F:F,"&lt;=69",'[1]Concepción del Uruguay'!G:G,"F")/SUM(U3:V11)*100</f>
        <v>#VALUE!</v>
      </c>
      <c r="V21" s="337" t="e">
        <f>COUNTIFS('[1]Concepción del Uruguay'!F:F,"&gt;59",'[1]Concepción del Uruguay'!F:F,"&lt;=69",'[1]Concepción del Uruguay'!G:G,"M")/SUM(U3:V11)*100*-1</f>
        <v>#VALUE!</v>
      </c>
      <c r="W21" s="336" t="e">
        <f t="shared" si="3"/>
        <v>#VALUE!</v>
      </c>
      <c r="X21" s="336" t="e">
        <f t="shared" si="4"/>
        <v>#VALUE!</v>
      </c>
    </row>
    <row r="22" spans="1:24" ht="15.75" customHeight="1" x14ac:dyDescent="0.25">
      <c r="A22" s="327">
        <f>A21+(B22-B21)</f>
        <v>82</v>
      </c>
      <c r="B22" s="328">
        <v>44086</v>
      </c>
      <c r="C22" s="329"/>
      <c r="D22" s="330">
        <f t="shared" si="5"/>
        <v>35</v>
      </c>
      <c r="E22" s="331">
        <f t="shared" si="0"/>
        <v>3.5553480614894135</v>
      </c>
      <c r="F22" s="332"/>
      <c r="G22" s="333"/>
      <c r="H22" s="333"/>
      <c r="I22" s="333"/>
      <c r="J22" s="333"/>
      <c r="K22" s="639"/>
      <c r="L22" s="693"/>
      <c r="Q22" s="326"/>
      <c r="R22" s="326"/>
      <c r="T22" s="596" t="s">
        <v>1120</v>
      </c>
      <c r="U22" s="597" t="e">
        <f>COUNTIFS('[1]Concepción del Uruguay'!F:F,"&gt;69",'[1]Concepción del Uruguay'!F:F,"&lt;=79",'[1]Concepción del Uruguay'!G:G,"F")/SUM(U3:V11)*100</f>
        <v>#VALUE!</v>
      </c>
      <c r="V22" s="337" t="e">
        <f>COUNTIFS('[1]Concepción del Uruguay'!F:F,"&gt;69",'[1]Concepción del Uruguay'!F:F,"&lt;=79",'[1]Concepción del Uruguay'!G:G,"M")/SUM(U3:V11)*100*-1</f>
        <v>#VALUE!</v>
      </c>
      <c r="W22" s="336" t="e">
        <f t="shared" si="3"/>
        <v>#VALUE!</v>
      </c>
      <c r="X22" s="336" t="e">
        <f t="shared" si="4"/>
        <v>#VALUE!</v>
      </c>
    </row>
    <row r="23" spans="1:24" ht="15.75" customHeight="1" x14ac:dyDescent="0.25">
      <c r="A23" s="327">
        <f>A22+(B23-B22)</f>
        <v>83</v>
      </c>
      <c r="B23" s="328">
        <v>44087</v>
      </c>
      <c r="C23" s="329"/>
      <c r="D23" s="330">
        <f t="shared" si="5"/>
        <v>35</v>
      </c>
      <c r="E23" s="331">
        <f t="shared" si="0"/>
        <v>3.5553480614894135</v>
      </c>
      <c r="F23" s="332"/>
      <c r="G23" s="333"/>
      <c r="H23" s="333"/>
      <c r="I23" s="333"/>
      <c r="J23" s="333"/>
      <c r="K23" s="639"/>
      <c r="L23" s="693"/>
      <c r="Q23" s="326"/>
      <c r="R23" s="326"/>
      <c r="T23" s="596" t="s">
        <v>1122</v>
      </c>
      <c r="U23" s="597" t="e">
        <f>COUNTIFS('[1]Concepción del Uruguay'!F:F,"&gt;79",'[1]Concepción del Uruguay'!G:G,"F")/SUM(U3:V11)*100</f>
        <v>#VALUE!</v>
      </c>
      <c r="V23" s="337" t="e">
        <f>COUNTIFS('[1]Concepción del Uruguay'!F:F,"&gt;79",'[1]Concepción del Uruguay'!G:G,"M")/SUM(U3:V11)*100*-1</f>
        <v>#VALUE!</v>
      </c>
      <c r="W23" s="336" t="e">
        <f t="shared" si="3"/>
        <v>#VALUE!</v>
      </c>
      <c r="X23" s="336" t="e">
        <f t="shared" si="4"/>
        <v>#VALUE!</v>
      </c>
    </row>
    <row r="24" spans="1:24" ht="15.75" customHeight="1" x14ac:dyDescent="0.25">
      <c r="A24" s="327">
        <f>A23+(B24-B23)</f>
        <v>84</v>
      </c>
      <c r="B24" s="328">
        <v>44088</v>
      </c>
      <c r="C24" s="329"/>
      <c r="D24" s="330">
        <f t="shared" si="5"/>
        <v>35</v>
      </c>
      <c r="E24" s="331">
        <f t="shared" si="0"/>
        <v>3.5553480614894135</v>
      </c>
      <c r="F24" s="332"/>
      <c r="G24" s="333"/>
      <c r="H24" s="333"/>
      <c r="I24" s="333"/>
      <c r="J24" s="333"/>
      <c r="K24" s="639"/>
      <c r="L24" s="693"/>
      <c r="Q24" s="326"/>
      <c r="R24" s="326"/>
    </row>
    <row r="25" spans="1:24" ht="15.75" customHeight="1" x14ac:dyDescent="0.25">
      <c r="A25" s="327">
        <f>A21+(B25-B21)</f>
        <v>85</v>
      </c>
      <c r="B25" s="328">
        <v>44089</v>
      </c>
      <c r="C25" s="329">
        <v>5</v>
      </c>
      <c r="D25" s="330">
        <f t="shared" si="5"/>
        <v>40</v>
      </c>
      <c r="E25" s="331">
        <f t="shared" si="0"/>
        <v>3.6888794541139363</v>
      </c>
      <c r="F25" s="332">
        <f t="shared" ref="F25:F214" si="6">SLOPE(E19:E25,A19:A25)</f>
        <v>3.5025972050043173E-2</v>
      </c>
      <c r="G25" s="333">
        <f t="shared" ref="G25:G214" si="7">LN(2)/F25</f>
        <v>19.789520175760288</v>
      </c>
      <c r="H25" s="333"/>
      <c r="I25" s="333"/>
      <c r="J25" s="333"/>
      <c r="K25" s="640"/>
      <c r="L25" s="693"/>
      <c r="M25" s="648"/>
      <c r="Q25" s="326"/>
      <c r="R25" s="326"/>
    </row>
    <row r="26" spans="1:24" ht="15.75" customHeight="1" x14ac:dyDescent="0.25">
      <c r="A26" s="327">
        <f t="shared" ref="A26:A37" si="8">A25+(B26-B25)</f>
        <v>86</v>
      </c>
      <c r="B26" s="328">
        <v>44090</v>
      </c>
      <c r="C26" s="329">
        <v>3</v>
      </c>
      <c r="D26" s="330">
        <f t="shared" si="5"/>
        <v>43</v>
      </c>
      <c r="E26" s="331">
        <f t="shared" si="0"/>
        <v>3.7612001156935624</v>
      </c>
      <c r="F26" s="332">
        <f t="shared" si="6"/>
        <v>3.789787314036757E-2</v>
      </c>
      <c r="G26" s="333">
        <f t="shared" si="7"/>
        <v>18.289870199117523</v>
      </c>
      <c r="H26" s="333"/>
      <c r="I26" s="333"/>
      <c r="J26" s="333"/>
      <c r="K26" s="640"/>
      <c r="L26" s="693"/>
      <c r="M26" s="648"/>
      <c r="Q26" s="326"/>
      <c r="R26" s="326"/>
    </row>
    <row r="27" spans="1:24" ht="15.75" customHeight="1" x14ac:dyDescent="0.25">
      <c r="A27" s="327">
        <f t="shared" si="8"/>
        <v>87</v>
      </c>
      <c r="B27" s="328">
        <v>44091</v>
      </c>
      <c r="C27" s="329">
        <v>3</v>
      </c>
      <c r="D27" s="330">
        <f t="shared" si="5"/>
        <v>46</v>
      </c>
      <c r="E27" s="331">
        <f t="shared" si="0"/>
        <v>3.8286413964890951</v>
      </c>
      <c r="F27" s="332">
        <f t="shared" si="6"/>
        <v>4.8754125215423758E-2</v>
      </c>
      <c r="G27" s="333">
        <f t="shared" si="7"/>
        <v>14.217200647067761</v>
      </c>
      <c r="H27" s="333"/>
      <c r="I27" s="333"/>
      <c r="J27" s="333"/>
      <c r="K27" s="640"/>
      <c r="L27" s="694">
        <f t="shared" ref="L27:L188" si="9">AVERAGE(C21:C27)</f>
        <v>3.25</v>
      </c>
      <c r="M27" s="648"/>
      <c r="Q27" s="326"/>
      <c r="R27" s="326"/>
    </row>
    <row r="28" spans="1:24" ht="15.75" customHeight="1" x14ac:dyDescent="0.25">
      <c r="A28" s="327">
        <f t="shared" si="8"/>
        <v>88</v>
      </c>
      <c r="B28" s="328">
        <v>44092</v>
      </c>
      <c r="C28" s="329">
        <v>4</v>
      </c>
      <c r="D28" s="330">
        <f t="shared" si="5"/>
        <v>50</v>
      </c>
      <c r="E28" s="331">
        <f t="shared" si="0"/>
        <v>3.912023005428146</v>
      </c>
      <c r="F28" s="332">
        <f t="shared" si="6"/>
        <v>6.5087984143561053E-2</v>
      </c>
      <c r="G28" s="333">
        <f t="shared" si="7"/>
        <v>10.64938774307571</v>
      </c>
      <c r="H28" s="333"/>
      <c r="I28" s="333"/>
      <c r="J28" s="333"/>
      <c r="K28" s="640"/>
      <c r="L28" s="694">
        <f t="shared" si="9"/>
        <v>3.75</v>
      </c>
      <c r="M28" s="648"/>
      <c r="Q28" s="326"/>
      <c r="R28" s="326"/>
    </row>
    <row r="29" spans="1:24" ht="15.75" customHeight="1" x14ac:dyDescent="0.25">
      <c r="A29" s="327">
        <f t="shared" si="8"/>
        <v>89</v>
      </c>
      <c r="B29" s="328">
        <v>44093</v>
      </c>
      <c r="C29" s="329">
        <v>4</v>
      </c>
      <c r="D29" s="330">
        <f t="shared" si="5"/>
        <v>54</v>
      </c>
      <c r="E29" s="331">
        <f t="shared" si="0"/>
        <v>3.9889840465642745</v>
      </c>
      <c r="F29" s="332">
        <f t="shared" si="6"/>
        <v>7.6929278052757386E-2</v>
      </c>
      <c r="G29" s="333">
        <f t="shared" si="7"/>
        <v>9.0101869938853625</v>
      </c>
      <c r="H29" s="333"/>
      <c r="I29" s="333"/>
      <c r="J29" s="333"/>
      <c r="K29" s="640"/>
      <c r="L29" s="694">
        <f t="shared" si="9"/>
        <v>3.8</v>
      </c>
      <c r="M29" s="648"/>
      <c r="Q29" s="326"/>
      <c r="R29" s="326"/>
    </row>
    <row r="30" spans="1:24" ht="15.75" customHeight="1" x14ac:dyDescent="0.25">
      <c r="A30" s="327">
        <f t="shared" si="8"/>
        <v>90</v>
      </c>
      <c r="B30" s="328">
        <v>44094</v>
      </c>
      <c r="C30" s="329">
        <v>2</v>
      </c>
      <c r="D30" s="330">
        <f t="shared" si="5"/>
        <v>56</v>
      </c>
      <c r="E30" s="331">
        <f t="shared" si="0"/>
        <v>4.0253516907351496</v>
      </c>
      <c r="F30" s="332">
        <f t="shared" si="6"/>
        <v>7.7180105799016727E-2</v>
      </c>
      <c r="G30" s="333">
        <f t="shared" si="7"/>
        <v>8.9809047731154568</v>
      </c>
      <c r="H30" s="333"/>
      <c r="I30" s="333"/>
      <c r="J30" s="333"/>
      <c r="K30" s="640"/>
      <c r="L30" s="694">
        <f t="shared" si="9"/>
        <v>3.5</v>
      </c>
      <c r="M30" s="648"/>
      <c r="Q30" s="326"/>
      <c r="R30" s="326"/>
    </row>
    <row r="31" spans="1:24" ht="15.75" customHeight="1" x14ac:dyDescent="0.25">
      <c r="A31" s="327">
        <f t="shared" si="8"/>
        <v>91</v>
      </c>
      <c r="B31" s="328">
        <v>44095</v>
      </c>
      <c r="C31" s="329"/>
      <c r="D31" s="330">
        <f t="shared" si="5"/>
        <v>56</v>
      </c>
      <c r="E31" s="331">
        <f t="shared" si="0"/>
        <v>4.0253516907351496</v>
      </c>
      <c r="F31" s="332">
        <f t="shared" si="6"/>
        <v>6.0645089643642645E-2</v>
      </c>
      <c r="G31" s="333">
        <f t="shared" si="7"/>
        <v>11.429568076046321</v>
      </c>
      <c r="H31" s="333"/>
      <c r="I31" s="333"/>
      <c r="J31" s="333"/>
      <c r="K31" s="640"/>
      <c r="L31" s="694">
        <f t="shared" si="9"/>
        <v>3.5</v>
      </c>
      <c r="M31" s="648"/>
      <c r="Q31" s="326"/>
      <c r="R31" s="326"/>
    </row>
    <row r="32" spans="1:24" ht="15.75" customHeight="1" x14ac:dyDescent="0.25">
      <c r="A32" s="327">
        <f t="shared" si="8"/>
        <v>92</v>
      </c>
      <c r="B32" s="328">
        <v>44096</v>
      </c>
      <c r="C32" s="329">
        <v>2</v>
      </c>
      <c r="D32" s="330">
        <f t="shared" si="5"/>
        <v>58</v>
      </c>
      <c r="E32" s="331">
        <f t="shared" si="0"/>
        <v>4.0604430105464191</v>
      </c>
      <c r="F32" s="332">
        <f t="shared" si="6"/>
        <v>5.0159927084202964E-2</v>
      </c>
      <c r="G32" s="333">
        <f t="shared" si="7"/>
        <v>13.818743783187047</v>
      </c>
      <c r="H32" s="333"/>
      <c r="I32" s="333"/>
      <c r="J32" s="333"/>
      <c r="K32" s="640"/>
      <c r="L32" s="694">
        <f t="shared" si="9"/>
        <v>3</v>
      </c>
      <c r="M32" s="648"/>
      <c r="Q32" s="326"/>
      <c r="R32" s="326"/>
    </row>
    <row r="33" spans="1:18" ht="15.75" customHeight="1" x14ac:dyDescent="0.25">
      <c r="A33" s="327">
        <f t="shared" si="8"/>
        <v>93</v>
      </c>
      <c r="B33" s="328">
        <v>44097</v>
      </c>
      <c r="C33" s="329">
        <v>1</v>
      </c>
      <c r="D33" s="330">
        <f t="shared" si="5"/>
        <v>59</v>
      </c>
      <c r="E33" s="331">
        <f t="shared" si="0"/>
        <v>4.0775374439057197</v>
      </c>
      <c r="F33" s="332">
        <f t="shared" si="6"/>
        <v>3.8567707023474833E-2</v>
      </c>
      <c r="G33" s="333">
        <f t="shared" si="7"/>
        <v>17.972216500660785</v>
      </c>
      <c r="H33" s="333"/>
      <c r="I33" s="333"/>
      <c r="J33" s="333"/>
      <c r="K33" s="640"/>
      <c r="L33" s="694">
        <f t="shared" si="9"/>
        <v>2.6666666666666665</v>
      </c>
      <c r="M33" s="648"/>
      <c r="Q33" s="326"/>
      <c r="R33" s="326"/>
    </row>
    <row r="34" spans="1:18" ht="15.75" customHeight="1" x14ac:dyDescent="0.25">
      <c r="A34" s="327">
        <f t="shared" si="8"/>
        <v>94</v>
      </c>
      <c r="B34" s="328">
        <v>44098</v>
      </c>
      <c r="C34" s="329">
        <v>1</v>
      </c>
      <c r="D34" s="330">
        <f t="shared" si="5"/>
        <v>60</v>
      </c>
      <c r="E34" s="331">
        <f t="shared" si="0"/>
        <v>4.0943445622221004</v>
      </c>
      <c r="F34" s="332">
        <f t="shared" si="6"/>
        <v>2.7112956602715114E-2</v>
      </c>
      <c r="G34" s="333">
        <f t="shared" si="7"/>
        <v>25.565163944183531</v>
      </c>
      <c r="H34" s="333"/>
      <c r="I34" s="333"/>
      <c r="J34" s="333"/>
      <c r="K34" s="640"/>
      <c r="L34" s="694">
        <f t="shared" si="9"/>
        <v>2.3333333333333335</v>
      </c>
      <c r="M34" s="648"/>
      <c r="Q34" s="326"/>
      <c r="R34" s="326"/>
    </row>
    <row r="35" spans="1:18" ht="15.75" customHeight="1" x14ac:dyDescent="0.25">
      <c r="A35" s="327">
        <f t="shared" si="8"/>
        <v>95</v>
      </c>
      <c r="B35" s="328">
        <v>44099</v>
      </c>
      <c r="C35" s="329">
        <v>2</v>
      </c>
      <c r="D35" s="330">
        <f t="shared" si="5"/>
        <v>62</v>
      </c>
      <c r="E35" s="331">
        <f t="shared" si="0"/>
        <v>4.1271343850450917</v>
      </c>
      <c r="F35" s="332">
        <f t="shared" si="6"/>
        <v>2.1593661128104395E-2</v>
      </c>
      <c r="G35" s="333">
        <f t="shared" si="7"/>
        <v>32.09956738914488</v>
      </c>
      <c r="H35" s="333"/>
      <c r="I35" s="333"/>
      <c r="J35" s="333"/>
      <c r="K35" s="640"/>
      <c r="L35" s="694">
        <f t="shared" si="9"/>
        <v>2</v>
      </c>
      <c r="M35" s="648"/>
      <c r="Q35" s="326"/>
      <c r="R35" s="326"/>
    </row>
    <row r="36" spans="1:18" ht="15.75" customHeight="1" x14ac:dyDescent="0.25">
      <c r="A36" s="327">
        <f t="shared" si="8"/>
        <v>96</v>
      </c>
      <c r="B36" s="328">
        <v>44100</v>
      </c>
      <c r="C36" s="329">
        <v>1</v>
      </c>
      <c r="D36" s="330">
        <f t="shared" si="5"/>
        <v>63</v>
      </c>
      <c r="E36" s="331">
        <f t="shared" si="0"/>
        <v>4.1431347263915326</v>
      </c>
      <c r="F36" s="332">
        <f t="shared" si="6"/>
        <v>2.1100573116596934E-2</v>
      </c>
      <c r="G36" s="333">
        <f t="shared" si="7"/>
        <v>32.849685017073838</v>
      </c>
      <c r="H36" s="333"/>
      <c r="I36" s="333"/>
      <c r="J36" s="333"/>
      <c r="K36" s="640"/>
      <c r="L36" s="694">
        <f t="shared" si="9"/>
        <v>1.5</v>
      </c>
      <c r="M36" s="648"/>
      <c r="Q36" s="326"/>
      <c r="R36" s="326"/>
    </row>
    <row r="37" spans="1:18" ht="15.75" customHeight="1" x14ac:dyDescent="0.25">
      <c r="A37" s="327">
        <f t="shared" si="8"/>
        <v>97</v>
      </c>
      <c r="B37" s="328">
        <v>44101</v>
      </c>
      <c r="C37" s="329"/>
      <c r="D37" s="330">
        <f t="shared" si="5"/>
        <v>63</v>
      </c>
      <c r="E37" s="331">
        <f t="shared" si="0"/>
        <v>4.1431347263915326</v>
      </c>
      <c r="F37" s="332">
        <f t="shared" si="6"/>
        <v>2.0297481421383847E-2</v>
      </c>
      <c r="G37" s="333">
        <f t="shared" si="7"/>
        <v>34.149418155382534</v>
      </c>
      <c r="H37" s="333"/>
      <c r="I37" s="333"/>
      <c r="J37" s="333"/>
      <c r="K37" s="640"/>
      <c r="L37" s="694">
        <f t="shared" si="9"/>
        <v>1.4</v>
      </c>
      <c r="M37" s="648"/>
      <c r="Q37" s="326"/>
      <c r="R37" s="326"/>
    </row>
    <row r="38" spans="1:18" ht="15.75" customHeight="1" x14ac:dyDescent="0.25">
      <c r="A38" s="327">
        <f>A36+(B38-B36)</f>
        <v>98</v>
      </c>
      <c r="B38" s="328">
        <v>44102</v>
      </c>
      <c r="C38" s="329">
        <v>1</v>
      </c>
      <c r="D38" s="330">
        <f t="shared" si="5"/>
        <v>64</v>
      </c>
      <c r="E38" s="331">
        <f t="shared" si="0"/>
        <v>4.1588830833596715</v>
      </c>
      <c r="F38" s="332">
        <f t="shared" si="6"/>
        <v>1.6975176699314826E-2</v>
      </c>
      <c r="G38" s="333">
        <f t="shared" si="7"/>
        <v>40.832987652371415</v>
      </c>
      <c r="H38" s="333"/>
      <c r="I38" s="333"/>
      <c r="J38" s="333"/>
      <c r="K38" s="640"/>
      <c r="L38" s="694">
        <f t="shared" si="9"/>
        <v>1.3333333333333333</v>
      </c>
      <c r="M38" s="648"/>
      <c r="Q38" s="326"/>
      <c r="R38" s="326"/>
    </row>
    <row r="39" spans="1:18" ht="15.75" customHeight="1" x14ac:dyDescent="0.25">
      <c r="A39" s="327">
        <f t="shared" ref="A39:A102" si="10">A38+(B39-B38)</f>
        <v>99</v>
      </c>
      <c r="B39" s="328">
        <v>44103</v>
      </c>
      <c r="C39" s="329">
        <v>3</v>
      </c>
      <c r="D39" s="330">
        <f t="shared" si="5"/>
        <v>67</v>
      </c>
      <c r="E39" s="331">
        <f t="shared" si="0"/>
        <v>4.2046926193909657</v>
      </c>
      <c r="F39" s="332">
        <f t="shared" si="6"/>
        <v>1.8805103931332896E-2</v>
      </c>
      <c r="G39" s="333">
        <f t="shared" si="7"/>
        <v>36.859524046821655</v>
      </c>
      <c r="H39" s="333"/>
      <c r="I39" s="333"/>
      <c r="J39" s="333"/>
      <c r="K39" s="640"/>
      <c r="L39" s="694">
        <f t="shared" si="9"/>
        <v>1.5</v>
      </c>
      <c r="M39" s="648"/>
      <c r="Q39" s="326"/>
      <c r="R39" s="326"/>
    </row>
    <row r="40" spans="1:18" ht="15.75" customHeight="1" x14ac:dyDescent="0.25">
      <c r="A40" s="327">
        <f t="shared" si="10"/>
        <v>100</v>
      </c>
      <c r="B40" s="340">
        <v>44104</v>
      </c>
      <c r="C40" s="329">
        <v>3</v>
      </c>
      <c r="D40" s="330">
        <f t="shared" si="5"/>
        <v>70</v>
      </c>
      <c r="E40" s="331">
        <f t="shared" si="0"/>
        <v>4.2484952420493594</v>
      </c>
      <c r="F40" s="332">
        <f t="shared" si="6"/>
        <v>2.2618459469345136E-2</v>
      </c>
      <c r="G40" s="333">
        <f t="shared" si="7"/>
        <v>30.645198515812702</v>
      </c>
      <c r="H40" s="333"/>
      <c r="I40" s="333"/>
      <c r="J40" s="333"/>
      <c r="K40" s="640"/>
      <c r="L40" s="694">
        <f t="shared" si="9"/>
        <v>1.8333333333333333</v>
      </c>
      <c r="M40" s="648"/>
      <c r="Q40" s="326"/>
      <c r="R40" s="326"/>
    </row>
    <row r="41" spans="1:18" ht="15.75" customHeight="1" x14ac:dyDescent="0.25">
      <c r="A41" s="327">
        <f t="shared" si="10"/>
        <v>101</v>
      </c>
      <c r="B41" s="340">
        <v>44105</v>
      </c>
      <c r="C41" s="341">
        <v>5</v>
      </c>
      <c r="D41" s="330">
        <f t="shared" si="5"/>
        <v>75</v>
      </c>
      <c r="E41" s="331">
        <f t="shared" si="0"/>
        <v>4.3174881135363101</v>
      </c>
      <c r="F41" s="332">
        <f t="shared" si="6"/>
        <v>3.0119289635312217E-2</v>
      </c>
      <c r="G41" s="333">
        <f t="shared" si="7"/>
        <v>23.013397359388293</v>
      </c>
      <c r="H41" s="333"/>
      <c r="I41" s="333"/>
      <c r="J41" s="333"/>
      <c r="K41" s="640"/>
      <c r="L41" s="694">
        <f t="shared" si="9"/>
        <v>2.5</v>
      </c>
      <c r="M41" s="648"/>
      <c r="Q41" s="326"/>
      <c r="R41" s="326"/>
    </row>
    <row r="42" spans="1:18" ht="15.75" customHeight="1" x14ac:dyDescent="0.25">
      <c r="A42" s="327">
        <f t="shared" si="10"/>
        <v>102</v>
      </c>
      <c r="B42" s="340">
        <v>44106</v>
      </c>
      <c r="C42" s="341">
        <v>5</v>
      </c>
      <c r="D42" s="330">
        <f t="shared" si="5"/>
        <v>80</v>
      </c>
      <c r="E42" s="331">
        <f t="shared" si="0"/>
        <v>4.3820266346738812</v>
      </c>
      <c r="F42" s="332">
        <f t="shared" si="6"/>
        <v>4.1249809208081745E-2</v>
      </c>
      <c r="G42" s="333">
        <f t="shared" si="7"/>
        <v>16.803645734781785</v>
      </c>
      <c r="H42" s="333"/>
      <c r="I42" s="333"/>
      <c r="J42" s="333"/>
      <c r="K42" s="640"/>
      <c r="L42" s="694">
        <f t="shared" si="9"/>
        <v>3</v>
      </c>
      <c r="M42" s="648"/>
      <c r="Q42" s="326"/>
      <c r="R42" s="326"/>
    </row>
    <row r="43" spans="1:18" ht="15.75" customHeight="1" x14ac:dyDescent="0.25">
      <c r="A43" s="327">
        <f t="shared" si="10"/>
        <v>103</v>
      </c>
      <c r="B43" s="340">
        <v>44107</v>
      </c>
      <c r="C43" s="341">
        <v>1</v>
      </c>
      <c r="D43" s="330">
        <f t="shared" si="5"/>
        <v>81</v>
      </c>
      <c r="E43" s="331">
        <f t="shared" si="0"/>
        <v>4.3944491546724391</v>
      </c>
      <c r="F43" s="332">
        <f t="shared" si="6"/>
        <v>4.6893781486302979E-2</v>
      </c>
      <c r="G43" s="333">
        <f t="shared" si="7"/>
        <v>14.781217436311975</v>
      </c>
      <c r="H43" s="333"/>
      <c r="I43" s="333"/>
      <c r="J43" s="333"/>
      <c r="K43" s="640"/>
      <c r="L43" s="694">
        <f t="shared" si="9"/>
        <v>3</v>
      </c>
      <c r="M43" s="648"/>
      <c r="Q43" s="326"/>
      <c r="R43" s="326"/>
    </row>
    <row r="44" spans="1:18" ht="15.75" customHeight="1" x14ac:dyDescent="0.25">
      <c r="A44" s="327">
        <f t="shared" si="10"/>
        <v>104</v>
      </c>
      <c r="B44" s="340">
        <v>44108</v>
      </c>
      <c r="C44" s="341">
        <v>3</v>
      </c>
      <c r="D44" s="330">
        <f t="shared" si="5"/>
        <v>84</v>
      </c>
      <c r="E44" s="331">
        <f t="shared" si="0"/>
        <v>4.4308167988433134</v>
      </c>
      <c r="F44" s="332">
        <f t="shared" si="6"/>
        <v>4.7458771772799793E-2</v>
      </c>
      <c r="G44" s="333">
        <f t="shared" si="7"/>
        <v>14.605249033377032</v>
      </c>
      <c r="H44" s="333"/>
      <c r="I44" s="333"/>
      <c r="J44" s="333"/>
      <c r="K44" s="640"/>
      <c r="L44" s="694">
        <f t="shared" si="9"/>
        <v>3</v>
      </c>
      <c r="M44" s="648"/>
      <c r="Q44" s="326"/>
      <c r="R44" s="326"/>
    </row>
    <row r="45" spans="1:18" ht="15.75" customHeight="1" x14ac:dyDescent="0.25">
      <c r="A45" s="327">
        <f t="shared" si="10"/>
        <v>105</v>
      </c>
      <c r="B45" s="340">
        <v>44109</v>
      </c>
      <c r="C45" s="341">
        <v>5</v>
      </c>
      <c r="D45" s="330">
        <f t="shared" si="5"/>
        <v>89</v>
      </c>
      <c r="E45" s="331">
        <f t="shared" si="0"/>
        <v>4.4886363697321396</v>
      </c>
      <c r="F45" s="332">
        <f t="shared" si="6"/>
        <v>4.6194121633841387E-2</v>
      </c>
      <c r="G45" s="333">
        <f t="shared" si="7"/>
        <v>15.005094935112957</v>
      </c>
      <c r="H45" s="333"/>
      <c r="I45" s="333"/>
      <c r="J45" s="333"/>
      <c r="K45" s="640"/>
      <c r="L45" s="694">
        <f t="shared" si="9"/>
        <v>3.5714285714285716</v>
      </c>
      <c r="M45" s="648"/>
      <c r="Q45" s="326"/>
      <c r="R45" s="326"/>
    </row>
    <row r="46" spans="1:18" ht="15.75" customHeight="1" x14ac:dyDescent="0.25">
      <c r="A46" s="327">
        <f t="shared" si="10"/>
        <v>106</v>
      </c>
      <c r="B46" s="340">
        <v>44110</v>
      </c>
      <c r="C46" s="341">
        <v>6</v>
      </c>
      <c r="D46" s="330">
        <f t="shared" si="5"/>
        <v>95</v>
      </c>
      <c r="E46" s="331">
        <f t="shared" si="0"/>
        <v>4.5538768916005408</v>
      </c>
      <c r="F46" s="332">
        <f t="shared" si="6"/>
        <v>4.6686843757665554E-2</v>
      </c>
      <c r="G46" s="333">
        <f t="shared" si="7"/>
        <v>14.846734642372068</v>
      </c>
      <c r="H46" s="333"/>
      <c r="I46" s="333"/>
      <c r="J46" s="333">
        <v>26</v>
      </c>
      <c r="K46" s="640"/>
      <c r="L46" s="694">
        <f t="shared" si="9"/>
        <v>4</v>
      </c>
      <c r="M46" s="648"/>
      <c r="Q46" s="326"/>
      <c r="R46" s="326"/>
    </row>
    <row r="47" spans="1:18" ht="15.75" customHeight="1" x14ac:dyDescent="0.25">
      <c r="A47" s="327">
        <f t="shared" si="10"/>
        <v>107</v>
      </c>
      <c r="B47" s="340">
        <v>44111</v>
      </c>
      <c r="C47" s="341">
        <v>9</v>
      </c>
      <c r="D47" s="330">
        <f t="shared" si="5"/>
        <v>104</v>
      </c>
      <c r="E47" s="331">
        <f t="shared" si="0"/>
        <v>4.6443908991413725</v>
      </c>
      <c r="F47" s="332">
        <f t="shared" si="6"/>
        <v>5.0664145918864527E-2</v>
      </c>
      <c r="G47" s="333">
        <f t="shared" si="7"/>
        <v>13.681217120880264</v>
      </c>
      <c r="H47" s="333">
        <v>1</v>
      </c>
      <c r="I47" s="333"/>
      <c r="J47" s="333">
        <v>28</v>
      </c>
      <c r="K47" s="640"/>
      <c r="L47" s="694">
        <f t="shared" si="9"/>
        <v>4.8571428571428568</v>
      </c>
      <c r="M47" s="648"/>
      <c r="Q47" s="326"/>
      <c r="R47" s="326"/>
    </row>
    <row r="48" spans="1:18" ht="15.75" customHeight="1" x14ac:dyDescent="0.25">
      <c r="A48" s="327">
        <f t="shared" si="10"/>
        <v>108</v>
      </c>
      <c r="B48" s="340">
        <v>44112</v>
      </c>
      <c r="C48" s="341">
        <v>8</v>
      </c>
      <c r="D48" s="330">
        <f t="shared" si="5"/>
        <v>112</v>
      </c>
      <c r="E48" s="331">
        <f t="shared" si="0"/>
        <v>4.7184988712950942</v>
      </c>
      <c r="F48" s="332">
        <f t="shared" si="6"/>
        <v>5.8298581841383319E-2</v>
      </c>
      <c r="G48" s="333">
        <f t="shared" si="7"/>
        <v>11.889606207674746</v>
      </c>
      <c r="H48" s="333">
        <v>0</v>
      </c>
      <c r="I48" s="333"/>
      <c r="J48" s="333">
        <v>36</v>
      </c>
      <c r="K48" s="640"/>
      <c r="L48" s="694">
        <f t="shared" si="9"/>
        <v>5.2857142857142856</v>
      </c>
      <c r="M48" s="648"/>
      <c r="Q48" s="326"/>
      <c r="R48" s="326"/>
    </row>
    <row r="49" spans="1:18" ht="15.75" customHeight="1" x14ac:dyDescent="0.25">
      <c r="A49" s="327">
        <f t="shared" si="10"/>
        <v>109</v>
      </c>
      <c r="B49" s="340">
        <v>44113</v>
      </c>
      <c r="C49" s="341">
        <v>4</v>
      </c>
      <c r="D49" s="330">
        <f t="shared" si="5"/>
        <v>116</v>
      </c>
      <c r="E49" s="331">
        <f t="shared" si="0"/>
        <v>4.7535901911063645</v>
      </c>
      <c r="F49" s="332">
        <f t="shared" si="6"/>
        <v>6.4590777986234665E-2</v>
      </c>
      <c r="G49" s="333">
        <f t="shared" si="7"/>
        <v>10.731364479115983</v>
      </c>
      <c r="H49" s="333">
        <f>I49-I48</f>
        <v>0</v>
      </c>
      <c r="I49" s="333"/>
      <c r="J49" s="333">
        <v>40</v>
      </c>
      <c r="K49" s="640"/>
      <c r="L49" s="694">
        <f t="shared" si="9"/>
        <v>5.1428571428571432</v>
      </c>
      <c r="M49" s="648"/>
      <c r="Q49" s="326"/>
      <c r="R49" s="326"/>
    </row>
    <row r="50" spans="1:18" ht="15.75" customHeight="1" x14ac:dyDescent="0.25">
      <c r="A50" s="327">
        <f t="shared" si="10"/>
        <v>110</v>
      </c>
      <c r="B50" s="340">
        <v>44114</v>
      </c>
      <c r="C50" s="341">
        <v>6</v>
      </c>
      <c r="D50" s="330">
        <f t="shared" si="5"/>
        <v>122</v>
      </c>
      <c r="E50" s="331">
        <f t="shared" si="0"/>
        <v>4.8040210447332568</v>
      </c>
      <c r="F50" s="332">
        <f t="shared" si="6"/>
        <v>6.479079857545833E-2</v>
      </c>
      <c r="G50" s="333">
        <f t="shared" si="7"/>
        <v>10.698234869765871</v>
      </c>
      <c r="H50" s="333">
        <f>I50-I49</f>
        <v>0</v>
      </c>
      <c r="I50" s="333"/>
      <c r="J50" s="333">
        <v>46</v>
      </c>
      <c r="K50" s="640"/>
      <c r="L50" s="694">
        <f t="shared" si="9"/>
        <v>5.8571428571428568</v>
      </c>
      <c r="M50" s="648"/>
      <c r="Q50" s="326"/>
      <c r="R50" s="326"/>
    </row>
    <row r="51" spans="1:18" ht="15.75" customHeight="1" x14ac:dyDescent="0.25">
      <c r="A51" s="327">
        <f t="shared" si="10"/>
        <v>111</v>
      </c>
      <c r="B51" s="340">
        <v>44115</v>
      </c>
      <c r="C51" s="341">
        <v>7</v>
      </c>
      <c r="D51" s="330">
        <f t="shared" si="5"/>
        <v>129</v>
      </c>
      <c r="E51" s="331">
        <f t="shared" si="0"/>
        <v>4.8598124043616719</v>
      </c>
      <c r="F51" s="332">
        <f t="shared" si="6"/>
        <v>6.1536275075679318E-2</v>
      </c>
      <c r="G51" s="333">
        <f t="shared" si="7"/>
        <v>11.264041895735325</v>
      </c>
      <c r="H51" s="333">
        <f>I51-I50</f>
        <v>0</v>
      </c>
      <c r="I51" s="333"/>
      <c r="J51" s="333">
        <v>50</v>
      </c>
      <c r="K51" s="640"/>
      <c r="L51" s="694">
        <f t="shared" si="9"/>
        <v>6.4285714285714288</v>
      </c>
      <c r="M51" s="648"/>
      <c r="Q51" s="326"/>
      <c r="R51" s="326"/>
    </row>
    <row r="52" spans="1:18" ht="15.75" customHeight="1" x14ac:dyDescent="0.25">
      <c r="A52" s="327">
        <f t="shared" si="10"/>
        <v>112</v>
      </c>
      <c r="B52" s="340">
        <v>44116</v>
      </c>
      <c r="C52" s="341"/>
      <c r="D52" s="330">
        <f t="shared" si="5"/>
        <v>129</v>
      </c>
      <c r="E52" s="331">
        <f t="shared" si="0"/>
        <v>4.8598124043616719</v>
      </c>
      <c r="F52" s="332">
        <f t="shared" si="6"/>
        <v>5.1220418648648396E-2</v>
      </c>
      <c r="G52" s="333">
        <f t="shared" si="7"/>
        <v>13.532634032428707</v>
      </c>
      <c r="H52" s="333">
        <v>0</v>
      </c>
      <c r="I52" s="333">
        <v>77</v>
      </c>
      <c r="J52" s="333">
        <v>50</v>
      </c>
      <c r="K52" s="640"/>
      <c r="L52" s="694">
        <f t="shared" si="9"/>
        <v>6.666666666666667</v>
      </c>
      <c r="M52" s="648"/>
      <c r="Q52" s="326"/>
      <c r="R52" s="326"/>
    </row>
    <row r="53" spans="1:18" ht="15.75" customHeight="1" x14ac:dyDescent="0.25">
      <c r="A53" s="327">
        <f t="shared" si="10"/>
        <v>113</v>
      </c>
      <c r="B53" s="340">
        <v>44117</v>
      </c>
      <c r="C53" s="342">
        <v>0</v>
      </c>
      <c r="D53" s="330">
        <f t="shared" si="5"/>
        <v>129</v>
      </c>
      <c r="E53" s="331">
        <f t="shared" si="0"/>
        <v>4.8598124043616719</v>
      </c>
      <c r="F53" s="332">
        <f t="shared" si="6"/>
        <v>3.6968349823191478E-2</v>
      </c>
      <c r="G53" s="333">
        <f t="shared" si="7"/>
        <v>18.749746306639604</v>
      </c>
      <c r="H53" s="333">
        <v>4</v>
      </c>
      <c r="I53" s="333">
        <v>81</v>
      </c>
      <c r="J53" s="333">
        <v>46</v>
      </c>
      <c r="K53" s="640"/>
      <c r="L53" s="694">
        <f t="shared" si="9"/>
        <v>5.666666666666667</v>
      </c>
      <c r="M53" s="648"/>
      <c r="Q53" s="326"/>
      <c r="R53" s="326"/>
    </row>
    <row r="54" spans="1:18" ht="15.75" customHeight="1" x14ac:dyDescent="0.25">
      <c r="A54" s="327">
        <f t="shared" si="10"/>
        <v>114</v>
      </c>
      <c r="B54" s="340">
        <v>44118</v>
      </c>
      <c r="C54" s="341">
        <v>12</v>
      </c>
      <c r="D54" s="330">
        <f t="shared" si="5"/>
        <v>141</v>
      </c>
      <c r="E54" s="331">
        <f t="shared" si="0"/>
        <v>4.9487598903781684</v>
      </c>
      <c r="F54" s="332">
        <f t="shared" si="6"/>
        <v>3.4250672978151889E-2</v>
      </c>
      <c r="G54" s="333">
        <f t="shared" si="7"/>
        <v>20.237476238849261</v>
      </c>
      <c r="H54" s="333">
        <v>0</v>
      </c>
      <c r="I54" s="333">
        <v>81</v>
      </c>
      <c r="J54" s="333">
        <f>J53+C54</f>
        <v>58</v>
      </c>
      <c r="K54" s="640"/>
      <c r="L54" s="694">
        <f t="shared" si="9"/>
        <v>6.166666666666667</v>
      </c>
      <c r="M54" s="648"/>
      <c r="Q54" s="326"/>
      <c r="R54" s="326"/>
    </row>
    <row r="55" spans="1:18" ht="15.75" customHeight="1" x14ac:dyDescent="0.25">
      <c r="A55" s="327">
        <f t="shared" si="10"/>
        <v>115</v>
      </c>
      <c r="B55" s="340">
        <v>44119</v>
      </c>
      <c r="C55" s="341">
        <v>16</v>
      </c>
      <c r="D55" s="330">
        <f t="shared" si="5"/>
        <v>157</v>
      </c>
      <c r="E55" s="331">
        <f t="shared" si="0"/>
        <v>5.0562458053483077</v>
      </c>
      <c r="F55" s="332">
        <f t="shared" si="6"/>
        <v>4.2765876214844747E-2</v>
      </c>
      <c r="G55" s="333">
        <f t="shared" si="7"/>
        <v>16.207949933674978</v>
      </c>
      <c r="H55" s="333">
        <v>3</v>
      </c>
      <c r="I55" s="333">
        <f t="shared" ref="I55:I118" si="11">I54+H55</f>
        <v>84</v>
      </c>
      <c r="J55" s="333">
        <f>J54+C55-H55</f>
        <v>71</v>
      </c>
      <c r="K55" s="640"/>
      <c r="L55" s="694">
        <f t="shared" si="9"/>
        <v>7.5</v>
      </c>
      <c r="M55" s="648"/>
      <c r="Q55" s="326"/>
      <c r="R55" s="326"/>
    </row>
    <row r="56" spans="1:18" ht="15.75" customHeight="1" x14ac:dyDescent="0.25">
      <c r="A56" s="327">
        <f t="shared" si="10"/>
        <v>116</v>
      </c>
      <c r="B56" s="340">
        <v>44120</v>
      </c>
      <c r="C56" s="343">
        <v>14</v>
      </c>
      <c r="D56" s="330">
        <f t="shared" si="5"/>
        <v>171</v>
      </c>
      <c r="E56" s="331">
        <f t="shared" si="0"/>
        <v>5.1416635565026603</v>
      </c>
      <c r="F56" s="332">
        <f t="shared" si="6"/>
        <v>5.3383636546356375E-2</v>
      </c>
      <c r="G56" s="333">
        <f t="shared" si="7"/>
        <v>12.984263070164618</v>
      </c>
      <c r="H56" s="344">
        <v>6</v>
      </c>
      <c r="I56" s="333">
        <f t="shared" si="11"/>
        <v>90</v>
      </c>
      <c r="J56" s="333">
        <f>J55+C56-H56</f>
        <v>79</v>
      </c>
      <c r="K56" s="640"/>
      <c r="L56" s="694">
        <f t="shared" si="9"/>
        <v>9.1666666666666661</v>
      </c>
      <c r="M56" s="648"/>
      <c r="Q56" s="326"/>
      <c r="R56" s="326"/>
    </row>
    <row r="57" spans="1:18" ht="15.75" customHeight="1" x14ac:dyDescent="0.25">
      <c r="A57" s="327">
        <f t="shared" si="10"/>
        <v>117</v>
      </c>
      <c r="B57" s="340">
        <v>44121</v>
      </c>
      <c r="C57" s="343">
        <v>21</v>
      </c>
      <c r="D57" s="330">
        <f t="shared" si="5"/>
        <v>192</v>
      </c>
      <c r="E57" s="331">
        <f t="shared" si="0"/>
        <v>5.2574953720277815</v>
      </c>
      <c r="F57" s="332">
        <f t="shared" si="6"/>
        <v>6.9756593152390758E-2</v>
      </c>
      <c r="G57" s="333">
        <f t="shared" si="7"/>
        <v>9.9366547194426609</v>
      </c>
      <c r="H57" s="344">
        <v>9</v>
      </c>
      <c r="I57" s="333">
        <f t="shared" si="11"/>
        <v>99</v>
      </c>
      <c r="J57" s="333">
        <f>J56+C57-H57</f>
        <v>91</v>
      </c>
      <c r="K57" s="640"/>
      <c r="L57" s="694">
        <f t="shared" si="9"/>
        <v>11.666666666666666</v>
      </c>
      <c r="M57" s="649">
        <f t="shared" ref="M57:M212" si="12">AVERAGE(G51:G57)</f>
        <v>14.701823742419307</v>
      </c>
      <c r="Q57" s="326"/>
      <c r="R57" s="326"/>
    </row>
    <row r="58" spans="1:18" ht="15.75" customHeight="1" x14ac:dyDescent="0.25">
      <c r="A58" s="327">
        <f t="shared" si="10"/>
        <v>118</v>
      </c>
      <c r="B58" s="340">
        <v>44122</v>
      </c>
      <c r="C58" s="341">
        <v>19</v>
      </c>
      <c r="D58" s="330">
        <f t="shared" si="5"/>
        <v>211</v>
      </c>
      <c r="E58" s="331">
        <f t="shared" si="0"/>
        <v>5.3518581334760666</v>
      </c>
      <c r="F58" s="332">
        <f t="shared" si="6"/>
        <v>8.8014528171424827E-2</v>
      </c>
      <c r="G58" s="333">
        <f t="shared" si="7"/>
        <v>7.8753723386428991</v>
      </c>
      <c r="H58" s="333">
        <v>0</v>
      </c>
      <c r="I58" s="333">
        <f t="shared" si="11"/>
        <v>99</v>
      </c>
      <c r="J58" s="333">
        <f>J57+C58-H58</f>
        <v>110</v>
      </c>
      <c r="K58" s="639"/>
      <c r="L58" s="694">
        <f t="shared" si="9"/>
        <v>13.666666666666666</v>
      </c>
      <c r="M58" s="649">
        <f t="shared" si="12"/>
        <v>14.217728091406103</v>
      </c>
      <c r="Q58" s="326"/>
      <c r="R58" s="326"/>
    </row>
    <row r="59" spans="1:18" ht="15.75" customHeight="1" x14ac:dyDescent="0.25">
      <c r="A59" s="327">
        <f t="shared" si="10"/>
        <v>119</v>
      </c>
      <c r="B59" s="340">
        <v>44123</v>
      </c>
      <c r="C59" s="341">
        <v>1</v>
      </c>
      <c r="D59" s="330">
        <f t="shared" si="5"/>
        <v>212</v>
      </c>
      <c r="E59" s="331">
        <f t="shared" si="0"/>
        <v>5.3565862746720123</v>
      </c>
      <c r="F59" s="332">
        <f t="shared" si="6"/>
        <v>8.9205987993081839E-2</v>
      </c>
      <c r="G59" s="333">
        <f t="shared" si="7"/>
        <v>7.770186689863249</v>
      </c>
      <c r="H59" s="333">
        <v>10</v>
      </c>
      <c r="I59" s="333">
        <f t="shared" si="11"/>
        <v>109</v>
      </c>
      <c r="J59" s="333">
        <f>J58+C59-H59</f>
        <v>101</v>
      </c>
      <c r="K59" s="639">
        <v>2</v>
      </c>
      <c r="L59" s="694">
        <f t="shared" si="9"/>
        <v>11.857142857142858</v>
      </c>
      <c r="M59" s="649">
        <f t="shared" si="12"/>
        <v>13.394521328182467</v>
      </c>
      <c r="Q59" s="326"/>
      <c r="R59" s="326"/>
    </row>
    <row r="60" spans="1:18" ht="15.75" customHeight="1" x14ac:dyDescent="0.25">
      <c r="A60" s="327">
        <f t="shared" si="10"/>
        <v>120</v>
      </c>
      <c r="B60" s="340">
        <v>44124</v>
      </c>
      <c r="C60" s="341">
        <v>16</v>
      </c>
      <c r="D60" s="330">
        <f t="shared" si="5"/>
        <v>228</v>
      </c>
      <c r="E60" s="331">
        <f t="shared" si="0"/>
        <v>5.4293456289544411</v>
      </c>
      <c r="F60" s="332">
        <f t="shared" si="6"/>
        <v>8.0451168976772625E-2</v>
      </c>
      <c r="G60" s="333">
        <f t="shared" si="7"/>
        <v>8.6157502666004344</v>
      </c>
      <c r="H60" s="333"/>
      <c r="I60" s="333">
        <f t="shared" si="11"/>
        <v>109</v>
      </c>
      <c r="J60" s="333">
        <f t="shared" ref="J60:J221" si="13">D60-I60-K60</f>
        <v>116</v>
      </c>
      <c r="K60" s="639">
        <v>3</v>
      </c>
      <c r="L60" s="694">
        <f t="shared" si="9"/>
        <v>14.142857142857142</v>
      </c>
      <c r="M60" s="649">
        <f t="shared" si="12"/>
        <v>11.94680760817687</v>
      </c>
      <c r="Q60" s="326"/>
      <c r="R60" s="326"/>
    </row>
    <row r="61" spans="1:18" ht="15.75" customHeight="1" x14ac:dyDescent="0.25">
      <c r="A61" s="327">
        <f t="shared" si="10"/>
        <v>121</v>
      </c>
      <c r="B61" s="340">
        <v>44125</v>
      </c>
      <c r="C61" s="341">
        <v>8</v>
      </c>
      <c r="D61" s="330">
        <f t="shared" si="5"/>
        <v>236</v>
      </c>
      <c r="E61" s="331">
        <f t="shared" si="0"/>
        <v>5.4638318050256105</v>
      </c>
      <c r="F61" s="332">
        <f t="shared" si="6"/>
        <v>6.7757608806417888E-2</v>
      </c>
      <c r="G61" s="333">
        <f t="shared" si="7"/>
        <v>10.229805814727801</v>
      </c>
      <c r="H61" s="333">
        <v>3</v>
      </c>
      <c r="I61" s="333">
        <f t="shared" si="11"/>
        <v>112</v>
      </c>
      <c r="J61" s="333">
        <f t="shared" si="13"/>
        <v>121</v>
      </c>
      <c r="K61" s="639">
        <v>3</v>
      </c>
      <c r="L61" s="694">
        <f t="shared" si="9"/>
        <v>13.571428571428571</v>
      </c>
      <c r="M61" s="649">
        <f t="shared" si="12"/>
        <v>10.517140404730949</v>
      </c>
      <c r="Q61" s="326"/>
      <c r="R61" s="326"/>
    </row>
    <row r="62" spans="1:18" ht="15.75" customHeight="1" x14ac:dyDescent="0.25">
      <c r="A62" s="330">
        <f t="shared" si="10"/>
        <v>122</v>
      </c>
      <c r="B62" s="340">
        <v>44126</v>
      </c>
      <c r="C62" s="341">
        <v>16</v>
      </c>
      <c r="D62" s="330">
        <f t="shared" si="5"/>
        <v>252</v>
      </c>
      <c r="E62" s="331">
        <f t="shared" si="0"/>
        <v>5.5294290875114234</v>
      </c>
      <c r="F62" s="330">
        <f t="shared" si="6"/>
        <v>5.9052034089297205E-2</v>
      </c>
      <c r="G62" s="333">
        <f t="shared" si="7"/>
        <v>11.737905243226392</v>
      </c>
      <c r="H62" s="333">
        <v>5</v>
      </c>
      <c r="I62" s="333">
        <f t="shared" si="11"/>
        <v>117</v>
      </c>
      <c r="J62" s="333">
        <f t="shared" si="13"/>
        <v>132</v>
      </c>
      <c r="K62" s="639">
        <v>3</v>
      </c>
      <c r="L62" s="695">
        <f t="shared" si="9"/>
        <v>13.571428571428571</v>
      </c>
      <c r="M62" s="649">
        <f t="shared" si="12"/>
        <v>9.8785625918097235</v>
      </c>
      <c r="P62" s="345">
        <f>(L62-L55)/L55</f>
        <v>0.80952380952380953</v>
      </c>
      <c r="Q62" s="326"/>
      <c r="R62" s="326"/>
    </row>
    <row r="63" spans="1:18" ht="15.75" customHeight="1" x14ac:dyDescent="0.25">
      <c r="A63" s="330">
        <f t="shared" si="10"/>
        <v>123</v>
      </c>
      <c r="B63" s="340">
        <v>44127</v>
      </c>
      <c r="C63" s="341">
        <v>15</v>
      </c>
      <c r="D63" s="330">
        <f t="shared" si="5"/>
        <v>267</v>
      </c>
      <c r="E63" s="331">
        <f t="shared" si="0"/>
        <v>5.5872486584002496</v>
      </c>
      <c r="F63" s="330">
        <f t="shared" si="6"/>
        <v>5.1844546340775573E-2</v>
      </c>
      <c r="G63" s="333">
        <f t="shared" si="7"/>
        <v>13.369722169114386</v>
      </c>
      <c r="H63" s="333">
        <v>12</v>
      </c>
      <c r="I63" s="333">
        <f t="shared" si="11"/>
        <v>129</v>
      </c>
      <c r="J63" s="333">
        <f t="shared" si="13"/>
        <v>135</v>
      </c>
      <c r="K63" s="639">
        <v>3</v>
      </c>
      <c r="L63" s="694">
        <f t="shared" si="9"/>
        <v>13.714285714285714</v>
      </c>
      <c r="M63" s="649">
        <f t="shared" si="12"/>
        <v>9.9336281773739739</v>
      </c>
      <c r="Q63" s="326"/>
      <c r="R63" s="326"/>
    </row>
    <row r="64" spans="1:18" ht="15.75" customHeight="1" x14ac:dyDescent="0.25">
      <c r="A64" s="330">
        <f t="shared" si="10"/>
        <v>124</v>
      </c>
      <c r="B64" s="340">
        <v>44128</v>
      </c>
      <c r="C64" s="341">
        <v>28</v>
      </c>
      <c r="D64" s="330">
        <f t="shared" si="5"/>
        <v>295</v>
      </c>
      <c r="E64" s="331">
        <f t="shared" si="0"/>
        <v>5.6869753563398202</v>
      </c>
      <c r="F64" s="330">
        <f t="shared" si="6"/>
        <v>5.5955710521597056E-2</v>
      </c>
      <c r="G64" s="333">
        <f t="shared" si="7"/>
        <v>12.387425235042157</v>
      </c>
      <c r="H64" s="346">
        <v>10</v>
      </c>
      <c r="I64" s="333">
        <f t="shared" si="11"/>
        <v>139</v>
      </c>
      <c r="J64" s="333">
        <f t="shared" si="13"/>
        <v>153</v>
      </c>
      <c r="K64" s="639">
        <v>3</v>
      </c>
      <c r="L64" s="694">
        <f t="shared" si="9"/>
        <v>14.714285714285714</v>
      </c>
      <c r="M64" s="649">
        <f t="shared" si="12"/>
        <v>10.283738251031044</v>
      </c>
      <c r="Q64" s="326"/>
      <c r="R64" s="326"/>
    </row>
    <row r="65" spans="1:21" ht="15.75" customHeight="1" x14ac:dyDescent="0.25">
      <c r="A65" s="330">
        <f t="shared" si="10"/>
        <v>125</v>
      </c>
      <c r="B65" s="340">
        <v>44129</v>
      </c>
      <c r="C65" s="341">
        <v>15</v>
      </c>
      <c r="D65" s="330">
        <f t="shared" si="5"/>
        <v>310</v>
      </c>
      <c r="E65" s="331">
        <f t="shared" si="0"/>
        <v>5.7365722974791922</v>
      </c>
      <c r="F65" s="330">
        <f t="shared" si="6"/>
        <v>6.352265630596203E-2</v>
      </c>
      <c r="G65" s="333">
        <f t="shared" si="7"/>
        <v>10.911810381816302</v>
      </c>
      <c r="H65" s="346">
        <v>14</v>
      </c>
      <c r="I65" s="333">
        <f t="shared" si="11"/>
        <v>153</v>
      </c>
      <c r="J65" s="333">
        <f t="shared" si="13"/>
        <v>154</v>
      </c>
      <c r="K65" s="639">
        <v>3</v>
      </c>
      <c r="L65" s="694">
        <f t="shared" si="9"/>
        <v>14.142857142857142</v>
      </c>
      <c r="M65" s="649">
        <f t="shared" si="12"/>
        <v>10.717515114341532</v>
      </c>
      <c r="Q65" s="326"/>
      <c r="R65" s="326"/>
    </row>
    <row r="66" spans="1:21" ht="15.75" customHeight="1" x14ac:dyDescent="0.25">
      <c r="A66" s="330">
        <f t="shared" si="10"/>
        <v>126</v>
      </c>
      <c r="B66" s="340">
        <v>44130</v>
      </c>
      <c r="C66" s="341">
        <v>4</v>
      </c>
      <c r="D66" s="330">
        <f t="shared" si="5"/>
        <v>314</v>
      </c>
      <c r="E66" s="331">
        <f t="shared" si="0"/>
        <v>5.7493929859082531</v>
      </c>
      <c r="F66" s="330">
        <f t="shared" si="6"/>
        <v>5.9398904449892723E-2</v>
      </c>
      <c r="G66" s="333">
        <f t="shared" si="7"/>
        <v>11.669359678925815</v>
      </c>
      <c r="H66" s="333">
        <v>19</v>
      </c>
      <c r="I66" s="333">
        <f t="shared" si="11"/>
        <v>172</v>
      </c>
      <c r="J66" s="333">
        <f t="shared" si="13"/>
        <v>139</v>
      </c>
      <c r="K66" s="639">
        <v>3</v>
      </c>
      <c r="L66" s="694">
        <f t="shared" si="9"/>
        <v>14.571428571428571</v>
      </c>
      <c r="M66" s="649">
        <f t="shared" si="12"/>
        <v>11.274539827064757</v>
      </c>
      <c r="Q66" s="326"/>
      <c r="R66" s="326"/>
    </row>
    <row r="67" spans="1:21" ht="15.75" customHeight="1" x14ac:dyDescent="0.25">
      <c r="A67" s="330">
        <f t="shared" si="10"/>
        <v>127</v>
      </c>
      <c r="B67" s="340">
        <v>44131</v>
      </c>
      <c r="C67" s="341">
        <v>13</v>
      </c>
      <c r="D67" s="330">
        <f t="shared" si="5"/>
        <v>327</v>
      </c>
      <c r="E67" s="331">
        <f t="shared" si="0"/>
        <v>5.7899601708972535</v>
      </c>
      <c r="F67" s="330">
        <f t="shared" si="6"/>
        <v>5.59870190531261E-2</v>
      </c>
      <c r="G67" s="333">
        <f t="shared" si="7"/>
        <v>12.380498056205095</v>
      </c>
      <c r="H67" s="333">
        <v>34</v>
      </c>
      <c r="I67" s="333">
        <f t="shared" si="11"/>
        <v>206</v>
      </c>
      <c r="J67" s="333">
        <f t="shared" si="13"/>
        <v>118</v>
      </c>
      <c r="K67" s="639">
        <v>3</v>
      </c>
      <c r="L67" s="694">
        <f t="shared" si="9"/>
        <v>14.142857142857142</v>
      </c>
      <c r="M67" s="649">
        <f t="shared" si="12"/>
        <v>11.812360939865419</v>
      </c>
      <c r="Q67" s="326"/>
      <c r="R67" s="326"/>
    </row>
    <row r="68" spans="1:21" ht="15.75" customHeight="1" x14ac:dyDescent="0.25">
      <c r="A68" s="330">
        <f t="shared" si="10"/>
        <v>128</v>
      </c>
      <c r="B68" s="340">
        <v>44132</v>
      </c>
      <c r="C68" s="341">
        <v>24</v>
      </c>
      <c r="D68" s="330">
        <f t="shared" si="5"/>
        <v>351</v>
      </c>
      <c r="E68" s="331">
        <f t="shared" si="0"/>
        <v>5.8607862234658654</v>
      </c>
      <c r="F68" s="330">
        <f t="shared" si="6"/>
        <v>5.2211145086634526E-2</v>
      </c>
      <c r="G68" s="333">
        <f t="shared" si="7"/>
        <v>13.275847128229012</v>
      </c>
      <c r="H68" s="333">
        <v>13</v>
      </c>
      <c r="I68" s="333">
        <f t="shared" si="11"/>
        <v>219</v>
      </c>
      <c r="J68" s="333">
        <f t="shared" si="13"/>
        <v>129</v>
      </c>
      <c r="K68" s="639">
        <v>3</v>
      </c>
      <c r="L68" s="696">
        <f t="shared" si="9"/>
        <v>16.428571428571427</v>
      </c>
      <c r="M68" s="649">
        <f t="shared" si="12"/>
        <v>12.247509698937023</v>
      </c>
      <c r="Q68" s="326"/>
      <c r="R68" s="326"/>
    </row>
    <row r="69" spans="1:21" ht="15.75" customHeight="1" x14ac:dyDescent="0.25">
      <c r="A69" s="330">
        <f t="shared" si="10"/>
        <v>129</v>
      </c>
      <c r="B69" s="340">
        <v>44133</v>
      </c>
      <c r="C69" s="341">
        <v>32</v>
      </c>
      <c r="D69" s="330">
        <f t="shared" si="5"/>
        <v>383</v>
      </c>
      <c r="E69" s="331">
        <f t="shared" si="0"/>
        <v>5.9480349891806457</v>
      </c>
      <c r="F69" s="330">
        <f t="shared" si="6"/>
        <v>5.2977450000404991E-2</v>
      </c>
      <c r="G69" s="333">
        <f t="shared" si="7"/>
        <v>13.08381548290162</v>
      </c>
      <c r="H69" s="333">
        <v>0</v>
      </c>
      <c r="I69" s="333">
        <f t="shared" si="11"/>
        <v>219</v>
      </c>
      <c r="J69" s="333">
        <f t="shared" si="13"/>
        <v>161</v>
      </c>
      <c r="K69" s="639">
        <v>3</v>
      </c>
      <c r="L69" s="697">
        <f t="shared" si="9"/>
        <v>18.714285714285715</v>
      </c>
      <c r="M69" s="649">
        <f t="shared" si="12"/>
        <v>12.439782590319197</v>
      </c>
      <c r="N69" s="336" t="s">
        <v>1131</v>
      </c>
      <c r="P69" s="345">
        <f>(L69-L62)/L62</f>
        <v>0.37894736842105275</v>
      </c>
      <c r="Q69" s="326"/>
      <c r="R69" s="326"/>
    </row>
    <row r="70" spans="1:21" ht="15.75" customHeight="1" x14ac:dyDescent="0.25">
      <c r="A70" s="330">
        <f t="shared" si="10"/>
        <v>130</v>
      </c>
      <c r="B70" s="340">
        <v>44134</v>
      </c>
      <c r="C70" s="341">
        <v>30</v>
      </c>
      <c r="D70" s="330">
        <f t="shared" si="5"/>
        <v>413</v>
      </c>
      <c r="E70" s="331">
        <f t="shared" si="0"/>
        <v>6.0234475929610332</v>
      </c>
      <c r="F70" s="330">
        <f t="shared" si="6"/>
        <v>5.5133404672291365E-2</v>
      </c>
      <c r="G70" s="333">
        <f t="shared" si="7"/>
        <v>12.572181686945651</v>
      </c>
      <c r="H70" s="333">
        <v>8</v>
      </c>
      <c r="I70" s="333">
        <f t="shared" si="11"/>
        <v>227</v>
      </c>
      <c r="J70" s="333">
        <f t="shared" si="13"/>
        <v>182</v>
      </c>
      <c r="K70" s="639">
        <v>4</v>
      </c>
      <c r="L70" s="694">
        <f t="shared" si="9"/>
        <v>20.857142857142858</v>
      </c>
      <c r="M70" s="649">
        <f t="shared" si="12"/>
        <v>12.325848235723665</v>
      </c>
      <c r="Q70" s="326"/>
      <c r="R70" s="326"/>
    </row>
    <row r="71" spans="1:21" ht="15.75" customHeight="1" x14ac:dyDescent="0.25">
      <c r="A71" s="330">
        <f t="shared" si="10"/>
        <v>131</v>
      </c>
      <c r="B71" s="340">
        <v>44135</v>
      </c>
      <c r="C71" s="341">
        <v>7</v>
      </c>
      <c r="D71" s="330">
        <f t="shared" si="5"/>
        <v>420</v>
      </c>
      <c r="E71" s="331">
        <f t="shared" si="0"/>
        <v>6.0402547112774139</v>
      </c>
      <c r="F71" s="330">
        <f t="shared" si="6"/>
        <v>5.7758259777986334E-2</v>
      </c>
      <c r="G71" s="333">
        <f t="shared" si="7"/>
        <v>12.000832144602244</v>
      </c>
      <c r="H71" s="333">
        <v>15</v>
      </c>
      <c r="I71" s="333">
        <f t="shared" si="11"/>
        <v>242</v>
      </c>
      <c r="J71" s="333">
        <f t="shared" si="13"/>
        <v>174</v>
      </c>
      <c r="K71" s="639">
        <v>4</v>
      </c>
      <c r="L71" s="694">
        <f t="shared" si="9"/>
        <v>17.857142857142858</v>
      </c>
      <c r="M71" s="649">
        <f t="shared" si="12"/>
        <v>12.270620651375106</v>
      </c>
      <c r="Q71" s="326"/>
      <c r="R71" s="326"/>
    </row>
    <row r="72" spans="1:21" ht="15.75" customHeight="1" x14ac:dyDescent="0.25">
      <c r="A72" s="330">
        <f t="shared" si="10"/>
        <v>132</v>
      </c>
      <c r="B72" s="340">
        <v>44136</v>
      </c>
      <c r="C72" s="341">
        <v>27</v>
      </c>
      <c r="D72" s="330">
        <f t="shared" si="5"/>
        <v>447</v>
      </c>
      <c r="E72" s="331">
        <f t="shared" si="0"/>
        <v>6.1025585946135692</v>
      </c>
      <c r="F72" s="330">
        <f t="shared" si="6"/>
        <v>6.1526688441837028E-2</v>
      </c>
      <c r="G72" s="333">
        <f t="shared" si="7"/>
        <v>11.26579697548971</v>
      </c>
      <c r="H72" s="333">
        <v>11</v>
      </c>
      <c r="I72" s="333">
        <f t="shared" si="11"/>
        <v>253</v>
      </c>
      <c r="J72" s="333">
        <f t="shared" si="13"/>
        <v>189</v>
      </c>
      <c r="K72" s="639">
        <v>5</v>
      </c>
      <c r="L72" s="694">
        <f t="shared" si="9"/>
        <v>19.571428571428573</v>
      </c>
      <c r="M72" s="649">
        <f t="shared" si="12"/>
        <v>12.321190164757022</v>
      </c>
      <c r="Q72" s="326"/>
      <c r="R72" s="326"/>
    </row>
    <row r="73" spans="1:21" ht="15.75" customHeight="1" x14ac:dyDescent="0.25">
      <c r="A73" s="330">
        <f t="shared" si="10"/>
        <v>133</v>
      </c>
      <c r="B73" s="340">
        <v>44137</v>
      </c>
      <c r="C73" s="341">
        <v>0</v>
      </c>
      <c r="D73" s="330">
        <f t="shared" si="5"/>
        <v>447</v>
      </c>
      <c r="E73" s="331">
        <f t="shared" si="0"/>
        <v>6.1025585946135692</v>
      </c>
      <c r="F73" s="330">
        <f t="shared" si="6"/>
        <v>5.4055704840754393E-2</v>
      </c>
      <c r="G73" s="333">
        <f t="shared" si="7"/>
        <v>12.82283123681256</v>
      </c>
      <c r="H73" s="333">
        <v>22</v>
      </c>
      <c r="I73" s="333">
        <f t="shared" si="11"/>
        <v>275</v>
      </c>
      <c r="J73" s="333">
        <f t="shared" si="13"/>
        <v>167</v>
      </c>
      <c r="K73" s="639">
        <v>5</v>
      </c>
      <c r="L73" s="694">
        <f t="shared" si="9"/>
        <v>19</v>
      </c>
      <c r="M73" s="649">
        <f t="shared" si="12"/>
        <v>12.485971815883699</v>
      </c>
      <c r="Q73" s="326"/>
      <c r="R73" s="326"/>
    </row>
    <row r="74" spans="1:21" ht="15.75" customHeight="1" x14ac:dyDescent="0.25">
      <c r="A74" s="330">
        <f t="shared" si="10"/>
        <v>134</v>
      </c>
      <c r="B74" s="340">
        <v>44138</v>
      </c>
      <c r="C74" s="341">
        <v>32</v>
      </c>
      <c r="D74" s="330">
        <f t="shared" si="5"/>
        <v>479</v>
      </c>
      <c r="E74" s="331">
        <f t="shared" si="0"/>
        <v>6.1717005974109149</v>
      </c>
      <c r="F74" s="330">
        <f t="shared" si="6"/>
        <v>4.717504765548327E-2</v>
      </c>
      <c r="G74" s="333">
        <f t="shared" si="7"/>
        <v>14.693089143692241</v>
      </c>
      <c r="H74" s="333">
        <v>21</v>
      </c>
      <c r="I74" s="333">
        <f t="shared" si="11"/>
        <v>296</v>
      </c>
      <c r="J74" s="333">
        <f t="shared" si="13"/>
        <v>178</v>
      </c>
      <c r="K74" s="639">
        <v>5</v>
      </c>
      <c r="L74" s="698">
        <f t="shared" si="9"/>
        <v>21.714285714285715</v>
      </c>
      <c r="M74" s="649">
        <f t="shared" si="12"/>
        <v>12.816341971239003</v>
      </c>
      <c r="Q74" s="326"/>
      <c r="R74" s="326"/>
    </row>
    <row r="75" spans="1:21" ht="15.75" customHeight="1" x14ac:dyDescent="0.25">
      <c r="A75" s="330">
        <f t="shared" si="10"/>
        <v>135</v>
      </c>
      <c r="B75" s="340">
        <v>44139</v>
      </c>
      <c r="C75" s="341">
        <v>19</v>
      </c>
      <c r="D75" s="330">
        <f t="shared" si="5"/>
        <v>498</v>
      </c>
      <c r="E75" s="331">
        <f t="shared" si="0"/>
        <v>6.2106000770246528</v>
      </c>
      <c r="F75" s="330">
        <f t="shared" si="6"/>
        <v>4.0946612705997865E-2</v>
      </c>
      <c r="G75" s="333">
        <f t="shared" si="7"/>
        <v>16.92807132880159</v>
      </c>
      <c r="H75" s="333">
        <v>15</v>
      </c>
      <c r="I75" s="333">
        <f t="shared" si="11"/>
        <v>311</v>
      </c>
      <c r="J75" s="333">
        <f t="shared" si="13"/>
        <v>182</v>
      </c>
      <c r="K75" s="639">
        <v>5</v>
      </c>
      <c r="L75" s="694">
        <f t="shared" si="9"/>
        <v>21</v>
      </c>
      <c r="M75" s="649">
        <f t="shared" si="12"/>
        <v>13.338088285606517</v>
      </c>
      <c r="N75" s="338">
        <v>12</v>
      </c>
      <c r="Q75" s="326"/>
      <c r="R75" s="326"/>
    </row>
    <row r="76" spans="1:21" ht="15.75" customHeight="1" x14ac:dyDescent="0.25">
      <c r="A76" s="330">
        <f t="shared" si="10"/>
        <v>136</v>
      </c>
      <c r="B76" s="340">
        <v>44140</v>
      </c>
      <c r="C76" s="341">
        <v>42</v>
      </c>
      <c r="D76" s="330">
        <f t="shared" si="5"/>
        <v>540</v>
      </c>
      <c r="E76" s="331">
        <f t="shared" si="0"/>
        <v>6.2915691395583204</v>
      </c>
      <c r="F76" s="330">
        <f t="shared" si="6"/>
        <v>4.3364191931560193E-2</v>
      </c>
      <c r="G76" s="333">
        <f t="shared" si="7"/>
        <v>15.984321387884021</v>
      </c>
      <c r="H76" s="333">
        <v>12</v>
      </c>
      <c r="I76" s="333">
        <f t="shared" si="11"/>
        <v>323</v>
      </c>
      <c r="J76" s="333">
        <f t="shared" si="13"/>
        <v>212</v>
      </c>
      <c r="K76" s="639">
        <v>5</v>
      </c>
      <c r="L76" s="697">
        <f t="shared" si="9"/>
        <v>22.428571428571427</v>
      </c>
      <c r="M76" s="649">
        <f t="shared" si="12"/>
        <v>13.752446272032573</v>
      </c>
      <c r="P76" s="345">
        <f>(L76-L69)/L69</f>
        <v>0.19847328244274795</v>
      </c>
      <c r="Q76" s="431"/>
      <c r="R76" s="431"/>
      <c r="S76" s="670"/>
      <c r="T76" s="658"/>
      <c r="U76" s="658"/>
    </row>
    <row r="77" spans="1:21" ht="15.75" customHeight="1" x14ac:dyDescent="0.25">
      <c r="A77" s="330">
        <f t="shared" si="10"/>
        <v>137</v>
      </c>
      <c r="B77" s="340">
        <v>44141</v>
      </c>
      <c r="C77" s="341">
        <v>18</v>
      </c>
      <c r="D77" s="330">
        <f t="shared" si="5"/>
        <v>558</v>
      </c>
      <c r="E77" s="331">
        <f t="shared" si="0"/>
        <v>6.3243589623813108</v>
      </c>
      <c r="F77" s="330">
        <f t="shared" si="6"/>
        <v>4.779911877186703E-2</v>
      </c>
      <c r="G77" s="333">
        <f t="shared" si="7"/>
        <v>14.501254382285989</v>
      </c>
      <c r="H77" s="333">
        <v>17</v>
      </c>
      <c r="I77" s="333">
        <f t="shared" si="11"/>
        <v>340</v>
      </c>
      <c r="J77" s="333">
        <f t="shared" si="13"/>
        <v>213</v>
      </c>
      <c r="K77" s="639">
        <v>5</v>
      </c>
      <c r="L77" s="697">
        <f t="shared" si="9"/>
        <v>20.714285714285715</v>
      </c>
      <c r="M77" s="649">
        <f t="shared" si="12"/>
        <v>14.028028085652624</v>
      </c>
      <c r="Q77" s="431"/>
      <c r="R77" s="431"/>
      <c r="S77" s="670"/>
      <c r="T77" s="658"/>
      <c r="U77" s="658"/>
    </row>
    <row r="78" spans="1:21" ht="15.75" customHeight="1" x14ac:dyDescent="0.25">
      <c r="A78" s="330">
        <f t="shared" si="10"/>
        <v>138</v>
      </c>
      <c r="B78" s="340">
        <v>44142</v>
      </c>
      <c r="C78" s="341">
        <v>20</v>
      </c>
      <c r="D78" s="330">
        <f t="shared" si="5"/>
        <v>578</v>
      </c>
      <c r="E78" s="331">
        <f t="shared" si="0"/>
        <v>6.3595738686723777</v>
      </c>
      <c r="F78" s="330">
        <f t="shared" si="6"/>
        <v>4.7661253566404084E-2</v>
      </c>
      <c r="G78" s="333">
        <f t="shared" si="7"/>
        <v>14.543200790852413</v>
      </c>
      <c r="H78" s="333">
        <v>36</v>
      </c>
      <c r="I78" s="333">
        <f t="shared" si="11"/>
        <v>376</v>
      </c>
      <c r="J78" s="333">
        <f t="shared" si="13"/>
        <v>196</v>
      </c>
      <c r="K78" s="639">
        <v>6</v>
      </c>
      <c r="L78" s="697">
        <f t="shared" si="9"/>
        <v>22.571428571428573</v>
      </c>
      <c r="M78" s="649">
        <f t="shared" si="12"/>
        <v>14.391223606545504</v>
      </c>
      <c r="Q78" s="431"/>
      <c r="R78" s="431"/>
      <c r="S78" s="670"/>
      <c r="T78" s="658"/>
      <c r="U78" s="658"/>
    </row>
    <row r="79" spans="1:21" ht="15.75" customHeight="1" x14ac:dyDescent="0.25">
      <c r="A79" s="330">
        <f t="shared" si="10"/>
        <v>139</v>
      </c>
      <c r="B79" s="340">
        <v>44143</v>
      </c>
      <c r="C79" s="341">
        <v>17</v>
      </c>
      <c r="D79" s="330">
        <f t="shared" si="5"/>
        <v>595</v>
      </c>
      <c r="E79" s="331">
        <f t="shared" si="0"/>
        <v>6.3885614055456301</v>
      </c>
      <c r="F79" s="330">
        <f t="shared" si="6"/>
        <v>4.8125495024134511E-2</v>
      </c>
      <c r="G79" s="333">
        <f t="shared" si="7"/>
        <v>14.402910145907862</v>
      </c>
      <c r="H79" s="333">
        <v>10</v>
      </c>
      <c r="I79" s="333">
        <f t="shared" si="11"/>
        <v>386</v>
      </c>
      <c r="J79" s="333">
        <f t="shared" si="13"/>
        <v>203</v>
      </c>
      <c r="K79" s="639">
        <v>6</v>
      </c>
      <c r="L79" s="697">
        <f t="shared" si="9"/>
        <v>21.142857142857142</v>
      </c>
      <c r="M79" s="649">
        <f t="shared" si="12"/>
        <v>14.839382630890954</v>
      </c>
      <c r="Q79" s="431"/>
      <c r="R79" s="431"/>
      <c r="S79" s="670"/>
      <c r="T79" s="658"/>
      <c r="U79" s="658"/>
    </row>
    <row r="80" spans="1:21" ht="15.75" customHeight="1" x14ac:dyDescent="0.25">
      <c r="A80" s="330">
        <f t="shared" si="10"/>
        <v>140</v>
      </c>
      <c r="B80" s="340">
        <v>44144</v>
      </c>
      <c r="C80" s="341">
        <v>0</v>
      </c>
      <c r="D80" s="330">
        <f t="shared" si="5"/>
        <v>595</v>
      </c>
      <c r="E80" s="331">
        <f t="shared" si="0"/>
        <v>6.3885614055456301</v>
      </c>
      <c r="F80" s="330">
        <f t="shared" si="6"/>
        <v>3.8375350377148489E-2</v>
      </c>
      <c r="G80" s="333">
        <f t="shared" si="7"/>
        <v>18.0623023307351</v>
      </c>
      <c r="H80" s="333">
        <v>10</v>
      </c>
      <c r="I80" s="333">
        <f t="shared" si="11"/>
        <v>396</v>
      </c>
      <c r="J80" s="333">
        <f t="shared" si="13"/>
        <v>193</v>
      </c>
      <c r="K80" s="639">
        <v>6</v>
      </c>
      <c r="L80" s="699">
        <f t="shared" si="9"/>
        <v>21.142857142857142</v>
      </c>
      <c r="M80" s="649">
        <f t="shared" si="12"/>
        <v>15.587878501451318</v>
      </c>
      <c r="Q80" s="431"/>
      <c r="R80" s="431"/>
      <c r="S80" s="670"/>
      <c r="T80" s="658"/>
      <c r="U80" s="658"/>
    </row>
    <row r="81" spans="1:21" ht="15.75" customHeight="1" x14ac:dyDescent="0.25">
      <c r="A81" s="330">
        <f t="shared" si="10"/>
        <v>141</v>
      </c>
      <c r="B81" s="340">
        <v>44145</v>
      </c>
      <c r="C81" s="341">
        <v>25</v>
      </c>
      <c r="D81" s="330">
        <f t="shared" si="5"/>
        <v>620</v>
      </c>
      <c r="E81" s="331">
        <f t="shared" si="0"/>
        <v>6.4297194780391376</v>
      </c>
      <c r="F81" s="330">
        <f t="shared" si="6"/>
        <v>3.2698042077942614E-2</v>
      </c>
      <c r="G81" s="333">
        <f t="shared" si="7"/>
        <v>21.198430747250377</v>
      </c>
      <c r="H81" s="333">
        <v>0</v>
      </c>
      <c r="I81" s="333">
        <f t="shared" si="11"/>
        <v>396</v>
      </c>
      <c r="J81" s="333">
        <f t="shared" si="13"/>
        <v>218</v>
      </c>
      <c r="K81" s="639">
        <v>6</v>
      </c>
      <c r="L81" s="697">
        <f t="shared" si="9"/>
        <v>20.142857142857142</v>
      </c>
      <c r="M81" s="649">
        <f t="shared" si="12"/>
        <v>16.517213016245336</v>
      </c>
      <c r="Q81" s="431"/>
      <c r="R81" s="431"/>
      <c r="S81" s="670"/>
      <c r="T81" s="658"/>
      <c r="U81" s="658"/>
    </row>
    <row r="82" spans="1:21" ht="15.75" customHeight="1" x14ac:dyDescent="0.25">
      <c r="A82" s="330">
        <f t="shared" si="10"/>
        <v>142</v>
      </c>
      <c r="B82" s="340">
        <v>44146</v>
      </c>
      <c r="C82" s="341">
        <v>34</v>
      </c>
      <c r="D82" s="330">
        <f t="shared" si="5"/>
        <v>654</v>
      </c>
      <c r="E82" s="331">
        <f t="shared" si="0"/>
        <v>6.4831073514571989</v>
      </c>
      <c r="F82" s="330">
        <f t="shared" si="6"/>
        <v>2.908297156734076E-2</v>
      </c>
      <c r="G82" s="333">
        <f t="shared" si="7"/>
        <v>23.83343734167547</v>
      </c>
      <c r="H82" s="333">
        <v>23</v>
      </c>
      <c r="I82" s="333">
        <f t="shared" si="11"/>
        <v>419</v>
      </c>
      <c r="J82" s="333">
        <f t="shared" si="13"/>
        <v>227</v>
      </c>
      <c r="K82" s="639">
        <v>8</v>
      </c>
      <c r="L82" s="697">
        <f t="shared" si="9"/>
        <v>22.285714285714285</v>
      </c>
      <c r="M82" s="649">
        <f t="shared" si="12"/>
        <v>17.50369387522732</v>
      </c>
      <c r="Q82" s="431"/>
      <c r="R82" s="431"/>
      <c r="S82" s="670"/>
      <c r="T82" s="658"/>
      <c r="U82" s="658"/>
    </row>
    <row r="83" spans="1:21" ht="15.75" customHeight="1" x14ac:dyDescent="0.25">
      <c r="A83" s="330">
        <f t="shared" si="10"/>
        <v>143</v>
      </c>
      <c r="B83" s="340">
        <v>44147</v>
      </c>
      <c r="C83" s="341">
        <v>20</v>
      </c>
      <c r="D83" s="330">
        <f t="shared" si="5"/>
        <v>674</v>
      </c>
      <c r="E83" s="331">
        <f t="shared" si="0"/>
        <v>6.513230110912307</v>
      </c>
      <c r="F83" s="330">
        <f t="shared" si="6"/>
        <v>3.0529945844862079E-2</v>
      </c>
      <c r="G83" s="333">
        <f t="shared" si="7"/>
        <v>22.703845728458631</v>
      </c>
      <c r="H83" s="333">
        <v>25</v>
      </c>
      <c r="I83" s="333">
        <f t="shared" si="11"/>
        <v>444</v>
      </c>
      <c r="J83" s="333">
        <f t="shared" si="13"/>
        <v>221</v>
      </c>
      <c r="K83" s="640">
        <v>9</v>
      </c>
      <c r="L83" s="697">
        <f t="shared" si="9"/>
        <v>19.142857142857142</v>
      </c>
      <c r="M83" s="649">
        <f t="shared" si="12"/>
        <v>18.463625923880834</v>
      </c>
      <c r="Q83" s="431"/>
      <c r="R83" s="431"/>
      <c r="S83" s="670"/>
      <c r="T83" s="658"/>
      <c r="U83" s="658"/>
    </row>
    <row r="84" spans="1:21" ht="15.75" customHeight="1" x14ac:dyDescent="0.25">
      <c r="A84" s="330">
        <f t="shared" si="10"/>
        <v>144</v>
      </c>
      <c r="B84" s="340">
        <v>44148</v>
      </c>
      <c r="C84" s="341">
        <v>38</v>
      </c>
      <c r="D84" s="330">
        <f t="shared" si="5"/>
        <v>712</v>
      </c>
      <c r="E84" s="331">
        <f t="shared" si="0"/>
        <v>6.5680779114119758</v>
      </c>
      <c r="F84" s="330">
        <f t="shared" si="6"/>
        <v>3.4621267316561309E-2</v>
      </c>
      <c r="G84" s="333">
        <f t="shared" si="7"/>
        <v>20.020849445576875</v>
      </c>
      <c r="H84" s="333">
        <v>28</v>
      </c>
      <c r="I84" s="333">
        <f t="shared" si="11"/>
        <v>472</v>
      </c>
      <c r="J84" s="333">
        <f t="shared" si="13"/>
        <v>230</v>
      </c>
      <c r="K84" s="640">
        <v>10</v>
      </c>
      <c r="L84" s="697">
        <f t="shared" si="9"/>
        <v>22</v>
      </c>
      <c r="M84" s="649">
        <f t="shared" si="12"/>
        <v>19.252139504350961</v>
      </c>
      <c r="Q84" s="431"/>
      <c r="R84" s="431"/>
      <c r="S84" s="670"/>
      <c r="T84" s="658"/>
      <c r="U84" s="658"/>
    </row>
    <row r="85" spans="1:21" ht="15.75" customHeight="1" x14ac:dyDescent="0.25">
      <c r="A85" s="330">
        <f t="shared" si="10"/>
        <v>145</v>
      </c>
      <c r="B85" s="340">
        <v>44149</v>
      </c>
      <c r="C85" s="341">
        <v>41</v>
      </c>
      <c r="D85" s="330">
        <f t="shared" ref="D85:D148" si="14">C85+D84</f>
        <v>753</v>
      </c>
      <c r="E85" s="331">
        <f t="shared" si="0"/>
        <v>6.6240652277998935</v>
      </c>
      <c r="F85" s="330">
        <f t="shared" si="6"/>
        <v>4.1037682548880391E-2</v>
      </c>
      <c r="G85" s="333">
        <f t="shared" si="7"/>
        <v>16.890504958079219</v>
      </c>
      <c r="H85" s="333">
        <v>14</v>
      </c>
      <c r="I85" s="333">
        <f t="shared" si="11"/>
        <v>486</v>
      </c>
      <c r="J85" s="333">
        <f t="shared" si="13"/>
        <v>257</v>
      </c>
      <c r="K85" s="640">
        <v>10</v>
      </c>
      <c r="L85" s="697">
        <f t="shared" si="9"/>
        <v>25</v>
      </c>
      <c r="M85" s="649">
        <f t="shared" si="12"/>
        <v>19.587468671097646</v>
      </c>
      <c r="N85" s="347">
        <f t="shared" ref="N85:N102" si="15">AVERAGE(G82:G85)</f>
        <v>20.86215936844755</v>
      </c>
      <c r="Q85" s="431"/>
      <c r="R85" s="431"/>
      <c r="S85" s="670"/>
      <c r="T85" s="658"/>
      <c r="U85" s="658"/>
    </row>
    <row r="86" spans="1:21" ht="15.75" customHeight="1" x14ac:dyDescent="0.25">
      <c r="A86" s="330">
        <f t="shared" si="10"/>
        <v>146</v>
      </c>
      <c r="B86" s="340">
        <v>44150</v>
      </c>
      <c r="C86" s="341">
        <v>31</v>
      </c>
      <c r="D86" s="330">
        <f t="shared" si="14"/>
        <v>784</v>
      </c>
      <c r="E86" s="331">
        <f t="shared" si="0"/>
        <v>6.6644090203504076</v>
      </c>
      <c r="F86" s="330">
        <f t="shared" si="6"/>
        <v>4.6471603710379332E-2</v>
      </c>
      <c r="G86" s="333">
        <f t="shared" si="7"/>
        <v>14.915499471027129</v>
      </c>
      <c r="H86" s="333">
        <v>23</v>
      </c>
      <c r="I86" s="333">
        <f t="shared" si="11"/>
        <v>509</v>
      </c>
      <c r="J86" s="333">
        <f t="shared" si="13"/>
        <v>265</v>
      </c>
      <c r="K86" s="640">
        <v>10</v>
      </c>
      <c r="L86" s="697">
        <f t="shared" si="9"/>
        <v>27</v>
      </c>
      <c r="M86" s="649">
        <f t="shared" si="12"/>
        <v>19.660695717543259</v>
      </c>
      <c r="N86" s="347">
        <f t="shared" si="15"/>
        <v>18.632674900785464</v>
      </c>
      <c r="Q86" s="431"/>
      <c r="R86" s="431"/>
      <c r="S86" s="670"/>
      <c r="T86" s="658"/>
      <c r="U86" s="658"/>
    </row>
    <row r="87" spans="1:21" ht="15.75" customHeight="1" x14ac:dyDescent="0.25">
      <c r="A87" s="330">
        <f t="shared" si="10"/>
        <v>147</v>
      </c>
      <c r="B87" s="340">
        <v>44151</v>
      </c>
      <c r="C87" s="341">
        <v>1</v>
      </c>
      <c r="D87" s="330">
        <f t="shared" si="14"/>
        <v>785</v>
      </c>
      <c r="E87" s="331">
        <f t="shared" si="0"/>
        <v>6.6656837177824082</v>
      </c>
      <c r="F87" s="330">
        <f t="shared" si="6"/>
        <v>4.2190399067993427E-2</v>
      </c>
      <c r="G87" s="333">
        <f t="shared" si="7"/>
        <v>16.429026410555622</v>
      </c>
      <c r="H87" s="333">
        <v>38</v>
      </c>
      <c r="I87" s="333">
        <f t="shared" si="11"/>
        <v>547</v>
      </c>
      <c r="J87" s="333">
        <f t="shared" si="13"/>
        <v>228</v>
      </c>
      <c r="K87" s="640">
        <v>10</v>
      </c>
      <c r="L87" s="697">
        <f t="shared" si="9"/>
        <v>27.142857142857142</v>
      </c>
      <c r="M87" s="649">
        <f t="shared" si="12"/>
        <v>19.427370586089044</v>
      </c>
      <c r="N87" s="347">
        <f t="shared" si="15"/>
        <v>17.063970071309711</v>
      </c>
      <c r="Q87" s="431"/>
      <c r="R87" s="431"/>
      <c r="S87" s="670"/>
      <c r="T87" s="658"/>
      <c r="U87" s="658"/>
    </row>
    <row r="88" spans="1:21" ht="15.75" customHeight="1" x14ac:dyDescent="0.25">
      <c r="A88" s="330">
        <f t="shared" si="10"/>
        <v>148</v>
      </c>
      <c r="B88" s="340">
        <v>44152</v>
      </c>
      <c r="C88" s="341">
        <v>23</v>
      </c>
      <c r="D88" s="330">
        <f t="shared" si="14"/>
        <v>808</v>
      </c>
      <c r="E88" s="331">
        <f t="shared" si="0"/>
        <v>6.694562058521095</v>
      </c>
      <c r="F88" s="330">
        <f t="shared" si="6"/>
        <v>3.698580156679724E-2</v>
      </c>
      <c r="G88" s="333">
        <f t="shared" si="7"/>
        <v>18.740899242324247</v>
      </c>
      <c r="H88" s="333">
        <v>0</v>
      </c>
      <c r="I88" s="333">
        <f t="shared" si="11"/>
        <v>547</v>
      </c>
      <c r="J88" s="333">
        <f t="shared" si="13"/>
        <v>251</v>
      </c>
      <c r="K88" s="640">
        <v>10</v>
      </c>
      <c r="L88" s="697">
        <f t="shared" si="9"/>
        <v>26.857142857142858</v>
      </c>
      <c r="M88" s="649">
        <f t="shared" si="12"/>
        <v>19.076294656813882</v>
      </c>
      <c r="N88" s="347">
        <f t="shared" si="15"/>
        <v>16.743982520496555</v>
      </c>
      <c r="Q88" s="431"/>
      <c r="R88" s="431"/>
      <c r="S88" s="670"/>
      <c r="T88" s="658"/>
      <c r="U88" s="658"/>
    </row>
    <row r="89" spans="1:21" ht="15.75" customHeight="1" x14ac:dyDescent="0.25">
      <c r="A89" s="330">
        <f t="shared" si="10"/>
        <v>149</v>
      </c>
      <c r="B89" s="340">
        <v>44153</v>
      </c>
      <c r="C89" s="341">
        <v>24</v>
      </c>
      <c r="D89" s="330">
        <f t="shared" si="14"/>
        <v>832</v>
      </c>
      <c r="E89" s="331">
        <f t="shared" si="0"/>
        <v>6.7238324408212087</v>
      </c>
      <c r="F89" s="330">
        <f t="shared" si="6"/>
        <v>3.3085491925980648E-2</v>
      </c>
      <c r="G89" s="333">
        <f t="shared" si="7"/>
        <v>20.950185117714568</v>
      </c>
      <c r="H89" s="333">
        <v>16</v>
      </c>
      <c r="I89" s="333">
        <f t="shared" si="11"/>
        <v>563</v>
      </c>
      <c r="J89" s="333">
        <f t="shared" si="13"/>
        <v>259</v>
      </c>
      <c r="K89" s="640">
        <v>10</v>
      </c>
      <c r="L89" s="697">
        <f t="shared" si="9"/>
        <v>25.428571428571427</v>
      </c>
      <c r="M89" s="649">
        <f t="shared" si="12"/>
        <v>18.664401481962329</v>
      </c>
      <c r="N89" s="347">
        <f t="shared" si="15"/>
        <v>17.758902560405392</v>
      </c>
      <c r="Q89" s="431"/>
      <c r="R89" s="431"/>
      <c r="S89" s="670"/>
      <c r="T89" s="658"/>
      <c r="U89" s="658"/>
    </row>
    <row r="90" spans="1:21" ht="15.75" customHeight="1" x14ac:dyDescent="0.25">
      <c r="A90" s="330">
        <f t="shared" si="10"/>
        <v>150</v>
      </c>
      <c r="B90" s="340">
        <v>44154</v>
      </c>
      <c r="C90" s="341">
        <v>17</v>
      </c>
      <c r="D90" s="330">
        <f t="shared" si="14"/>
        <v>849</v>
      </c>
      <c r="E90" s="331">
        <f t="shared" si="0"/>
        <v>6.7440591863113477</v>
      </c>
      <c r="F90" s="330">
        <f t="shared" si="6"/>
        <v>2.7058260318265477E-2</v>
      </c>
      <c r="G90" s="333">
        <f t="shared" si="7"/>
        <v>25.616842044055634</v>
      </c>
      <c r="H90" s="333">
        <v>14</v>
      </c>
      <c r="I90" s="333">
        <f t="shared" si="11"/>
        <v>577</v>
      </c>
      <c r="J90" s="333">
        <f t="shared" si="13"/>
        <v>261</v>
      </c>
      <c r="K90" s="640">
        <v>11</v>
      </c>
      <c r="L90" s="697">
        <f t="shared" si="9"/>
        <v>25</v>
      </c>
      <c r="M90" s="649">
        <f t="shared" si="12"/>
        <v>19.080543812761899</v>
      </c>
      <c r="N90" s="347">
        <f t="shared" si="15"/>
        <v>20.434238203662517</v>
      </c>
      <c r="Q90" s="431"/>
      <c r="R90" s="431"/>
      <c r="S90" s="670"/>
      <c r="T90" s="658"/>
      <c r="U90" s="658"/>
    </row>
    <row r="91" spans="1:21" ht="15.75" customHeight="1" x14ac:dyDescent="0.25">
      <c r="A91" s="330">
        <f t="shared" si="10"/>
        <v>151</v>
      </c>
      <c r="B91" s="340">
        <v>44155</v>
      </c>
      <c r="C91" s="341">
        <v>26</v>
      </c>
      <c r="D91" s="330">
        <f t="shared" si="14"/>
        <v>875</v>
      </c>
      <c r="E91" s="331">
        <f t="shared" si="0"/>
        <v>6.7742238863576141</v>
      </c>
      <c r="F91" s="330">
        <f t="shared" si="6"/>
        <v>2.3854465379780088E-2</v>
      </c>
      <c r="G91" s="333">
        <f t="shared" si="7"/>
        <v>29.057334529386772</v>
      </c>
      <c r="H91" s="333">
        <v>33</v>
      </c>
      <c r="I91" s="333">
        <f t="shared" si="11"/>
        <v>610</v>
      </c>
      <c r="J91" s="333">
        <f t="shared" si="13"/>
        <v>254</v>
      </c>
      <c r="K91" s="640">
        <v>11</v>
      </c>
      <c r="L91" s="697">
        <f t="shared" si="9"/>
        <v>23.285714285714285</v>
      </c>
      <c r="M91" s="649">
        <f t="shared" si="12"/>
        <v>20.371470253306171</v>
      </c>
      <c r="N91" s="347">
        <f t="shared" si="15"/>
        <v>23.591315233370302</v>
      </c>
      <c r="Q91" s="431"/>
      <c r="R91" s="431"/>
      <c r="S91" s="670"/>
      <c r="T91" s="658"/>
      <c r="U91" s="658"/>
    </row>
    <row r="92" spans="1:21" ht="15.75" customHeight="1" x14ac:dyDescent="0.25">
      <c r="A92" s="330">
        <f t="shared" si="10"/>
        <v>152</v>
      </c>
      <c r="B92" s="340">
        <v>44156</v>
      </c>
      <c r="C92" s="341">
        <v>24</v>
      </c>
      <c r="D92" s="330">
        <f t="shared" si="14"/>
        <v>899</v>
      </c>
      <c r="E92" s="331">
        <f t="shared" si="0"/>
        <v>6.80128303447162</v>
      </c>
      <c r="F92" s="330">
        <f t="shared" si="6"/>
        <v>2.4185696689439342E-2</v>
      </c>
      <c r="G92" s="333">
        <f t="shared" si="7"/>
        <v>28.659384489122747</v>
      </c>
      <c r="H92" s="333">
        <v>18</v>
      </c>
      <c r="I92" s="333">
        <f t="shared" si="11"/>
        <v>628</v>
      </c>
      <c r="J92" s="333">
        <f t="shared" si="13"/>
        <v>260</v>
      </c>
      <c r="K92" s="640">
        <v>11</v>
      </c>
      <c r="L92" s="697">
        <f t="shared" si="9"/>
        <v>20.857142857142858</v>
      </c>
      <c r="M92" s="649">
        <f t="shared" si="12"/>
        <v>22.052738757740961</v>
      </c>
      <c r="N92" s="347">
        <f t="shared" si="15"/>
        <v>26.070936545069927</v>
      </c>
      <c r="Q92" s="431"/>
      <c r="R92" s="431"/>
      <c r="S92" s="670"/>
      <c r="T92" s="658"/>
      <c r="U92" s="658"/>
    </row>
    <row r="93" spans="1:21" ht="15.75" customHeight="1" x14ac:dyDescent="0.25">
      <c r="A93" s="330">
        <f t="shared" si="10"/>
        <v>153</v>
      </c>
      <c r="B93" s="340">
        <v>44157</v>
      </c>
      <c r="C93" s="341">
        <v>25</v>
      </c>
      <c r="D93" s="330">
        <f t="shared" si="14"/>
        <v>924</v>
      </c>
      <c r="E93" s="331">
        <f t="shared" si="0"/>
        <v>6.828712071641684</v>
      </c>
      <c r="F93" s="330">
        <f t="shared" si="6"/>
        <v>2.688994496483153E-2</v>
      </c>
      <c r="G93" s="333">
        <f t="shared" si="7"/>
        <v>25.777188516618001</v>
      </c>
      <c r="H93" s="333">
        <v>15</v>
      </c>
      <c r="I93" s="333">
        <f t="shared" si="11"/>
        <v>643</v>
      </c>
      <c r="J93" s="333">
        <f t="shared" si="13"/>
        <v>270</v>
      </c>
      <c r="K93" s="640">
        <v>11</v>
      </c>
      <c r="L93" s="697">
        <f t="shared" si="9"/>
        <v>20</v>
      </c>
      <c r="M93" s="649">
        <f t="shared" si="12"/>
        <v>23.604408621396797</v>
      </c>
      <c r="N93" s="347">
        <f t="shared" si="15"/>
        <v>27.277687394795787</v>
      </c>
      <c r="Q93" s="431"/>
      <c r="R93" s="431"/>
      <c r="S93" s="670"/>
      <c r="T93" s="658"/>
      <c r="U93" s="658"/>
    </row>
    <row r="94" spans="1:21" ht="15.75" customHeight="1" x14ac:dyDescent="0.25">
      <c r="A94" s="330">
        <f t="shared" si="10"/>
        <v>154</v>
      </c>
      <c r="B94" s="340">
        <v>44158</v>
      </c>
      <c r="C94" s="342">
        <v>4</v>
      </c>
      <c r="D94" s="330">
        <f t="shared" si="14"/>
        <v>928</v>
      </c>
      <c r="E94" s="331">
        <f t="shared" si="0"/>
        <v>6.8330317327862007</v>
      </c>
      <c r="F94" s="330">
        <f t="shared" si="6"/>
        <v>2.4371147592733573E-2</v>
      </c>
      <c r="G94" s="333">
        <f t="shared" si="7"/>
        <v>28.441302483704622</v>
      </c>
      <c r="H94" s="333">
        <v>10</v>
      </c>
      <c r="I94" s="333">
        <f t="shared" si="11"/>
        <v>653</v>
      </c>
      <c r="J94" s="333">
        <f t="shared" si="13"/>
        <v>264</v>
      </c>
      <c r="K94" s="640">
        <v>11</v>
      </c>
      <c r="L94" s="697">
        <f t="shared" si="9"/>
        <v>20.428571428571427</v>
      </c>
      <c r="M94" s="649">
        <f t="shared" si="12"/>
        <v>25.32044806041808</v>
      </c>
      <c r="N94" s="347">
        <f t="shared" si="15"/>
        <v>27.983802504708034</v>
      </c>
      <c r="Q94" s="431"/>
      <c r="R94" s="431"/>
      <c r="S94" s="670"/>
      <c r="T94" s="658"/>
      <c r="U94" s="658"/>
    </row>
    <row r="95" spans="1:21" ht="15.75" customHeight="1" x14ac:dyDescent="0.25">
      <c r="A95" s="330">
        <f t="shared" si="10"/>
        <v>155</v>
      </c>
      <c r="B95" s="340">
        <v>44159</v>
      </c>
      <c r="C95" s="348">
        <v>29</v>
      </c>
      <c r="D95" s="330">
        <f t="shared" si="14"/>
        <v>957</v>
      </c>
      <c r="E95" s="331">
        <f t="shared" si="0"/>
        <v>6.8638033914529544</v>
      </c>
      <c r="F95" s="330">
        <f t="shared" si="6"/>
        <v>2.3298076076036178E-2</v>
      </c>
      <c r="G95" s="333">
        <f t="shared" si="7"/>
        <v>29.751262649232192</v>
      </c>
      <c r="H95" s="333">
        <v>35</v>
      </c>
      <c r="I95" s="333">
        <f t="shared" si="11"/>
        <v>688</v>
      </c>
      <c r="J95" s="333">
        <f t="shared" si="13"/>
        <v>257</v>
      </c>
      <c r="K95" s="641">
        <v>12</v>
      </c>
      <c r="L95" s="697">
        <f t="shared" si="9"/>
        <v>21.285714285714285</v>
      </c>
      <c r="M95" s="649">
        <f t="shared" si="12"/>
        <v>26.893357118547787</v>
      </c>
      <c r="N95" s="349">
        <f t="shared" si="15"/>
        <v>28.15728453466939</v>
      </c>
      <c r="Q95" s="431"/>
      <c r="R95" s="431"/>
      <c r="S95" s="670"/>
      <c r="T95" s="658"/>
      <c r="U95" s="658"/>
    </row>
    <row r="96" spans="1:21" ht="15.75" customHeight="1" x14ac:dyDescent="0.25">
      <c r="A96" s="330">
        <f t="shared" si="10"/>
        <v>156</v>
      </c>
      <c r="B96" s="340">
        <v>44160</v>
      </c>
      <c r="C96" s="341">
        <v>21</v>
      </c>
      <c r="D96" s="330">
        <f t="shared" si="14"/>
        <v>978</v>
      </c>
      <c r="E96" s="331">
        <f t="shared" si="0"/>
        <v>6.8855096700348177</v>
      </c>
      <c r="F96" s="330">
        <f t="shared" si="6"/>
        <v>2.2687827131273978E-2</v>
      </c>
      <c r="G96" s="333">
        <f t="shared" si="7"/>
        <v>30.551501320480281</v>
      </c>
      <c r="H96" s="333">
        <v>30</v>
      </c>
      <c r="I96" s="333">
        <f t="shared" si="11"/>
        <v>718</v>
      </c>
      <c r="J96" s="333">
        <f t="shared" si="13"/>
        <v>247</v>
      </c>
      <c r="K96" s="641">
        <v>13</v>
      </c>
      <c r="L96" s="697">
        <f t="shared" si="9"/>
        <v>20.857142857142858</v>
      </c>
      <c r="M96" s="649">
        <f t="shared" si="12"/>
        <v>28.26497371894289</v>
      </c>
      <c r="N96" s="349">
        <f t="shared" si="15"/>
        <v>28.630313742508775</v>
      </c>
      <c r="Q96" s="431"/>
      <c r="R96" s="431"/>
      <c r="S96" s="670"/>
      <c r="T96" s="658"/>
      <c r="U96" s="658"/>
    </row>
    <row r="97" spans="1:21" ht="15.75" customHeight="1" x14ac:dyDescent="0.25">
      <c r="A97" s="330">
        <f t="shared" si="10"/>
        <v>157</v>
      </c>
      <c r="B97" s="340">
        <v>44161</v>
      </c>
      <c r="C97" s="341">
        <v>34</v>
      </c>
      <c r="D97" s="330">
        <f t="shared" si="14"/>
        <v>1012</v>
      </c>
      <c r="E97" s="331">
        <f t="shared" si="0"/>
        <v>6.9196838498474111</v>
      </c>
      <c r="F97" s="330">
        <f t="shared" si="6"/>
        <v>2.285444576453775E-2</v>
      </c>
      <c r="G97" s="333">
        <f t="shared" si="7"/>
        <v>30.32876787742854</v>
      </c>
      <c r="H97" s="333">
        <v>30</v>
      </c>
      <c r="I97" s="333">
        <f t="shared" si="11"/>
        <v>748</v>
      </c>
      <c r="J97" s="333">
        <f t="shared" si="13"/>
        <v>250</v>
      </c>
      <c r="K97" s="641">
        <v>14</v>
      </c>
      <c r="L97" s="697">
        <f t="shared" si="9"/>
        <v>23.285714285714285</v>
      </c>
      <c r="M97" s="649">
        <f t="shared" si="12"/>
        <v>28.938105980853305</v>
      </c>
      <c r="N97" s="349">
        <f t="shared" si="15"/>
        <v>29.768208582711409</v>
      </c>
      <c r="Q97" s="431"/>
      <c r="R97" s="431"/>
      <c r="S97" s="670"/>
      <c r="T97" s="658"/>
      <c r="U97" s="658"/>
    </row>
    <row r="98" spans="1:21" ht="15.75" customHeight="1" x14ac:dyDescent="0.25">
      <c r="A98" s="330">
        <f t="shared" si="10"/>
        <v>158</v>
      </c>
      <c r="B98" s="340">
        <v>44162</v>
      </c>
      <c r="C98" s="341">
        <v>32</v>
      </c>
      <c r="D98" s="330">
        <f t="shared" si="14"/>
        <v>1044</v>
      </c>
      <c r="E98" s="331">
        <f t="shared" si="0"/>
        <v>6.9508147684425836</v>
      </c>
      <c r="F98" s="330">
        <f t="shared" si="6"/>
        <v>2.4393453413320079E-2</v>
      </c>
      <c r="G98" s="333">
        <f t="shared" si="7"/>
        <v>28.415295235788605</v>
      </c>
      <c r="H98" s="333">
        <v>27</v>
      </c>
      <c r="I98" s="333">
        <f t="shared" si="11"/>
        <v>775</v>
      </c>
      <c r="J98" s="333">
        <f t="shared" si="13"/>
        <v>255</v>
      </c>
      <c r="K98" s="641">
        <v>14</v>
      </c>
      <c r="L98" s="697">
        <f t="shared" si="9"/>
        <v>24.142857142857142</v>
      </c>
      <c r="M98" s="649">
        <f t="shared" si="12"/>
        <v>28.846386081767857</v>
      </c>
      <c r="N98" s="349">
        <f t="shared" si="15"/>
        <v>29.761706770732406</v>
      </c>
      <c r="Q98" s="431"/>
      <c r="R98" s="431"/>
      <c r="S98" s="670"/>
      <c r="T98" s="658"/>
      <c r="U98" s="658"/>
    </row>
    <row r="99" spans="1:21" ht="15.75" customHeight="1" x14ac:dyDescent="0.25">
      <c r="A99" s="330">
        <f t="shared" si="10"/>
        <v>159</v>
      </c>
      <c r="B99" s="340">
        <v>44163</v>
      </c>
      <c r="C99" s="341">
        <v>37</v>
      </c>
      <c r="D99" s="330">
        <f t="shared" si="14"/>
        <v>1081</v>
      </c>
      <c r="E99" s="331">
        <f t="shared" si="0"/>
        <v>6.9856418176392081</v>
      </c>
      <c r="F99" s="330">
        <f t="shared" si="6"/>
        <v>2.7222705989278388E-2</v>
      </c>
      <c r="G99" s="333">
        <f t="shared" si="7"/>
        <v>25.462097002147399</v>
      </c>
      <c r="H99" s="333">
        <v>11</v>
      </c>
      <c r="I99" s="333">
        <f t="shared" si="11"/>
        <v>786</v>
      </c>
      <c r="J99" s="333">
        <f t="shared" si="13"/>
        <v>281</v>
      </c>
      <c r="K99" s="641">
        <v>14</v>
      </c>
      <c r="L99" s="697">
        <f t="shared" si="9"/>
        <v>26</v>
      </c>
      <c r="M99" s="649">
        <f t="shared" si="12"/>
        <v>28.38963072648566</v>
      </c>
      <c r="N99" s="349">
        <f t="shared" si="15"/>
        <v>28.689415358961206</v>
      </c>
      <c r="Q99" s="431"/>
      <c r="R99" s="431"/>
      <c r="S99" s="670"/>
      <c r="T99" s="658"/>
      <c r="U99" s="658"/>
    </row>
    <row r="100" spans="1:21" ht="15.75" customHeight="1" x14ac:dyDescent="0.25">
      <c r="A100" s="330">
        <f t="shared" si="10"/>
        <v>160</v>
      </c>
      <c r="B100" s="340">
        <v>44164</v>
      </c>
      <c r="C100" s="341">
        <v>30</v>
      </c>
      <c r="D100" s="330">
        <f t="shared" si="14"/>
        <v>1111</v>
      </c>
      <c r="E100" s="331">
        <f t="shared" si="0"/>
        <v>7.0130157896396303</v>
      </c>
      <c r="F100" s="330">
        <f t="shared" si="6"/>
        <v>3.0319075762162941E-2</v>
      </c>
      <c r="G100" s="333">
        <f t="shared" si="7"/>
        <v>22.861751657514795</v>
      </c>
      <c r="H100" s="333">
        <v>42</v>
      </c>
      <c r="I100" s="333">
        <f t="shared" si="11"/>
        <v>828</v>
      </c>
      <c r="J100" s="333">
        <f t="shared" si="13"/>
        <v>267</v>
      </c>
      <c r="K100" s="640">
        <v>16</v>
      </c>
      <c r="L100" s="697">
        <f t="shared" si="9"/>
        <v>26.714285714285715</v>
      </c>
      <c r="M100" s="649">
        <f t="shared" si="12"/>
        <v>27.973139746613779</v>
      </c>
      <c r="N100" s="339">
        <f t="shared" si="15"/>
        <v>26.766977943219835</v>
      </c>
      <c r="Q100" s="431"/>
      <c r="R100" s="431"/>
      <c r="S100" s="670"/>
      <c r="T100" s="658"/>
      <c r="U100" s="658"/>
    </row>
    <row r="101" spans="1:21" ht="15.75" customHeight="1" x14ac:dyDescent="0.25">
      <c r="A101" s="330">
        <f t="shared" si="10"/>
        <v>161</v>
      </c>
      <c r="B101" s="340">
        <v>44165</v>
      </c>
      <c r="C101" s="341">
        <v>0</v>
      </c>
      <c r="D101" s="330">
        <f t="shared" si="14"/>
        <v>1111</v>
      </c>
      <c r="E101" s="331">
        <f t="shared" si="0"/>
        <v>7.0130157896396303</v>
      </c>
      <c r="F101" s="330">
        <f t="shared" si="6"/>
        <v>2.7450264341480363E-2</v>
      </c>
      <c r="G101" s="333">
        <f t="shared" si="7"/>
        <v>25.251020242909785</v>
      </c>
      <c r="H101" s="333">
        <v>20</v>
      </c>
      <c r="I101" s="333">
        <f t="shared" si="11"/>
        <v>848</v>
      </c>
      <c r="J101" s="333">
        <f t="shared" si="13"/>
        <v>247</v>
      </c>
      <c r="K101" s="640">
        <v>16</v>
      </c>
      <c r="L101" s="697">
        <f t="shared" si="9"/>
        <v>26.142857142857142</v>
      </c>
      <c r="M101" s="649">
        <f t="shared" si="12"/>
        <v>27.51738514078594</v>
      </c>
      <c r="N101" s="339">
        <f t="shared" si="15"/>
        <v>25.497541034590149</v>
      </c>
      <c r="Q101" s="431"/>
      <c r="R101" s="431"/>
      <c r="S101" s="670"/>
      <c r="T101" s="658"/>
      <c r="U101" s="658"/>
    </row>
    <row r="102" spans="1:21" ht="15.75" customHeight="1" x14ac:dyDescent="0.25">
      <c r="A102" s="330">
        <f t="shared" si="10"/>
        <v>162</v>
      </c>
      <c r="B102" s="340">
        <v>44166</v>
      </c>
      <c r="C102" s="341">
        <v>26</v>
      </c>
      <c r="D102" s="330">
        <f t="shared" si="14"/>
        <v>1137</v>
      </c>
      <c r="E102" s="331">
        <f t="shared" si="0"/>
        <v>7.0361484937505363</v>
      </c>
      <c r="F102" s="330">
        <f t="shared" si="6"/>
        <v>2.5027906140308604E-2</v>
      </c>
      <c r="G102" s="333">
        <f t="shared" si="7"/>
        <v>27.694972830491785</v>
      </c>
      <c r="H102" s="333">
        <v>26</v>
      </c>
      <c r="I102" s="333">
        <f t="shared" si="11"/>
        <v>874</v>
      </c>
      <c r="J102" s="333">
        <f t="shared" si="13"/>
        <v>245</v>
      </c>
      <c r="K102" s="640">
        <v>18</v>
      </c>
      <c r="L102" s="697">
        <f t="shared" si="9"/>
        <v>25.714285714285715</v>
      </c>
      <c r="M102" s="649">
        <f t="shared" si="12"/>
        <v>27.223629452394455</v>
      </c>
      <c r="N102" s="339">
        <f t="shared" si="15"/>
        <v>25.317460433265943</v>
      </c>
      <c r="Q102" s="431"/>
      <c r="R102" s="431"/>
      <c r="S102" s="670"/>
      <c r="T102" s="658"/>
      <c r="U102" s="658"/>
    </row>
    <row r="103" spans="1:21" ht="15.75" customHeight="1" x14ac:dyDescent="0.25">
      <c r="A103" s="330">
        <f t="shared" ref="A103:A166" si="16">A102+(B103-B102)</f>
        <v>163</v>
      </c>
      <c r="B103" s="340">
        <v>44167</v>
      </c>
      <c r="C103" s="341">
        <v>45</v>
      </c>
      <c r="D103" s="330">
        <f t="shared" si="14"/>
        <v>1182</v>
      </c>
      <c r="E103" s="331">
        <f t="shared" si="0"/>
        <v>7.0749631979660439</v>
      </c>
      <c r="F103" s="330">
        <f t="shared" si="6"/>
        <v>2.370998096329378E-2</v>
      </c>
      <c r="G103" s="333">
        <f t="shared" si="7"/>
        <v>29.234404769579097</v>
      </c>
      <c r="H103" s="333">
        <v>22</v>
      </c>
      <c r="I103" s="333">
        <f t="shared" si="11"/>
        <v>896</v>
      </c>
      <c r="J103" s="333">
        <f t="shared" si="13"/>
        <v>268</v>
      </c>
      <c r="K103" s="640">
        <v>18</v>
      </c>
      <c r="L103" s="697">
        <f t="shared" si="9"/>
        <v>29.142857142857142</v>
      </c>
      <c r="M103" s="649">
        <f t="shared" si="12"/>
        <v>27.035472802265719</v>
      </c>
      <c r="N103" s="339">
        <f t="shared" ref="N103:N221" si="17">AVERAGE(G101:G103)</f>
        <v>27.393465947660221</v>
      </c>
      <c r="Q103" s="431"/>
      <c r="R103" s="431"/>
      <c r="S103" s="670"/>
      <c r="T103" s="658"/>
      <c r="U103" s="658"/>
    </row>
    <row r="104" spans="1:21" ht="15.75" customHeight="1" x14ac:dyDescent="0.25">
      <c r="A104" s="330">
        <f t="shared" si="16"/>
        <v>164</v>
      </c>
      <c r="B104" s="340">
        <v>44168</v>
      </c>
      <c r="C104" s="341">
        <v>39</v>
      </c>
      <c r="D104" s="330">
        <f t="shared" si="14"/>
        <v>1221</v>
      </c>
      <c r="E104" s="331">
        <f t="shared" si="0"/>
        <v>7.1074254741107046</v>
      </c>
      <c r="F104" s="330">
        <f t="shared" si="6"/>
        <v>2.3985985063176445E-2</v>
      </c>
      <c r="G104" s="333">
        <f t="shared" si="7"/>
        <v>28.898007679662598</v>
      </c>
      <c r="H104" s="333">
        <v>29</v>
      </c>
      <c r="I104" s="333">
        <f t="shared" si="11"/>
        <v>925</v>
      </c>
      <c r="J104" s="333">
        <f t="shared" si="13"/>
        <v>278</v>
      </c>
      <c r="K104" s="640">
        <v>18</v>
      </c>
      <c r="L104" s="697">
        <f t="shared" si="9"/>
        <v>29.857142857142858</v>
      </c>
      <c r="M104" s="649">
        <f t="shared" si="12"/>
        <v>26.831078488299152</v>
      </c>
      <c r="N104" s="339">
        <f t="shared" si="17"/>
        <v>28.609128426577826</v>
      </c>
      <c r="Q104" s="431"/>
      <c r="R104" s="431"/>
      <c r="S104" s="670"/>
      <c r="T104" s="658"/>
      <c r="U104" s="658"/>
    </row>
    <row r="105" spans="1:21" ht="15.75" customHeight="1" x14ac:dyDescent="0.25">
      <c r="A105" s="330">
        <f t="shared" si="16"/>
        <v>165</v>
      </c>
      <c r="B105" s="340">
        <v>44169</v>
      </c>
      <c r="C105" s="341">
        <v>43</v>
      </c>
      <c r="D105" s="330">
        <f t="shared" si="14"/>
        <v>1264</v>
      </c>
      <c r="E105" s="331">
        <f t="shared" si="0"/>
        <v>7.1420365747068031</v>
      </c>
      <c r="F105" s="330">
        <f t="shared" si="6"/>
        <v>2.5712537445405248E-2</v>
      </c>
      <c r="G105" s="333">
        <f t="shared" si="7"/>
        <v>26.957556485107173</v>
      </c>
      <c r="H105" s="333">
        <v>21</v>
      </c>
      <c r="I105" s="333">
        <f t="shared" si="11"/>
        <v>946</v>
      </c>
      <c r="J105" s="333">
        <f t="shared" si="13"/>
        <v>299</v>
      </c>
      <c r="K105" s="640">
        <v>19</v>
      </c>
      <c r="L105" s="697">
        <f t="shared" si="9"/>
        <v>31.428571428571427</v>
      </c>
      <c r="M105" s="649">
        <f t="shared" si="12"/>
        <v>26.622830095344661</v>
      </c>
      <c r="N105" s="339">
        <f t="shared" si="17"/>
        <v>28.36332297811629</v>
      </c>
      <c r="Q105" s="431"/>
      <c r="R105" s="431"/>
      <c r="S105" s="670"/>
      <c r="T105" s="658"/>
      <c r="U105" s="658"/>
    </row>
    <row r="106" spans="1:21" ht="15.75" customHeight="1" x14ac:dyDescent="0.25">
      <c r="A106" s="330">
        <f t="shared" si="16"/>
        <v>166</v>
      </c>
      <c r="B106" s="340">
        <v>44170</v>
      </c>
      <c r="C106" s="341">
        <v>38</v>
      </c>
      <c r="D106" s="330">
        <f t="shared" si="14"/>
        <v>1302</v>
      </c>
      <c r="E106" s="331">
        <f t="shared" si="0"/>
        <v>7.1716568227685142</v>
      </c>
      <c r="F106" s="330">
        <f t="shared" si="6"/>
        <v>2.8758630352898766E-2</v>
      </c>
      <c r="G106" s="333">
        <f t="shared" si="7"/>
        <v>24.102231992772165</v>
      </c>
      <c r="H106" s="333">
        <v>0</v>
      </c>
      <c r="I106" s="333">
        <f t="shared" si="11"/>
        <v>946</v>
      </c>
      <c r="J106" s="333">
        <f t="shared" si="13"/>
        <v>337</v>
      </c>
      <c r="K106" s="640">
        <v>19</v>
      </c>
      <c r="L106" s="697">
        <f t="shared" si="9"/>
        <v>31.571428571428573</v>
      </c>
      <c r="M106" s="649">
        <f t="shared" si="12"/>
        <v>26.428563665433916</v>
      </c>
      <c r="N106" s="339">
        <f t="shared" si="17"/>
        <v>26.652598719180645</v>
      </c>
      <c r="Q106" s="431"/>
      <c r="R106" s="431"/>
      <c r="S106" s="670"/>
      <c r="T106" s="658"/>
      <c r="U106" s="658"/>
    </row>
    <row r="107" spans="1:21" ht="15.75" customHeight="1" x14ac:dyDescent="0.25">
      <c r="A107" s="330">
        <f t="shared" si="16"/>
        <v>167</v>
      </c>
      <c r="B107" s="340">
        <v>44171</v>
      </c>
      <c r="C107" s="341">
        <v>30</v>
      </c>
      <c r="D107" s="330">
        <f t="shared" si="14"/>
        <v>1332</v>
      </c>
      <c r="E107" s="331">
        <f t="shared" si="0"/>
        <v>7.1944368511003347</v>
      </c>
      <c r="F107" s="330">
        <f t="shared" si="6"/>
        <v>3.151261496995815E-2</v>
      </c>
      <c r="G107" s="333">
        <f t="shared" si="7"/>
        <v>21.995863600045308</v>
      </c>
      <c r="H107" s="333">
        <v>0</v>
      </c>
      <c r="I107" s="333">
        <f t="shared" si="11"/>
        <v>946</v>
      </c>
      <c r="J107" s="333">
        <f t="shared" si="13"/>
        <v>366</v>
      </c>
      <c r="K107" s="640">
        <v>20</v>
      </c>
      <c r="L107" s="697">
        <f t="shared" si="9"/>
        <v>31.571428571428573</v>
      </c>
      <c r="M107" s="649">
        <f t="shared" si="12"/>
        <v>26.304865371509702</v>
      </c>
      <c r="N107" s="339">
        <f t="shared" si="17"/>
        <v>24.351884025974883</v>
      </c>
      <c r="Q107" s="431"/>
      <c r="R107" s="431"/>
      <c r="S107" s="670"/>
      <c r="T107" s="658"/>
      <c r="U107" s="658"/>
    </row>
    <row r="108" spans="1:21" ht="15.75" customHeight="1" x14ac:dyDescent="0.25">
      <c r="A108" s="330">
        <f t="shared" si="16"/>
        <v>168</v>
      </c>
      <c r="B108" s="340">
        <v>44172</v>
      </c>
      <c r="C108" s="341">
        <v>11</v>
      </c>
      <c r="D108" s="330">
        <f t="shared" si="14"/>
        <v>1343</v>
      </c>
      <c r="E108" s="331">
        <f t="shared" si="0"/>
        <v>7.2026611965232377</v>
      </c>
      <c r="F108" s="330">
        <f t="shared" si="6"/>
        <v>2.866845583016055E-2</v>
      </c>
      <c r="G108" s="333">
        <f t="shared" si="7"/>
        <v>24.178043793719862</v>
      </c>
      <c r="H108" s="333">
        <v>50</v>
      </c>
      <c r="I108" s="333">
        <f t="shared" si="11"/>
        <v>996</v>
      </c>
      <c r="J108" s="333">
        <f t="shared" si="13"/>
        <v>327</v>
      </c>
      <c r="K108" s="640">
        <v>20</v>
      </c>
      <c r="L108" s="697">
        <f t="shared" si="9"/>
        <v>33.142857142857146</v>
      </c>
      <c r="M108" s="649">
        <f t="shared" si="12"/>
        <v>26.151583021625431</v>
      </c>
      <c r="N108" s="339">
        <f t="shared" si="17"/>
        <v>23.425379795512445</v>
      </c>
      <c r="Q108" s="431"/>
      <c r="R108" s="431"/>
      <c r="S108" s="670"/>
      <c r="T108" s="658"/>
      <c r="U108" s="658"/>
    </row>
    <row r="109" spans="1:21" ht="15.75" customHeight="1" x14ac:dyDescent="0.25">
      <c r="A109" s="330">
        <f t="shared" si="16"/>
        <v>169</v>
      </c>
      <c r="B109" s="340">
        <v>44173</v>
      </c>
      <c r="C109" s="350">
        <v>19</v>
      </c>
      <c r="D109" s="330">
        <f t="shared" si="14"/>
        <v>1362</v>
      </c>
      <c r="E109" s="331">
        <f t="shared" si="0"/>
        <v>7.2167094867094574</v>
      </c>
      <c r="F109" s="330">
        <f t="shared" si="6"/>
        <v>2.3861092408887088E-2</v>
      </c>
      <c r="G109" s="333">
        <f t="shared" si="7"/>
        <v>29.049264328810946</v>
      </c>
      <c r="H109" s="333">
        <v>26</v>
      </c>
      <c r="I109" s="333">
        <f t="shared" si="11"/>
        <v>1022</v>
      </c>
      <c r="J109" s="333">
        <f t="shared" si="13"/>
        <v>318</v>
      </c>
      <c r="K109" s="640">
        <v>22</v>
      </c>
      <c r="L109" s="697">
        <f t="shared" si="9"/>
        <v>32.142857142857146</v>
      </c>
      <c r="M109" s="649">
        <f t="shared" si="12"/>
        <v>26.345053235671024</v>
      </c>
      <c r="N109" s="339">
        <f t="shared" si="17"/>
        <v>25.074390574192037</v>
      </c>
      <c r="O109" s="338">
        <v>19</v>
      </c>
      <c r="P109" s="663"/>
      <c r="Q109" s="431">
        <v>13</v>
      </c>
      <c r="R109" s="434">
        <f>O109/(O109+Q109)</f>
        <v>0.59375</v>
      </c>
      <c r="S109" s="670"/>
      <c r="T109" s="658"/>
      <c r="U109" s="658"/>
    </row>
    <row r="110" spans="1:21" ht="15.75" customHeight="1" x14ac:dyDescent="0.25">
      <c r="A110" s="330">
        <f t="shared" si="16"/>
        <v>170</v>
      </c>
      <c r="B110" s="340">
        <v>44174</v>
      </c>
      <c r="C110" s="341">
        <v>34</v>
      </c>
      <c r="D110" s="330">
        <f t="shared" si="14"/>
        <v>1396</v>
      </c>
      <c r="E110" s="331">
        <f t="shared" si="0"/>
        <v>7.2413662833223178</v>
      </c>
      <c r="F110" s="330">
        <f t="shared" si="6"/>
        <v>2.079187947838828E-2</v>
      </c>
      <c r="G110" s="333">
        <f t="shared" si="7"/>
        <v>33.337398924441814</v>
      </c>
      <c r="H110" s="333">
        <v>22</v>
      </c>
      <c r="I110" s="333">
        <f t="shared" si="11"/>
        <v>1044</v>
      </c>
      <c r="J110" s="333">
        <f t="shared" si="13"/>
        <v>329</v>
      </c>
      <c r="K110" s="640">
        <v>23</v>
      </c>
      <c r="L110" s="697">
        <f t="shared" si="9"/>
        <v>30.571428571428573</v>
      </c>
      <c r="M110" s="649">
        <f t="shared" si="12"/>
        <v>26.931195257794268</v>
      </c>
      <c r="N110" s="339">
        <f t="shared" si="17"/>
        <v>28.854902348990873</v>
      </c>
      <c r="O110" s="335"/>
      <c r="Q110" s="431"/>
      <c r="R110" s="431"/>
      <c r="S110" s="670"/>
      <c r="T110" s="658"/>
      <c r="U110" s="658"/>
    </row>
    <row r="111" spans="1:21" ht="15.75" customHeight="1" x14ac:dyDescent="0.25">
      <c r="A111" s="330">
        <f t="shared" si="16"/>
        <v>171</v>
      </c>
      <c r="B111" s="340">
        <v>44175</v>
      </c>
      <c r="C111" s="341">
        <v>9</v>
      </c>
      <c r="D111" s="330">
        <f t="shared" si="14"/>
        <v>1405</v>
      </c>
      <c r="E111" s="331">
        <f t="shared" si="0"/>
        <v>7.2477925817678459</v>
      </c>
      <c r="F111" s="330">
        <f t="shared" si="6"/>
        <v>1.7105699210709226E-2</v>
      </c>
      <c r="G111" s="333">
        <f t="shared" si="7"/>
        <v>40.521417570934034</v>
      </c>
      <c r="H111" s="333">
        <v>40</v>
      </c>
      <c r="I111" s="333">
        <f t="shared" si="11"/>
        <v>1084</v>
      </c>
      <c r="J111" s="333">
        <f t="shared" si="13"/>
        <v>298</v>
      </c>
      <c r="K111" s="640">
        <v>23</v>
      </c>
      <c r="L111" s="697">
        <f t="shared" si="9"/>
        <v>26.285714285714285</v>
      </c>
      <c r="M111" s="649">
        <f t="shared" si="12"/>
        <v>28.591682385118759</v>
      </c>
      <c r="N111" s="339">
        <f t="shared" si="17"/>
        <v>34.302693608062263</v>
      </c>
      <c r="O111" s="335"/>
      <c r="Q111" s="431"/>
      <c r="R111" s="431"/>
      <c r="S111" s="670"/>
      <c r="T111" s="658"/>
      <c r="U111" s="658"/>
    </row>
    <row r="112" spans="1:21" ht="15.75" customHeight="1" x14ac:dyDescent="0.25">
      <c r="A112" s="330">
        <f t="shared" si="16"/>
        <v>172</v>
      </c>
      <c r="B112" s="340">
        <v>44176</v>
      </c>
      <c r="C112" s="341">
        <v>58</v>
      </c>
      <c r="D112" s="330">
        <f t="shared" si="14"/>
        <v>1463</v>
      </c>
      <c r="E112" s="331">
        <f t="shared" si="0"/>
        <v>7.2882444010201244</v>
      </c>
      <c r="F112" s="330">
        <f t="shared" si="6"/>
        <v>1.7684974388890464E-2</v>
      </c>
      <c r="G112" s="333">
        <f t="shared" si="7"/>
        <v>39.194129735091607</v>
      </c>
      <c r="H112" s="333">
        <v>40</v>
      </c>
      <c r="I112" s="333">
        <f t="shared" si="11"/>
        <v>1124</v>
      </c>
      <c r="J112" s="333">
        <f t="shared" si="13"/>
        <v>315</v>
      </c>
      <c r="K112" s="640">
        <v>24</v>
      </c>
      <c r="L112" s="697">
        <f t="shared" si="9"/>
        <v>28.428571428571427</v>
      </c>
      <c r="M112" s="649">
        <f t="shared" si="12"/>
        <v>30.339764277973675</v>
      </c>
      <c r="N112" s="339">
        <f t="shared" si="17"/>
        <v>37.684315410155818</v>
      </c>
      <c r="O112" s="335"/>
      <c r="Q112" s="431"/>
      <c r="R112" s="431"/>
      <c r="S112" s="670"/>
      <c r="T112" s="658"/>
      <c r="U112" s="658"/>
    </row>
    <row r="113" spans="1:35" ht="15.75" customHeight="1" x14ac:dyDescent="0.25">
      <c r="A113" s="351">
        <f t="shared" si="16"/>
        <v>173</v>
      </c>
      <c r="B113" s="421">
        <v>44177</v>
      </c>
      <c r="C113" s="422">
        <v>56</v>
      </c>
      <c r="D113" s="351">
        <f t="shared" si="14"/>
        <v>1519</v>
      </c>
      <c r="E113" s="352">
        <f t="shared" si="0"/>
        <v>7.3258075025957732</v>
      </c>
      <c r="F113" s="351">
        <f t="shared" si="6"/>
        <v>2.1298623519231334E-2</v>
      </c>
      <c r="G113" s="353">
        <f t="shared" si="7"/>
        <v>32.544224275060614</v>
      </c>
      <c r="H113" s="353">
        <v>37</v>
      </c>
      <c r="I113" s="353">
        <f t="shared" si="11"/>
        <v>1161</v>
      </c>
      <c r="J113" s="353">
        <f t="shared" si="13"/>
        <v>334</v>
      </c>
      <c r="K113" s="642">
        <v>24</v>
      </c>
      <c r="L113" s="697">
        <f t="shared" si="9"/>
        <v>31</v>
      </c>
      <c r="M113" s="650">
        <f t="shared" si="12"/>
        <v>31.545763175443458</v>
      </c>
      <c r="N113" s="354">
        <f t="shared" si="17"/>
        <v>37.419923860362083</v>
      </c>
      <c r="O113" s="335"/>
      <c r="Q113" s="431"/>
      <c r="R113" s="431"/>
      <c r="S113" s="670"/>
      <c r="T113" s="658"/>
      <c r="U113" s="658"/>
    </row>
    <row r="114" spans="1:35" ht="15.75" customHeight="1" x14ac:dyDescent="0.25">
      <c r="A114" s="423">
        <f t="shared" si="16"/>
        <v>174</v>
      </c>
      <c r="B114" s="424">
        <v>44178</v>
      </c>
      <c r="C114" s="425">
        <v>23</v>
      </c>
      <c r="D114" s="423">
        <f t="shared" si="14"/>
        <v>1542</v>
      </c>
      <c r="E114" s="426">
        <f t="shared" si="0"/>
        <v>7.3408355541232746</v>
      </c>
      <c r="F114" s="423">
        <f t="shared" si="6"/>
        <v>2.4271329366805316E-2</v>
      </c>
      <c r="G114" s="427">
        <f t="shared" si="7"/>
        <v>28.558270133646985</v>
      </c>
      <c r="H114" s="427">
        <v>0</v>
      </c>
      <c r="I114" s="427">
        <f t="shared" si="11"/>
        <v>1161</v>
      </c>
      <c r="J114" s="427">
        <f t="shared" si="13"/>
        <v>357</v>
      </c>
      <c r="K114" s="643">
        <v>24</v>
      </c>
      <c r="L114" s="697">
        <f t="shared" si="9"/>
        <v>30</v>
      </c>
      <c r="M114" s="651">
        <f t="shared" si="12"/>
        <v>32.483249823100842</v>
      </c>
      <c r="N114" s="429">
        <f t="shared" si="17"/>
        <v>33.432208047933067</v>
      </c>
      <c r="O114" s="430"/>
      <c r="P114" s="664"/>
      <c r="Q114" s="431"/>
      <c r="R114" s="431"/>
      <c r="S114" s="670"/>
      <c r="T114" s="658"/>
      <c r="U114" s="658"/>
    </row>
    <row r="115" spans="1:35" ht="15.75" customHeight="1" x14ac:dyDescent="0.25">
      <c r="A115" s="423">
        <f t="shared" si="16"/>
        <v>175</v>
      </c>
      <c r="B115" s="424">
        <v>44179</v>
      </c>
      <c r="C115" s="425">
        <v>22</v>
      </c>
      <c r="D115" s="423">
        <f t="shared" si="14"/>
        <v>1564</v>
      </c>
      <c r="E115" s="426">
        <f t="shared" si="0"/>
        <v>7.3550019211052566</v>
      </c>
      <c r="F115" s="423">
        <f t="shared" si="6"/>
        <v>2.4708241629187087E-2</v>
      </c>
      <c r="G115" s="427">
        <f t="shared" si="7"/>
        <v>28.053278374174219</v>
      </c>
      <c r="H115" s="427">
        <v>0</v>
      </c>
      <c r="I115" s="427">
        <f t="shared" si="11"/>
        <v>1161</v>
      </c>
      <c r="J115" s="427">
        <f t="shared" si="13"/>
        <v>379</v>
      </c>
      <c r="K115" s="643">
        <v>24</v>
      </c>
      <c r="L115" s="697">
        <f t="shared" si="9"/>
        <v>31.571428571428573</v>
      </c>
      <c r="M115" s="651">
        <f t="shared" si="12"/>
        <v>33.036854763165749</v>
      </c>
      <c r="N115" s="429">
        <f t="shared" si="17"/>
        <v>29.718590927627275</v>
      </c>
      <c r="O115" s="430"/>
      <c r="P115" s="664"/>
      <c r="Q115" s="431"/>
      <c r="R115" s="431"/>
      <c r="S115" s="670"/>
      <c r="T115" s="658"/>
      <c r="U115" s="658"/>
    </row>
    <row r="116" spans="1:35" ht="15.75" customHeight="1" x14ac:dyDescent="0.25">
      <c r="A116" s="423">
        <f t="shared" si="16"/>
        <v>176</v>
      </c>
      <c r="B116" s="424">
        <v>44180</v>
      </c>
      <c r="C116" s="425">
        <v>52</v>
      </c>
      <c r="D116" s="423">
        <f t="shared" si="14"/>
        <v>1616</v>
      </c>
      <c r="E116" s="426">
        <f t="shared" si="0"/>
        <v>7.3877092390810404</v>
      </c>
      <c r="F116" s="423">
        <f t="shared" si="6"/>
        <v>2.5215667823362122E-2</v>
      </c>
      <c r="G116" s="427">
        <f t="shared" si="7"/>
        <v>27.488749670066234</v>
      </c>
      <c r="H116" s="427">
        <v>81</v>
      </c>
      <c r="I116" s="427">
        <f t="shared" si="11"/>
        <v>1242</v>
      </c>
      <c r="J116" s="427">
        <f t="shared" si="13"/>
        <v>349</v>
      </c>
      <c r="K116" s="643">
        <v>25</v>
      </c>
      <c r="L116" s="697">
        <f t="shared" si="9"/>
        <v>36.285714285714285</v>
      </c>
      <c r="M116" s="651">
        <f t="shared" si="12"/>
        <v>32.813924097630789</v>
      </c>
      <c r="N116" s="429">
        <f t="shared" si="17"/>
        <v>28.033432725962481</v>
      </c>
      <c r="O116" s="428" t="s">
        <v>1132</v>
      </c>
      <c r="P116" s="665" t="s">
        <v>1133</v>
      </c>
      <c r="Q116" s="431"/>
      <c r="R116" s="431"/>
      <c r="S116" s="670"/>
      <c r="T116" s="658"/>
      <c r="U116" s="658"/>
    </row>
    <row r="117" spans="1:35" ht="15.75" customHeight="1" x14ac:dyDescent="0.25">
      <c r="A117" s="423">
        <f t="shared" si="16"/>
        <v>177</v>
      </c>
      <c r="B117" s="424">
        <v>44181</v>
      </c>
      <c r="C117" s="425">
        <v>28</v>
      </c>
      <c r="D117" s="423">
        <f t="shared" si="14"/>
        <v>1644</v>
      </c>
      <c r="E117" s="426">
        <f t="shared" si="0"/>
        <v>7.404887575616125</v>
      </c>
      <c r="F117" s="423">
        <f t="shared" si="6"/>
        <v>2.4978895577719738E-2</v>
      </c>
      <c r="G117" s="427">
        <f t="shared" si="7"/>
        <v>27.749312550800173</v>
      </c>
      <c r="H117" s="427">
        <v>22</v>
      </c>
      <c r="I117" s="427">
        <f t="shared" si="11"/>
        <v>1264</v>
      </c>
      <c r="J117" s="427">
        <f t="shared" si="13"/>
        <v>355</v>
      </c>
      <c r="K117" s="643">
        <v>25</v>
      </c>
      <c r="L117" s="697">
        <f t="shared" si="9"/>
        <v>35.428571428571431</v>
      </c>
      <c r="M117" s="651">
        <f t="shared" si="12"/>
        <v>32.015626044253409</v>
      </c>
      <c r="N117" s="429">
        <f t="shared" si="17"/>
        <v>27.763780198346875</v>
      </c>
      <c r="O117" s="433">
        <v>16</v>
      </c>
      <c r="P117" s="666">
        <f>28-O117</f>
        <v>12</v>
      </c>
      <c r="Q117" s="431"/>
      <c r="R117" s="431"/>
      <c r="S117" s="430">
        <f>O117/(O117+P117)</f>
        <v>0.5714285714285714</v>
      </c>
      <c r="T117" s="658"/>
      <c r="U117" s="658"/>
    </row>
    <row r="118" spans="1:35" ht="15.75" customHeight="1" x14ac:dyDescent="0.25">
      <c r="A118" s="423">
        <f t="shared" si="16"/>
        <v>178</v>
      </c>
      <c r="B118" s="424">
        <v>44182</v>
      </c>
      <c r="C118" s="425">
        <f>O118+P118</f>
        <v>57</v>
      </c>
      <c r="D118" s="423">
        <f t="shared" si="14"/>
        <v>1701</v>
      </c>
      <c r="E118" s="426">
        <f t="shared" si="0"/>
        <v>7.4389715923958617</v>
      </c>
      <c r="F118" s="423">
        <f t="shared" si="6"/>
        <v>2.3471978754488618E-2</v>
      </c>
      <c r="G118" s="427">
        <f t="shared" si="7"/>
        <v>29.530837080678282</v>
      </c>
      <c r="H118" s="427">
        <v>60</v>
      </c>
      <c r="I118" s="427">
        <f t="shared" si="11"/>
        <v>1324</v>
      </c>
      <c r="J118" s="427">
        <f t="shared" si="13"/>
        <v>352</v>
      </c>
      <c r="K118" s="643">
        <v>25</v>
      </c>
      <c r="L118" s="697">
        <f t="shared" si="9"/>
        <v>42.285714285714285</v>
      </c>
      <c r="M118" s="651">
        <f t="shared" si="12"/>
        <v>30.445543117074013</v>
      </c>
      <c r="N118" s="429">
        <f t="shared" si="17"/>
        <v>28.256299767181563</v>
      </c>
      <c r="O118" s="433">
        <f>31+8</f>
        <v>39</v>
      </c>
      <c r="P118" s="666">
        <v>18</v>
      </c>
      <c r="Q118" s="431"/>
      <c r="R118" s="431"/>
      <c r="S118" s="430">
        <f>O118/(O118+P118)</f>
        <v>0.68421052631578949</v>
      </c>
      <c r="T118" s="658"/>
      <c r="U118" s="658"/>
    </row>
    <row r="119" spans="1:35" ht="15.75" customHeight="1" x14ac:dyDescent="0.25">
      <c r="A119" s="423">
        <f t="shared" si="16"/>
        <v>179</v>
      </c>
      <c r="B119" s="424">
        <v>44183</v>
      </c>
      <c r="C119" s="425">
        <v>48</v>
      </c>
      <c r="D119" s="423">
        <f t="shared" si="14"/>
        <v>1749</v>
      </c>
      <c r="E119" s="426">
        <f t="shared" si="0"/>
        <v>7.4667994750186022</v>
      </c>
      <c r="F119" s="423">
        <f t="shared" si="6"/>
        <v>2.3897630297304628E-2</v>
      </c>
      <c r="G119" s="427">
        <f t="shared" si="7"/>
        <v>29.004849934352031</v>
      </c>
      <c r="H119" s="427">
        <v>0</v>
      </c>
      <c r="I119" s="427">
        <f t="shared" ref="I119:I182" si="18">I118+H119</f>
        <v>1324</v>
      </c>
      <c r="J119" s="427">
        <f t="shared" si="13"/>
        <v>400</v>
      </c>
      <c r="K119" s="643">
        <v>25</v>
      </c>
      <c r="L119" s="697">
        <f t="shared" si="9"/>
        <v>40.857142857142854</v>
      </c>
      <c r="M119" s="651">
        <f t="shared" si="12"/>
        <v>28.989931716968361</v>
      </c>
      <c r="N119" s="429">
        <f t="shared" si="17"/>
        <v>28.761666521943493</v>
      </c>
      <c r="O119" s="433">
        <v>22</v>
      </c>
      <c r="P119" s="666">
        <f>C119-O119</f>
        <v>26</v>
      </c>
      <c r="Q119" s="431"/>
      <c r="R119" s="431"/>
      <c r="S119" s="430">
        <f>O119/(O119+P119)</f>
        <v>0.45833333333333331</v>
      </c>
      <c r="T119" s="658"/>
      <c r="U119" s="658"/>
    </row>
    <row r="120" spans="1:35" ht="15.75" customHeight="1" x14ac:dyDescent="0.25">
      <c r="A120" s="423">
        <f t="shared" si="16"/>
        <v>180</v>
      </c>
      <c r="B120" s="424">
        <v>44184</v>
      </c>
      <c r="C120" s="425">
        <v>78</v>
      </c>
      <c r="D120" s="423">
        <f t="shared" si="14"/>
        <v>1827</v>
      </c>
      <c r="E120" s="426">
        <f t="shared" si="0"/>
        <v>7.5104305563780063</v>
      </c>
      <c r="F120" s="423">
        <f t="shared" si="6"/>
        <v>2.798723099663241E-2</v>
      </c>
      <c r="G120" s="427">
        <f t="shared" si="7"/>
        <v>24.766550883270618</v>
      </c>
      <c r="H120" s="427">
        <v>32</v>
      </c>
      <c r="I120" s="427">
        <f t="shared" si="18"/>
        <v>1356</v>
      </c>
      <c r="J120" s="427">
        <f t="shared" si="13"/>
        <v>446</v>
      </c>
      <c r="K120" s="643">
        <v>25</v>
      </c>
      <c r="L120" s="697">
        <f>AVERAGE(C114:C120)</f>
        <v>44</v>
      </c>
      <c r="M120" s="651">
        <f t="shared" si="12"/>
        <v>27.878835518141216</v>
      </c>
      <c r="N120" s="429">
        <f t="shared" si="17"/>
        <v>27.767412632766977</v>
      </c>
      <c r="O120" s="433">
        <v>43</v>
      </c>
      <c r="P120" s="666">
        <v>35</v>
      </c>
      <c r="Q120" s="431">
        <v>12</v>
      </c>
      <c r="R120" s="434">
        <f>O120/(O120+Q120)</f>
        <v>0.78181818181818186</v>
      </c>
      <c r="S120" s="430">
        <f>O120/(O120+P120)</f>
        <v>0.55128205128205132</v>
      </c>
      <c r="T120" s="658"/>
      <c r="U120" s="658"/>
    </row>
    <row r="121" spans="1:35" ht="15.75" customHeight="1" x14ac:dyDescent="0.25">
      <c r="A121" s="423">
        <f t="shared" si="16"/>
        <v>181</v>
      </c>
      <c r="B121" s="424">
        <v>44185</v>
      </c>
      <c r="C121" s="425">
        <v>0</v>
      </c>
      <c r="D121" s="423">
        <f t="shared" si="14"/>
        <v>1827</v>
      </c>
      <c r="E121" s="426">
        <f t="shared" si="0"/>
        <v>7.5104305563780063</v>
      </c>
      <c r="F121" s="423">
        <f t="shared" si="6"/>
        <v>2.7630015707666353E-2</v>
      </c>
      <c r="G121" s="427">
        <f t="shared" si="7"/>
        <v>25.086745801871601</v>
      </c>
      <c r="H121" s="427">
        <v>40</v>
      </c>
      <c r="I121" s="427">
        <f t="shared" si="18"/>
        <v>1396</v>
      </c>
      <c r="J121" s="427">
        <f t="shared" si="13"/>
        <v>402</v>
      </c>
      <c r="K121" s="643">
        <v>29</v>
      </c>
      <c r="L121" s="697">
        <f t="shared" si="9"/>
        <v>40.714285714285715</v>
      </c>
      <c r="M121" s="651">
        <f t="shared" si="12"/>
        <v>27.382903470744736</v>
      </c>
      <c r="N121" s="429">
        <f t="shared" si="17"/>
        <v>26.286048873164749</v>
      </c>
      <c r="O121" s="433">
        <v>0</v>
      </c>
      <c r="P121" s="666">
        <v>0</v>
      </c>
      <c r="Q121" s="431"/>
      <c r="R121" s="431"/>
      <c r="S121" s="670"/>
      <c r="T121" s="658"/>
      <c r="U121" s="658"/>
    </row>
    <row r="122" spans="1:35" ht="15.75" customHeight="1" x14ac:dyDescent="0.25">
      <c r="A122" s="423">
        <f t="shared" si="16"/>
        <v>182</v>
      </c>
      <c r="B122" s="424">
        <v>44186</v>
      </c>
      <c r="C122" s="425">
        <v>38</v>
      </c>
      <c r="D122" s="423">
        <f t="shared" si="14"/>
        <v>1865</v>
      </c>
      <c r="E122" s="426">
        <f t="shared" si="0"/>
        <v>7.5310163320779155</v>
      </c>
      <c r="F122" s="423">
        <f t="shared" si="6"/>
        <v>2.544522158916188E-2</v>
      </c>
      <c r="G122" s="427">
        <f t="shared" si="7"/>
        <v>27.240760239839449</v>
      </c>
      <c r="H122" s="427">
        <v>0</v>
      </c>
      <c r="I122" s="427">
        <f t="shared" si="18"/>
        <v>1396</v>
      </c>
      <c r="J122" s="427">
        <f t="shared" si="13"/>
        <v>440</v>
      </c>
      <c r="K122" s="643">
        <v>29</v>
      </c>
      <c r="L122" s="697">
        <f t="shared" si="9"/>
        <v>43</v>
      </c>
      <c r="M122" s="651">
        <f t="shared" si="12"/>
        <v>27.266829451554056</v>
      </c>
      <c r="N122" s="429">
        <f t="shared" si="17"/>
        <v>25.698018974993889</v>
      </c>
      <c r="O122" s="433">
        <v>18</v>
      </c>
      <c r="P122" s="666">
        <v>20</v>
      </c>
      <c r="Q122" s="431"/>
      <c r="R122" s="431"/>
      <c r="S122" s="430">
        <f>O122/(O122+P122)</f>
        <v>0.47368421052631576</v>
      </c>
      <c r="T122" s="658"/>
      <c r="U122" s="658"/>
    </row>
    <row r="123" spans="1:35" ht="15.75" customHeight="1" x14ac:dyDescent="0.25">
      <c r="A123" s="423">
        <f t="shared" si="16"/>
        <v>183</v>
      </c>
      <c r="B123" s="424">
        <v>44187</v>
      </c>
      <c r="C123" s="425">
        <v>43</v>
      </c>
      <c r="D123" s="423">
        <f t="shared" si="14"/>
        <v>1908</v>
      </c>
      <c r="E123" s="426">
        <f t="shared" si="0"/>
        <v>7.5538108520082314</v>
      </c>
      <c r="F123" s="423">
        <f t="shared" si="6"/>
        <v>2.4088942496422541E-2</v>
      </c>
      <c r="G123" s="427">
        <f t="shared" si="7"/>
        <v>28.774496043688298</v>
      </c>
      <c r="H123" s="427">
        <v>0</v>
      </c>
      <c r="I123" s="427">
        <f t="shared" si="18"/>
        <v>1396</v>
      </c>
      <c r="J123" s="427">
        <f t="shared" si="13"/>
        <v>483</v>
      </c>
      <c r="K123" s="643">
        <v>29</v>
      </c>
      <c r="L123" s="697">
        <f t="shared" si="9"/>
        <v>41.714285714285715</v>
      </c>
      <c r="M123" s="651">
        <f t="shared" si="12"/>
        <v>27.450507504928634</v>
      </c>
      <c r="N123" s="429">
        <f t="shared" si="17"/>
        <v>27.034000695133116</v>
      </c>
      <c r="O123" s="433">
        <v>22</v>
      </c>
      <c r="P123" s="666">
        <v>21</v>
      </c>
      <c r="Q123" s="431"/>
      <c r="R123" s="431"/>
      <c r="S123" s="430">
        <f>O123/(O123+P123)</f>
        <v>0.51162790697674421</v>
      </c>
      <c r="T123" s="658"/>
      <c r="U123" s="658"/>
    </row>
    <row r="124" spans="1:35" ht="15.75" customHeight="1" x14ac:dyDescent="0.25">
      <c r="A124" s="423">
        <f t="shared" si="16"/>
        <v>184</v>
      </c>
      <c r="B124" s="424">
        <v>44188</v>
      </c>
      <c r="C124" s="425">
        <v>42</v>
      </c>
      <c r="D124" s="423">
        <f t="shared" si="14"/>
        <v>1950</v>
      </c>
      <c r="E124" s="426">
        <f t="shared" si="0"/>
        <v>7.5755846515577927</v>
      </c>
      <c r="F124" s="423">
        <f t="shared" si="6"/>
        <v>2.1587418113034312E-2</v>
      </c>
      <c r="G124" s="427">
        <f t="shared" si="7"/>
        <v>32.108850485525572</v>
      </c>
      <c r="H124" s="427">
        <v>40</v>
      </c>
      <c r="I124" s="427">
        <f t="shared" si="18"/>
        <v>1436</v>
      </c>
      <c r="J124" s="427">
        <f t="shared" si="13"/>
        <v>484</v>
      </c>
      <c r="K124" s="643">
        <v>30</v>
      </c>
      <c r="L124" s="697">
        <f t="shared" si="9"/>
        <v>43.714285714285715</v>
      </c>
      <c r="M124" s="651">
        <f t="shared" si="12"/>
        <v>28.073298638460837</v>
      </c>
      <c r="N124" s="429">
        <f t="shared" si="17"/>
        <v>29.37470225635111</v>
      </c>
      <c r="O124" s="433">
        <v>29</v>
      </c>
      <c r="P124" s="666">
        <v>13</v>
      </c>
      <c r="Q124" s="431"/>
      <c r="R124" s="431"/>
      <c r="S124" s="670"/>
      <c r="T124" s="658"/>
      <c r="U124" s="658"/>
    </row>
    <row r="125" spans="1:35" ht="15.75" customHeight="1" x14ac:dyDescent="0.25">
      <c r="A125" s="423">
        <f t="shared" si="16"/>
        <v>185</v>
      </c>
      <c r="B125" s="424">
        <v>44189</v>
      </c>
      <c r="C125" s="425">
        <v>34</v>
      </c>
      <c r="D125" s="423">
        <f t="shared" si="14"/>
        <v>1984</v>
      </c>
      <c r="E125" s="426">
        <f t="shared" si="0"/>
        <v>7.5928702878448178</v>
      </c>
      <c r="F125" s="423">
        <f t="shared" si="6"/>
        <v>1.9710747302444456E-2</v>
      </c>
      <c r="G125" s="427">
        <f t="shared" si="7"/>
        <v>35.165951342391956</v>
      </c>
      <c r="H125" s="427">
        <v>151</v>
      </c>
      <c r="I125" s="427">
        <f t="shared" si="18"/>
        <v>1587</v>
      </c>
      <c r="J125" s="427">
        <f t="shared" si="13"/>
        <v>366</v>
      </c>
      <c r="K125" s="643">
        <v>31</v>
      </c>
      <c r="L125" s="697">
        <f t="shared" si="9"/>
        <v>40.428571428571431</v>
      </c>
      <c r="M125" s="651">
        <f t="shared" si="12"/>
        <v>28.87831496156279</v>
      </c>
      <c r="N125" s="429">
        <f t="shared" si="17"/>
        <v>32.01643262386861</v>
      </c>
      <c r="O125" s="433">
        <v>30</v>
      </c>
      <c r="P125" s="666">
        <v>4</v>
      </c>
      <c r="Q125" s="431">
        <v>12</v>
      </c>
      <c r="R125" s="431"/>
      <c r="S125" s="670"/>
      <c r="T125" s="658"/>
      <c r="U125" s="658"/>
    </row>
    <row r="126" spans="1:35" ht="15.75" customHeight="1" x14ac:dyDescent="0.25">
      <c r="A126" s="423">
        <f t="shared" si="16"/>
        <v>186</v>
      </c>
      <c r="B126" s="424">
        <v>44190</v>
      </c>
      <c r="C126" s="425">
        <v>0</v>
      </c>
      <c r="D126" s="423">
        <f t="shared" si="14"/>
        <v>1984</v>
      </c>
      <c r="E126" s="426">
        <f t="shared" si="0"/>
        <v>7.5928702878448178</v>
      </c>
      <c r="F126" s="423">
        <f t="shared" si="6"/>
        <v>1.6313106314783381E-2</v>
      </c>
      <c r="G126" s="427">
        <f t="shared" si="7"/>
        <v>42.490201877235144</v>
      </c>
      <c r="H126" s="427">
        <v>0</v>
      </c>
      <c r="I126" s="427">
        <f t="shared" si="18"/>
        <v>1587</v>
      </c>
      <c r="J126" s="427">
        <f t="shared" si="13"/>
        <v>366</v>
      </c>
      <c r="K126" s="643">
        <v>31</v>
      </c>
      <c r="L126" s="697">
        <f t="shared" si="9"/>
        <v>33.571428571428569</v>
      </c>
      <c r="M126" s="651">
        <f t="shared" si="12"/>
        <v>30.804793810546094</v>
      </c>
      <c r="N126" s="429">
        <f t="shared" si="17"/>
        <v>36.588334568384226</v>
      </c>
      <c r="O126" s="435"/>
      <c r="P126" s="667"/>
      <c r="Q126" s="431"/>
      <c r="R126" s="431"/>
      <c r="S126" s="670"/>
      <c r="T126" s="658"/>
      <c r="U126" s="658"/>
    </row>
    <row r="127" spans="1:35" ht="15.75" customHeight="1" x14ac:dyDescent="0.25">
      <c r="A127" s="423">
        <f t="shared" si="16"/>
        <v>187</v>
      </c>
      <c r="B127" s="424">
        <v>44191</v>
      </c>
      <c r="C127" s="425">
        <v>30</v>
      </c>
      <c r="D127" s="423">
        <f t="shared" si="14"/>
        <v>2014</v>
      </c>
      <c r="E127" s="426">
        <f t="shared" si="0"/>
        <v>7.6078780732785072</v>
      </c>
      <c r="F127" s="423">
        <f t="shared" si="6"/>
        <v>1.6253924931139054E-2</v>
      </c>
      <c r="G127" s="427">
        <f t="shared" si="7"/>
        <v>42.644910905920518</v>
      </c>
      <c r="H127" s="427">
        <v>0</v>
      </c>
      <c r="I127" s="427">
        <f t="shared" si="18"/>
        <v>1587</v>
      </c>
      <c r="J127" s="427">
        <f t="shared" si="13"/>
        <v>396</v>
      </c>
      <c r="K127" s="643">
        <v>31</v>
      </c>
      <c r="L127" s="697">
        <f>AVERAGE(C121:C127)</f>
        <v>26.714285714285715</v>
      </c>
      <c r="M127" s="651">
        <f t="shared" si="12"/>
        <v>33.358845242353219</v>
      </c>
      <c r="N127" s="429">
        <f t="shared" si="17"/>
        <v>40.100354708515873</v>
      </c>
      <c r="O127" s="435"/>
      <c r="P127" s="667"/>
      <c r="Q127" s="431"/>
      <c r="R127" s="431"/>
      <c r="S127" s="670"/>
      <c r="T127" s="658"/>
      <c r="U127" s="658"/>
      <c r="AH127" s="599">
        <v>44155</v>
      </c>
      <c r="AI127" s="325">
        <v>1</v>
      </c>
    </row>
    <row r="128" spans="1:35" ht="15.75" customHeight="1" x14ac:dyDescent="0.25">
      <c r="A128" s="423">
        <f t="shared" si="16"/>
        <v>188</v>
      </c>
      <c r="B128" s="424">
        <v>44192</v>
      </c>
      <c r="C128" s="425">
        <v>0</v>
      </c>
      <c r="D128" s="423">
        <f t="shared" si="14"/>
        <v>2014</v>
      </c>
      <c r="E128" s="426">
        <f t="shared" si="0"/>
        <v>7.6078780732785072</v>
      </c>
      <c r="F128" s="423">
        <f t="shared" si="6"/>
        <v>1.2714475086762553E-2</v>
      </c>
      <c r="G128" s="427">
        <f t="shared" si="7"/>
        <v>54.516381984310385</v>
      </c>
      <c r="H128" s="427">
        <v>13</v>
      </c>
      <c r="I128" s="427">
        <f t="shared" si="18"/>
        <v>1600</v>
      </c>
      <c r="J128" s="427">
        <f t="shared" si="13"/>
        <v>382</v>
      </c>
      <c r="K128" s="643">
        <v>32</v>
      </c>
      <c r="L128" s="697">
        <f t="shared" si="9"/>
        <v>26.714285714285715</v>
      </c>
      <c r="M128" s="651">
        <f t="shared" si="12"/>
        <v>37.563078982701619</v>
      </c>
      <c r="N128" s="429">
        <f t="shared" si="17"/>
        <v>46.550498255822014</v>
      </c>
      <c r="O128" s="435"/>
      <c r="P128" s="667"/>
      <c r="Q128" s="431"/>
      <c r="R128" s="431"/>
      <c r="S128" s="670"/>
      <c r="T128" s="658"/>
      <c r="U128" s="658"/>
      <c r="AH128" s="599">
        <v>44156</v>
      </c>
      <c r="AI128" s="325">
        <v>2</v>
      </c>
    </row>
    <row r="129" spans="1:35" ht="15.75" customHeight="1" x14ac:dyDescent="0.25">
      <c r="A129" s="423">
        <f t="shared" si="16"/>
        <v>189</v>
      </c>
      <c r="B129" s="424">
        <v>44193</v>
      </c>
      <c r="C129" s="425">
        <v>40</v>
      </c>
      <c r="D129" s="423">
        <f t="shared" si="14"/>
        <v>2054</v>
      </c>
      <c r="E129" s="426">
        <f t="shared" si="0"/>
        <v>7.6275443904885032</v>
      </c>
      <c r="F129" s="423">
        <f t="shared" si="6"/>
        <v>1.074268729699763E-2</v>
      </c>
      <c r="G129" s="427">
        <f t="shared" si="7"/>
        <v>64.522699153094237</v>
      </c>
      <c r="H129" s="427">
        <v>0</v>
      </c>
      <c r="I129" s="427">
        <f t="shared" si="18"/>
        <v>1600</v>
      </c>
      <c r="J129" s="427">
        <f t="shared" si="13"/>
        <v>421</v>
      </c>
      <c r="K129" s="643">
        <v>33</v>
      </c>
      <c r="L129" s="697">
        <f t="shared" si="9"/>
        <v>27</v>
      </c>
      <c r="M129" s="651">
        <f t="shared" si="12"/>
        <v>42.889070256023729</v>
      </c>
      <c r="N129" s="429">
        <f t="shared" si="17"/>
        <v>53.894664014441709</v>
      </c>
      <c r="O129" s="435"/>
      <c r="P129" s="667"/>
      <c r="Q129" s="431"/>
      <c r="R129" s="431"/>
      <c r="S129" s="670"/>
      <c r="T129" s="658"/>
      <c r="U129" s="658"/>
      <c r="AH129" s="599">
        <v>44157</v>
      </c>
      <c r="AI129" s="325">
        <v>9</v>
      </c>
    </row>
    <row r="130" spans="1:35" ht="15.75" customHeight="1" x14ac:dyDescent="0.25">
      <c r="A130" s="423">
        <f t="shared" si="16"/>
        <v>190</v>
      </c>
      <c r="B130" s="424">
        <v>44194</v>
      </c>
      <c r="C130" s="425">
        <v>49</v>
      </c>
      <c r="D130" s="423">
        <f t="shared" si="14"/>
        <v>2103</v>
      </c>
      <c r="E130" s="426">
        <f t="shared" si="0"/>
        <v>7.6511201757027001</v>
      </c>
      <c r="F130" s="423">
        <f t="shared" si="6"/>
        <v>1.110580582699223E-2</v>
      </c>
      <c r="G130" s="427">
        <f t="shared" si="7"/>
        <v>62.413046955609289</v>
      </c>
      <c r="H130" s="427">
        <v>35</v>
      </c>
      <c r="I130" s="427">
        <f t="shared" si="18"/>
        <v>1635</v>
      </c>
      <c r="J130" s="427">
        <f t="shared" si="13"/>
        <v>434</v>
      </c>
      <c r="K130" s="643">
        <v>34</v>
      </c>
      <c r="L130" s="697">
        <f t="shared" si="9"/>
        <v>27.857142857142858</v>
      </c>
      <c r="M130" s="651">
        <f t="shared" si="12"/>
        <v>47.694577529155303</v>
      </c>
      <c r="N130" s="429">
        <f t="shared" si="17"/>
        <v>60.484042697671306</v>
      </c>
      <c r="O130" s="428">
        <v>26</v>
      </c>
      <c r="P130" s="643">
        <f>49-26</f>
        <v>23</v>
      </c>
      <c r="Q130" s="431"/>
      <c r="R130" s="431"/>
      <c r="S130" s="670"/>
      <c r="T130" s="658"/>
      <c r="U130" s="658"/>
      <c r="AH130" s="599">
        <v>44159</v>
      </c>
      <c r="AI130" s="325">
        <v>3</v>
      </c>
    </row>
    <row r="131" spans="1:35" ht="15.75" customHeight="1" x14ac:dyDescent="0.25">
      <c r="A131" s="423">
        <f t="shared" si="16"/>
        <v>191</v>
      </c>
      <c r="B131" s="424">
        <v>44195</v>
      </c>
      <c r="C131" s="425">
        <v>26</v>
      </c>
      <c r="D131" s="423">
        <f t="shared" si="14"/>
        <v>2129</v>
      </c>
      <c r="E131" s="426">
        <f t="shared" si="0"/>
        <v>7.6634076648934792</v>
      </c>
      <c r="F131" s="423">
        <f t="shared" si="6"/>
        <v>1.2420650859705182E-2</v>
      </c>
      <c r="G131" s="427">
        <f t="shared" si="7"/>
        <v>55.806027267752853</v>
      </c>
      <c r="H131" s="427">
        <v>49</v>
      </c>
      <c r="I131" s="427">
        <f t="shared" si="18"/>
        <v>1684</v>
      </c>
      <c r="J131" s="427">
        <f t="shared" si="13"/>
        <v>411</v>
      </c>
      <c r="K131" s="643">
        <v>34</v>
      </c>
      <c r="L131" s="697">
        <f t="shared" si="9"/>
        <v>25.571428571428573</v>
      </c>
      <c r="M131" s="651">
        <f t="shared" si="12"/>
        <v>51.079888498044916</v>
      </c>
      <c r="N131" s="429">
        <f t="shared" si="17"/>
        <v>60.913924458818791</v>
      </c>
      <c r="O131" s="435"/>
      <c r="P131" s="667"/>
      <c r="Q131" s="431"/>
      <c r="R131" s="431"/>
      <c r="S131" s="670"/>
      <c r="T131" s="658"/>
      <c r="U131" s="658"/>
      <c r="AH131" s="599">
        <v>44160</v>
      </c>
      <c r="AI131" s="325">
        <v>1</v>
      </c>
    </row>
    <row r="132" spans="1:35" ht="15.75" customHeight="1" x14ac:dyDescent="0.25">
      <c r="A132" s="423">
        <f t="shared" si="16"/>
        <v>192</v>
      </c>
      <c r="B132" s="424">
        <v>44196</v>
      </c>
      <c r="C132" s="425">
        <v>36</v>
      </c>
      <c r="D132" s="423">
        <f t="shared" si="14"/>
        <v>2165</v>
      </c>
      <c r="E132" s="426">
        <f t="shared" si="0"/>
        <v>7.6801756404365902</v>
      </c>
      <c r="F132" s="423">
        <f t="shared" si="6"/>
        <v>1.486490512248051E-2</v>
      </c>
      <c r="G132" s="427">
        <f t="shared" si="7"/>
        <v>46.629774953066075</v>
      </c>
      <c r="H132" s="427">
        <v>45</v>
      </c>
      <c r="I132" s="427">
        <f t="shared" si="18"/>
        <v>1729</v>
      </c>
      <c r="J132" s="427">
        <f t="shared" si="13"/>
        <v>402</v>
      </c>
      <c r="K132" s="643">
        <v>34</v>
      </c>
      <c r="L132" s="697">
        <f t="shared" si="9"/>
        <v>25.857142857142858</v>
      </c>
      <c r="M132" s="651">
        <f t="shared" si="12"/>
        <v>52.717577585284076</v>
      </c>
      <c r="N132" s="429">
        <f t="shared" si="17"/>
        <v>54.949616392142737</v>
      </c>
      <c r="O132" s="433">
        <v>29</v>
      </c>
      <c r="P132" s="666">
        <v>7</v>
      </c>
      <c r="Q132" s="431"/>
      <c r="R132" s="431"/>
      <c r="S132" s="670"/>
      <c r="T132" s="658"/>
      <c r="U132" s="658"/>
      <c r="AH132" s="599">
        <v>44161</v>
      </c>
      <c r="AI132" s="325">
        <v>1</v>
      </c>
    </row>
    <row r="133" spans="1:35" ht="15.75" customHeight="1" x14ac:dyDescent="0.25">
      <c r="A133" s="423">
        <f t="shared" si="16"/>
        <v>193</v>
      </c>
      <c r="B133" s="424">
        <v>44197</v>
      </c>
      <c r="C133" s="425">
        <v>0</v>
      </c>
      <c r="D133" s="423">
        <f t="shared" si="14"/>
        <v>2165</v>
      </c>
      <c r="E133" s="426">
        <f t="shared" si="0"/>
        <v>7.6801756404365902</v>
      </c>
      <c r="F133" s="423">
        <f t="shared" si="6"/>
        <v>1.4191111078406824E-2</v>
      </c>
      <c r="G133" s="427">
        <f t="shared" si="7"/>
        <v>48.843756963796665</v>
      </c>
      <c r="H133" s="427">
        <v>0</v>
      </c>
      <c r="I133" s="427">
        <f t="shared" si="18"/>
        <v>1729</v>
      </c>
      <c r="J133" s="427">
        <f t="shared" si="13"/>
        <v>402</v>
      </c>
      <c r="K133" s="643">
        <v>34</v>
      </c>
      <c r="L133" s="697">
        <f t="shared" si="9"/>
        <v>25.857142857142858</v>
      </c>
      <c r="M133" s="651">
        <f t="shared" si="12"/>
        <v>53.625228311935707</v>
      </c>
      <c r="N133" s="429">
        <f t="shared" si="17"/>
        <v>50.4265197282052</v>
      </c>
      <c r="O133" s="433"/>
      <c r="P133" s="666"/>
      <c r="Q133" s="431"/>
      <c r="R133" s="431"/>
      <c r="S133" s="670"/>
      <c r="T133" s="658"/>
      <c r="U133" s="658"/>
      <c r="AH133" s="599">
        <v>44162</v>
      </c>
      <c r="AI133" s="325">
        <v>3</v>
      </c>
    </row>
    <row r="134" spans="1:35" ht="15.75" customHeight="1" x14ac:dyDescent="0.25">
      <c r="A134" s="423">
        <f t="shared" si="16"/>
        <v>194</v>
      </c>
      <c r="B134" s="424">
        <v>44198</v>
      </c>
      <c r="C134" s="425">
        <v>48</v>
      </c>
      <c r="D134" s="423">
        <f t="shared" si="14"/>
        <v>2213</v>
      </c>
      <c r="E134" s="426">
        <f t="shared" si="0"/>
        <v>7.7021043400510498</v>
      </c>
      <c r="F134" s="423">
        <f t="shared" si="6"/>
        <v>1.4892741605274715E-2</v>
      </c>
      <c r="G134" s="427">
        <f t="shared" si="7"/>
        <v>46.542617802114165</v>
      </c>
      <c r="H134" s="427">
        <v>0</v>
      </c>
      <c r="I134" s="427">
        <f t="shared" si="18"/>
        <v>1729</v>
      </c>
      <c r="J134" s="427">
        <f t="shared" si="13"/>
        <v>450</v>
      </c>
      <c r="K134" s="643">
        <v>34</v>
      </c>
      <c r="L134" s="697">
        <f t="shared" si="9"/>
        <v>28.428571428571427</v>
      </c>
      <c r="M134" s="651">
        <f t="shared" si="12"/>
        <v>54.182043582820519</v>
      </c>
      <c r="N134" s="429">
        <f t="shared" si="17"/>
        <v>47.338716572992304</v>
      </c>
      <c r="O134" s="433">
        <v>48</v>
      </c>
      <c r="P134" s="666">
        <v>0</v>
      </c>
      <c r="Q134" s="431"/>
      <c r="R134" s="431"/>
      <c r="S134" s="670"/>
      <c r="T134" s="658"/>
      <c r="U134" s="658"/>
      <c r="AH134" s="599">
        <v>44163</v>
      </c>
      <c r="AI134" s="325">
        <v>8</v>
      </c>
    </row>
    <row r="135" spans="1:35" ht="15.75" customHeight="1" x14ac:dyDescent="0.25">
      <c r="A135" s="423">
        <f t="shared" si="16"/>
        <v>195</v>
      </c>
      <c r="B135" s="424">
        <v>44199</v>
      </c>
      <c r="C135" s="425">
        <v>0</v>
      </c>
      <c r="D135" s="423">
        <f t="shared" si="14"/>
        <v>2213</v>
      </c>
      <c r="E135" s="426">
        <f t="shared" si="0"/>
        <v>7.7021043400510498</v>
      </c>
      <c r="F135" s="423">
        <f t="shared" si="6"/>
        <v>1.2229148318837511E-2</v>
      </c>
      <c r="G135" s="427">
        <f t="shared" si="7"/>
        <v>56.679922631426152</v>
      </c>
      <c r="H135" s="427">
        <v>108</v>
      </c>
      <c r="I135" s="427">
        <f t="shared" si="18"/>
        <v>1837</v>
      </c>
      <c r="J135" s="427">
        <f t="shared" si="13"/>
        <v>342</v>
      </c>
      <c r="K135" s="643">
        <v>34</v>
      </c>
      <c r="L135" s="697">
        <f t="shared" si="9"/>
        <v>28.428571428571427</v>
      </c>
      <c r="M135" s="651">
        <f t="shared" si="12"/>
        <v>54.491120818122781</v>
      </c>
      <c r="N135" s="429">
        <f t="shared" si="17"/>
        <v>50.688765799112332</v>
      </c>
      <c r="O135" s="433"/>
      <c r="P135" s="666"/>
      <c r="Q135" s="431"/>
      <c r="R135" s="431"/>
      <c r="S135" s="670"/>
      <c r="T135" s="658"/>
      <c r="U135" s="658"/>
      <c r="AH135" s="599">
        <v>44165</v>
      </c>
      <c r="AI135" s="325">
        <v>3</v>
      </c>
    </row>
    <row r="136" spans="1:35" ht="15.75" customHeight="1" x14ac:dyDescent="0.25">
      <c r="A136" s="423">
        <f t="shared" si="16"/>
        <v>196</v>
      </c>
      <c r="B136" s="424">
        <v>44200</v>
      </c>
      <c r="C136" s="425">
        <v>28</v>
      </c>
      <c r="D136" s="423">
        <f t="shared" si="14"/>
        <v>2241</v>
      </c>
      <c r="E136" s="426">
        <f t="shared" si="0"/>
        <v>7.7146774738009274</v>
      </c>
      <c r="F136" s="423">
        <f t="shared" si="6"/>
        <v>1.0356926579438668E-2</v>
      </c>
      <c r="G136" s="427">
        <f t="shared" si="7"/>
        <v>66.925952911168849</v>
      </c>
      <c r="H136" s="427">
        <v>0</v>
      </c>
      <c r="I136" s="427">
        <f t="shared" si="18"/>
        <v>1837</v>
      </c>
      <c r="J136" s="427">
        <f t="shared" si="13"/>
        <v>370</v>
      </c>
      <c r="K136" s="643">
        <v>34</v>
      </c>
      <c r="L136" s="697">
        <f t="shared" si="9"/>
        <v>26.714285714285715</v>
      </c>
      <c r="M136" s="651">
        <f t="shared" si="12"/>
        <v>54.834442783562011</v>
      </c>
      <c r="N136" s="429">
        <f t="shared" si="17"/>
        <v>56.716164448236384</v>
      </c>
      <c r="O136" s="433">
        <v>24</v>
      </c>
      <c r="P136" s="666">
        <v>4</v>
      </c>
      <c r="Q136" s="431"/>
      <c r="R136" s="431"/>
      <c r="S136" s="670"/>
      <c r="T136" s="658"/>
      <c r="U136" s="658"/>
      <c r="AH136" s="599">
        <v>44166</v>
      </c>
      <c r="AI136" s="325">
        <v>4</v>
      </c>
    </row>
    <row r="137" spans="1:35" ht="15.75" customHeight="1" x14ac:dyDescent="0.25">
      <c r="A137" s="423">
        <f t="shared" si="16"/>
        <v>197</v>
      </c>
      <c r="B137" s="424">
        <v>44201</v>
      </c>
      <c r="C137" s="425">
        <v>40</v>
      </c>
      <c r="D137" s="423">
        <f t="shared" si="14"/>
        <v>2281</v>
      </c>
      <c r="E137" s="426">
        <f t="shared" si="0"/>
        <v>7.7323692222843876</v>
      </c>
      <c r="F137" s="423">
        <f t="shared" si="6"/>
        <v>1.0636322804137828E-2</v>
      </c>
      <c r="G137" s="427">
        <f t="shared" si="7"/>
        <v>65.167933817342558</v>
      </c>
      <c r="H137" s="427">
        <v>38</v>
      </c>
      <c r="I137" s="427">
        <f t="shared" si="18"/>
        <v>1875</v>
      </c>
      <c r="J137" s="427">
        <f t="shared" si="13"/>
        <v>371</v>
      </c>
      <c r="K137" s="643">
        <v>35</v>
      </c>
      <c r="L137" s="697">
        <f t="shared" si="9"/>
        <v>25.428571428571427</v>
      </c>
      <c r="M137" s="651">
        <f t="shared" si="12"/>
        <v>55.227998049523897</v>
      </c>
      <c r="N137" s="429">
        <f t="shared" si="17"/>
        <v>62.924603119979189</v>
      </c>
      <c r="O137" s="433">
        <v>37</v>
      </c>
      <c r="P137" s="666">
        <v>3</v>
      </c>
      <c r="Q137" s="431"/>
      <c r="R137" s="431"/>
      <c r="S137" s="670"/>
      <c r="T137" s="658"/>
      <c r="U137" s="658"/>
      <c r="AH137" s="599">
        <v>44167</v>
      </c>
      <c r="AI137" s="325">
        <v>10</v>
      </c>
    </row>
    <row r="138" spans="1:35" ht="15.75" customHeight="1" x14ac:dyDescent="0.25">
      <c r="A138" s="423">
        <f t="shared" si="16"/>
        <v>198</v>
      </c>
      <c r="B138" s="424">
        <v>44202</v>
      </c>
      <c r="C138" s="425">
        <v>43</v>
      </c>
      <c r="D138" s="423">
        <f t="shared" si="14"/>
        <v>2324</v>
      </c>
      <c r="E138" s="426">
        <f t="shared" si="0"/>
        <v>7.7510451179718016</v>
      </c>
      <c r="F138" s="423">
        <f t="shared" si="6"/>
        <v>1.1770311787539527E-2</v>
      </c>
      <c r="G138" s="427">
        <f t="shared" si="7"/>
        <v>58.889449410655004</v>
      </c>
      <c r="H138" s="427">
        <v>0</v>
      </c>
      <c r="I138" s="427">
        <f t="shared" si="18"/>
        <v>1875</v>
      </c>
      <c r="J138" s="427">
        <f t="shared" si="13"/>
        <v>414</v>
      </c>
      <c r="K138" s="643">
        <v>35</v>
      </c>
      <c r="L138" s="697">
        <f>AVERAGE(C132:C138)</f>
        <v>27.857142857142858</v>
      </c>
      <c r="M138" s="651">
        <f t="shared" si="12"/>
        <v>55.668486927081354</v>
      </c>
      <c r="N138" s="429">
        <f t="shared" si="17"/>
        <v>63.661112046388801</v>
      </c>
      <c r="O138" s="433">
        <v>20</v>
      </c>
      <c r="P138" s="666">
        <v>23</v>
      </c>
      <c r="Q138" s="431"/>
      <c r="R138" s="431"/>
      <c r="S138" s="670"/>
      <c r="T138" s="658"/>
      <c r="U138" s="658"/>
      <c r="AH138" s="599">
        <v>44168</v>
      </c>
      <c r="AI138" s="325">
        <v>2</v>
      </c>
    </row>
    <row r="139" spans="1:35" ht="15.75" customHeight="1" x14ac:dyDescent="0.25">
      <c r="A139" s="423">
        <f t="shared" si="16"/>
        <v>199</v>
      </c>
      <c r="B139" s="424">
        <v>44203</v>
      </c>
      <c r="C139" s="425">
        <v>19</v>
      </c>
      <c r="D139" s="423">
        <f t="shared" si="14"/>
        <v>2343</v>
      </c>
      <c r="E139" s="426">
        <f t="shared" si="0"/>
        <v>7.7591874385077952</v>
      </c>
      <c r="F139" s="423">
        <f t="shared" si="6"/>
        <v>1.3042208296016307E-2</v>
      </c>
      <c r="G139" s="427">
        <f t="shared" si="7"/>
        <v>53.146458393220456</v>
      </c>
      <c r="H139" s="427">
        <v>52</v>
      </c>
      <c r="I139" s="427">
        <f t="shared" si="18"/>
        <v>1927</v>
      </c>
      <c r="J139" s="427">
        <f t="shared" si="13"/>
        <v>381</v>
      </c>
      <c r="K139" s="643">
        <v>35</v>
      </c>
      <c r="L139" s="697">
        <f t="shared" si="9"/>
        <v>25.428571428571427</v>
      </c>
      <c r="M139" s="651">
        <f t="shared" si="12"/>
        <v>56.59944170424626</v>
      </c>
      <c r="N139" s="429">
        <f t="shared" si="17"/>
        <v>59.067947207072677</v>
      </c>
      <c r="O139" s="433">
        <v>16</v>
      </c>
      <c r="P139" s="666">
        <v>3</v>
      </c>
      <c r="Q139" s="431"/>
      <c r="R139" s="431"/>
      <c r="S139" s="670"/>
      <c r="T139" s="658"/>
      <c r="U139" s="658"/>
      <c r="AH139" s="599">
        <v>44169</v>
      </c>
      <c r="AI139" s="325">
        <v>9</v>
      </c>
    </row>
    <row r="140" spans="1:35" ht="15.75" customHeight="1" x14ac:dyDescent="0.25">
      <c r="A140" s="423">
        <f t="shared" si="16"/>
        <v>200</v>
      </c>
      <c r="B140" s="424">
        <v>44204</v>
      </c>
      <c r="C140" s="425">
        <v>23</v>
      </c>
      <c r="D140" s="423">
        <f t="shared" si="14"/>
        <v>2366</v>
      </c>
      <c r="E140" s="426">
        <f t="shared" si="0"/>
        <v>7.7689560445383323</v>
      </c>
      <c r="F140" s="423">
        <f t="shared" si="6"/>
        <v>1.2538891233793306E-2</v>
      </c>
      <c r="G140" s="427">
        <f t="shared" si="7"/>
        <v>55.279782529085082</v>
      </c>
      <c r="H140" s="427">
        <v>67</v>
      </c>
      <c r="I140" s="427">
        <f t="shared" si="18"/>
        <v>1994</v>
      </c>
      <c r="J140" s="427">
        <f t="shared" si="13"/>
        <v>337</v>
      </c>
      <c r="K140" s="643">
        <v>35</v>
      </c>
      <c r="L140" s="697">
        <f t="shared" si="9"/>
        <v>28.714285714285715</v>
      </c>
      <c r="M140" s="651">
        <f t="shared" si="12"/>
        <v>57.518873927858898</v>
      </c>
      <c r="N140" s="429">
        <f t="shared" si="17"/>
        <v>55.771896777653517</v>
      </c>
      <c r="O140" s="433">
        <v>17</v>
      </c>
      <c r="P140" s="666">
        <v>6</v>
      </c>
      <c r="Q140" s="431"/>
      <c r="R140" s="431"/>
      <c r="S140" s="670"/>
      <c r="T140" s="658"/>
      <c r="U140" s="658"/>
      <c r="AH140" s="599">
        <v>44170</v>
      </c>
      <c r="AI140" s="325">
        <v>2</v>
      </c>
    </row>
    <row r="141" spans="1:35" ht="15.75" customHeight="1" x14ac:dyDescent="0.25">
      <c r="A141" s="423">
        <f t="shared" si="16"/>
        <v>201</v>
      </c>
      <c r="B141" s="424">
        <v>44205</v>
      </c>
      <c r="C141" s="425">
        <f>O141+P141</f>
        <v>60</v>
      </c>
      <c r="D141" s="423">
        <f t="shared" si="14"/>
        <v>2426</v>
      </c>
      <c r="E141" s="426">
        <f t="shared" si="0"/>
        <v>7.7939990895039957</v>
      </c>
      <c r="F141" s="423">
        <f t="shared" si="6"/>
        <v>1.4680700216323395E-2</v>
      </c>
      <c r="G141" s="427">
        <f t="shared" si="7"/>
        <v>47.214858306910898</v>
      </c>
      <c r="H141" s="427">
        <v>44</v>
      </c>
      <c r="I141" s="427">
        <f t="shared" si="18"/>
        <v>2038</v>
      </c>
      <c r="J141" s="427">
        <f t="shared" si="13"/>
        <v>350</v>
      </c>
      <c r="K141" s="643">
        <v>38</v>
      </c>
      <c r="L141" s="697">
        <f t="shared" si="9"/>
        <v>30.428571428571427</v>
      </c>
      <c r="M141" s="651">
        <f t="shared" si="12"/>
        <v>57.614908285687008</v>
      </c>
      <c r="N141" s="429">
        <f t="shared" si="17"/>
        <v>51.880366409738805</v>
      </c>
      <c r="O141" s="433">
        <v>43</v>
      </c>
      <c r="P141" s="666">
        <v>17</v>
      </c>
      <c r="Q141" s="436">
        <f t="shared" ref="Q141:Q221" si="19">SUM(C128:C141)/82250*100000</f>
        <v>500.9118541033435</v>
      </c>
      <c r="R141" s="437">
        <f t="shared" ref="R141:R204" si="20">SUM(C128:C141)/SUM(C114:C127)</f>
        <v>0.83232323232323235</v>
      </c>
      <c r="S141" s="670"/>
      <c r="T141" s="658"/>
      <c r="U141" s="658"/>
      <c r="AH141" s="599">
        <v>44172</v>
      </c>
      <c r="AI141" s="325">
        <v>5</v>
      </c>
    </row>
    <row r="142" spans="1:35" ht="15.75" customHeight="1" x14ac:dyDescent="0.25">
      <c r="A142" s="423">
        <f t="shared" si="16"/>
        <v>202</v>
      </c>
      <c r="B142" s="424">
        <v>44206</v>
      </c>
      <c r="C142" s="425">
        <f>O142+P142</f>
        <v>0</v>
      </c>
      <c r="D142" s="423">
        <f t="shared" si="14"/>
        <v>2426</v>
      </c>
      <c r="E142" s="426">
        <f t="shared" si="0"/>
        <v>7.7939990895039957</v>
      </c>
      <c r="F142" s="423">
        <f t="shared" si="6"/>
        <v>1.3540553861248274E-2</v>
      </c>
      <c r="G142" s="427">
        <f t="shared" si="7"/>
        <v>51.190459981379632</v>
      </c>
      <c r="H142" s="427"/>
      <c r="I142" s="427">
        <f t="shared" si="18"/>
        <v>2038</v>
      </c>
      <c r="J142" s="427">
        <f t="shared" si="13"/>
        <v>349</v>
      </c>
      <c r="K142" s="643">
        <v>39</v>
      </c>
      <c r="L142" s="697">
        <f t="shared" si="9"/>
        <v>30.428571428571427</v>
      </c>
      <c r="M142" s="651">
        <f t="shared" si="12"/>
        <v>56.830699335680364</v>
      </c>
      <c r="N142" s="429">
        <f t="shared" si="17"/>
        <v>51.228366939125202</v>
      </c>
      <c r="O142" s="433"/>
      <c r="P142" s="666"/>
      <c r="Q142" s="436">
        <f t="shared" si="19"/>
        <v>500.9118541033435</v>
      </c>
      <c r="R142" s="437">
        <f t="shared" si="20"/>
        <v>0.8728813559322034</v>
      </c>
      <c r="S142" s="670"/>
      <c r="T142" s="658"/>
      <c r="U142" s="658"/>
      <c r="AH142" s="599">
        <v>44176</v>
      </c>
      <c r="AI142" s="325">
        <v>3</v>
      </c>
    </row>
    <row r="143" spans="1:35" ht="15.75" customHeight="1" x14ac:dyDescent="0.25">
      <c r="A143" s="423">
        <f t="shared" si="16"/>
        <v>203</v>
      </c>
      <c r="B143" s="424">
        <v>44207</v>
      </c>
      <c r="C143" s="425">
        <f>O143+P143</f>
        <v>19</v>
      </c>
      <c r="D143" s="423">
        <f t="shared" si="14"/>
        <v>2445</v>
      </c>
      <c r="E143" s="426">
        <f t="shared" si="0"/>
        <v>7.8018004019089728</v>
      </c>
      <c r="F143" s="423">
        <f t="shared" si="6"/>
        <v>1.1750469033369435E-2</v>
      </c>
      <c r="G143" s="427">
        <f t="shared" si="7"/>
        <v>58.98889470637463</v>
      </c>
      <c r="H143" s="427">
        <v>0</v>
      </c>
      <c r="I143" s="427">
        <f t="shared" si="18"/>
        <v>2038</v>
      </c>
      <c r="J143" s="427">
        <f t="shared" si="13"/>
        <v>368</v>
      </c>
      <c r="K143" s="643">
        <v>39</v>
      </c>
      <c r="L143" s="697">
        <f t="shared" si="9"/>
        <v>29.142857142857142</v>
      </c>
      <c r="M143" s="651">
        <f t="shared" si="12"/>
        <v>55.696833877852612</v>
      </c>
      <c r="N143" s="429">
        <f t="shared" si="17"/>
        <v>52.464737664888389</v>
      </c>
      <c r="O143" s="433">
        <v>11</v>
      </c>
      <c r="P143" s="666">
        <v>8</v>
      </c>
      <c r="Q143" s="436">
        <f t="shared" si="19"/>
        <v>475.3799392097265</v>
      </c>
      <c r="R143" s="437">
        <f t="shared" si="20"/>
        <v>0.79795918367346941</v>
      </c>
      <c r="S143" s="670"/>
      <c r="T143" s="658"/>
      <c r="U143" s="658"/>
      <c r="AH143" s="599">
        <v>44177</v>
      </c>
      <c r="AI143" s="325">
        <v>1</v>
      </c>
    </row>
    <row r="144" spans="1:35" ht="15.75" customHeight="1" x14ac:dyDescent="0.25">
      <c r="A144" s="423">
        <f t="shared" si="16"/>
        <v>204</v>
      </c>
      <c r="B144" s="424">
        <v>44208</v>
      </c>
      <c r="C144" s="425">
        <v>27</v>
      </c>
      <c r="D144" s="423">
        <f t="shared" si="14"/>
        <v>2472</v>
      </c>
      <c r="E144" s="426">
        <f t="shared" si="0"/>
        <v>7.8127828185775812</v>
      </c>
      <c r="F144" s="423">
        <f t="shared" si="6"/>
        <v>1.0552931199477042E-2</v>
      </c>
      <c r="G144" s="427">
        <f t="shared" si="7"/>
        <v>65.682905295004161</v>
      </c>
      <c r="H144" s="427">
        <v>78</v>
      </c>
      <c r="I144" s="427">
        <f t="shared" si="18"/>
        <v>2116</v>
      </c>
      <c r="J144" s="427">
        <f t="shared" si="13"/>
        <v>316</v>
      </c>
      <c r="K144" s="643">
        <v>40</v>
      </c>
      <c r="L144" s="697">
        <f t="shared" si="9"/>
        <v>27.285714285714285</v>
      </c>
      <c r="M144" s="651">
        <f t="shared" si="12"/>
        <v>55.770401231804264</v>
      </c>
      <c r="N144" s="429">
        <f t="shared" si="17"/>
        <v>58.620753327586137</v>
      </c>
      <c r="O144" s="433">
        <f>C144-P144</f>
        <v>8</v>
      </c>
      <c r="P144" s="666">
        <v>19</v>
      </c>
      <c r="Q144" s="436">
        <f t="shared" si="19"/>
        <v>448.63221884498478</v>
      </c>
      <c r="R144" s="437">
        <f t="shared" si="20"/>
        <v>0.757700205338809</v>
      </c>
      <c r="S144" s="670"/>
      <c r="T144" s="658"/>
      <c r="U144" s="658"/>
      <c r="AH144" s="599">
        <v>44179</v>
      </c>
      <c r="AI144" s="325">
        <v>7</v>
      </c>
    </row>
    <row r="145" spans="1:35" ht="15.75" customHeight="1" x14ac:dyDescent="0.25">
      <c r="A145" s="423">
        <f t="shared" si="16"/>
        <v>205</v>
      </c>
      <c r="B145" s="424">
        <v>44209</v>
      </c>
      <c r="C145" s="425">
        <f>O145+P145</f>
        <v>4</v>
      </c>
      <c r="D145" s="423">
        <f t="shared" si="14"/>
        <v>2476</v>
      </c>
      <c r="E145" s="426">
        <f t="shared" si="0"/>
        <v>7.814399633804487</v>
      </c>
      <c r="F145" s="423">
        <f t="shared" si="6"/>
        <v>9.3246945133410742E-3</v>
      </c>
      <c r="G145" s="427">
        <f t="shared" si="7"/>
        <v>74.334572523340285</v>
      </c>
      <c r="H145" s="427">
        <v>0</v>
      </c>
      <c r="I145" s="427">
        <f t="shared" si="18"/>
        <v>2116</v>
      </c>
      <c r="J145" s="427">
        <f t="shared" si="13"/>
        <v>320</v>
      </c>
      <c r="K145" s="643">
        <v>40</v>
      </c>
      <c r="L145" s="697">
        <f t="shared" si="9"/>
        <v>21.714285714285715</v>
      </c>
      <c r="M145" s="651">
        <f t="shared" si="12"/>
        <v>57.976847390759303</v>
      </c>
      <c r="N145" s="429">
        <f t="shared" si="17"/>
        <v>66.335457508239685</v>
      </c>
      <c r="O145" s="433">
        <v>0</v>
      </c>
      <c r="P145" s="666">
        <v>4</v>
      </c>
      <c r="Q145" s="436">
        <f t="shared" si="19"/>
        <v>421.88449848024317</v>
      </c>
      <c r="R145" s="437">
        <f t="shared" si="20"/>
        <v>0.71546391752577321</v>
      </c>
      <c r="S145" s="670"/>
      <c r="T145" s="658"/>
      <c r="U145" s="658"/>
      <c r="AH145" s="599">
        <v>44180</v>
      </c>
      <c r="AI145" s="325">
        <v>2</v>
      </c>
    </row>
    <row r="146" spans="1:35" ht="15.75" customHeight="1" x14ac:dyDescent="0.25">
      <c r="A146" s="423">
        <f t="shared" si="16"/>
        <v>206</v>
      </c>
      <c r="B146" s="424">
        <v>44210</v>
      </c>
      <c r="C146" s="425">
        <f>O146+P146</f>
        <v>36</v>
      </c>
      <c r="D146" s="423">
        <f t="shared" si="14"/>
        <v>2512</v>
      </c>
      <c r="E146" s="426">
        <f t="shared" si="0"/>
        <v>7.8288345275880893</v>
      </c>
      <c r="F146" s="423">
        <f t="shared" si="6"/>
        <v>8.5435809579942502E-3</v>
      </c>
      <c r="G146" s="427">
        <f t="shared" si="7"/>
        <v>81.130755823337253</v>
      </c>
      <c r="H146" s="427">
        <v>0</v>
      </c>
      <c r="I146" s="427">
        <f t="shared" si="18"/>
        <v>2116</v>
      </c>
      <c r="J146" s="427">
        <f t="shared" si="13"/>
        <v>356</v>
      </c>
      <c r="K146" s="643">
        <v>40</v>
      </c>
      <c r="L146" s="697">
        <f t="shared" si="9"/>
        <v>24.142857142857142</v>
      </c>
      <c r="M146" s="651">
        <f t="shared" si="12"/>
        <v>61.97460416649028</v>
      </c>
      <c r="N146" s="429">
        <f t="shared" si="17"/>
        <v>73.716077880560576</v>
      </c>
      <c r="O146" s="433">
        <v>29</v>
      </c>
      <c r="P146" s="666">
        <v>7</v>
      </c>
      <c r="Q146" s="436">
        <f t="shared" si="19"/>
        <v>421.88449848024317</v>
      </c>
      <c r="R146" s="437">
        <f t="shared" si="20"/>
        <v>0.74784482758620685</v>
      </c>
      <c r="S146" s="670"/>
      <c r="T146" s="658"/>
      <c r="U146" s="658"/>
      <c r="AH146" s="599">
        <v>44181</v>
      </c>
      <c r="AI146" s="325">
        <v>3</v>
      </c>
    </row>
    <row r="147" spans="1:35" ht="15.75" customHeight="1" x14ac:dyDescent="0.25">
      <c r="A147" s="423">
        <f t="shared" si="16"/>
        <v>207</v>
      </c>
      <c r="B147" s="424">
        <v>44211</v>
      </c>
      <c r="C147" s="425">
        <f>O147+P147</f>
        <v>34</v>
      </c>
      <c r="D147" s="423">
        <f t="shared" si="14"/>
        <v>2546</v>
      </c>
      <c r="E147" s="426">
        <f t="shared" si="0"/>
        <v>7.8422787791173523</v>
      </c>
      <c r="F147" s="423">
        <f t="shared" si="6"/>
        <v>8.1110420322775423E-3</v>
      </c>
      <c r="G147" s="427">
        <f t="shared" si="7"/>
        <v>85.457229515220845</v>
      </c>
      <c r="H147" s="427">
        <v>78</v>
      </c>
      <c r="I147" s="427">
        <f t="shared" si="18"/>
        <v>2194</v>
      </c>
      <c r="J147" s="427">
        <f t="shared" si="13"/>
        <v>312</v>
      </c>
      <c r="K147" s="643">
        <v>40</v>
      </c>
      <c r="L147" s="697">
        <f t="shared" si="9"/>
        <v>25.714285714285715</v>
      </c>
      <c r="M147" s="651">
        <f t="shared" si="12"/>
        <v>66.285668021652526</v>
      </c>
      <c r="N147" s="429">
        <f t="shared" si="17"/>
        <v>80.307519287299456</v>
      </c>
      <c r="O147" s="433">
        <v>27</v>
      </c>
      <c r="P147" s="666">
        <v>7</v>
      </c>
      <c r="Q147" s="436">
        <f t="shared" si="19"/>
        <v>463.22188449848022</v>
      </c>
      <c r="R147" s="437">
        <f t="shared" si="20"/>
        <v>0.91586538461538458</v>
      </c>
      <c r="S147" s="670"/>
      <c r="T147" s="658"/>
      <c r="U147" s="658"/>
      <c r="AH147" s="599">
        <v>44182</v>
      </c>
      <c r="AI147" s="325">
        <v>8</v>
      </c>
    </row>
    <row r="148" spans="1:35" ht="15.75" customHeight="1" x14ac:dyDescent="0.25">
      <c r="A148" s="423">
        <f t="shared" si="16"/>
        <v>208</v>
      </c>
      <c r="B148" s="424">
        <v>44212</v>
      </c>
      <c r="C148" s="425">
        <v>19</v>
      </c>
      <c r="D148" s="423">
        <f t="shared" si="14"/>
        <v>2565</v>
      </c>
      <c r="E148" s="426">
        <f t="shared" si="0"/>
        <v>7.8497137576048699</v>
      </c>
      <c r="F148" s="423">
        <f t="shared" si="6"/>
        <v>9.4340167046389166E-3</v>
      </c>
      <c r="G148" s="427">
        <f t="shared" si="7"/>
        <v>73.473177148298817</v>
      </c>
      <c r="H148" s="427">
        <v>37</v>
      </c>
      <c r="I148" s="427">
        <f t="shared" si="18"/>
        <v>2231</v>
      </c>
      <c r="J148" s="427">
        <f t="shared" si="13"/>
        <v>294</v>
      </c>
      <c r="K148" s="643">
        <v>40</v>
      </c>
      <c r="L148" s="697">
        <f t="shared" si="9"/>
        <v>19.857142857142858</v>
      </c>
      <c r="M148" s="651">
        <f t="shared" si="12"/>
        <v>70.036856427565084</v>
      </c>
      <c r="N148" s="429">
        <f t="shared" si="17"/>
        <v>80.020387495618976</v>
      </c>
      <c r="O148" s="433">
        <v>19</v>
      </c>
      <c r="P148" s="666">
        <v>0</v>
      </c>
      <c r="Q148" s="436">
        <f t="shared" si="19"/>
        <v>427.96352583586628</v>
      </c>
      <c r="R148" s="437">
        <f t="shared" si="20"/>
        <v>0.91191709844559588</v>
      </c>
      <c r="S148" s="670"/>
      <c r="T148" s="658"/>
      <c r="U148" s="658"/>
      <c r="AH148" s="599">
        <v>44183</v>
      </c>
      <c r="AI148" s="325">
        <v>5</v>
      </c>
    </row>
    <row r="149" spans="1:35" ht="15.75" customHeight="1" x14ac:dyDescent="0.25">
      <c r="A149" s="423">
        <f t="shared" si="16"/>
        <v>209</v>
      </c>
      <c r="B149" s="424">
        <v>44213</v>
      </c>
      <c r="C149" s="425">
        <v>0</v>
      </c>
      <c r="D149" s="423">
        <f t="shared" ref="D149:D212" si="21">C149+D148</f>
        <v>2565</v>
      </c>
      <c r="E149" s="426">
        <f t="shared" si="0"/>
        <v>7.8497137576048699</v>
      </c>
      <c r="F149" s="423">
        <f t="shared" si="6"/>
        <v>8.7671818019690682E-3</v>
      </c>
      <c r="G149" s="427">
        <f t="shared" si="7"/>
        <v>79.061572602984882</v>
      </c>
      <c r="H149" s="427">
        <v>0</v>
      </c>
      <c r="I149" s="427">
        <f t="shared" si="18"/>
        <v>2231</v>
      </c>
      <c r="J149" s="427">
        <f t="shared" si="13"/>
        <v>294</v>
      </c>
      <c r="K149" s="643">
        <v>40</v>
      </c>
      <c r="L149" s="697">
        <f t="shared" si="9"/>
        <v>19.857142857142858</v>
      </c>
      <c r="M149" s="651">
        <f t="shared" si="12"/>
        <v>74.01844394493726</v>
      </c>
      <c r="N149" s="429">
        <f t="shared" si="17"/>
        <v>79.330659755501514</v>
      </c>
      <c r="O149" s="432"/>
      <c r="P149" s="665"/>
      <c r="Q149" s="436">
        <f t="shared" si="19"/>
        <v>427.96352583586628</v>
      </c>
      <c r="R149" s="437">
        <f t="shared" si="20"/>
        <v>0.91191709844559588</v>
      </c>
      <c r="S149" s="670"/>
      <c r="T149" s="658"/>
      <c r="U149" s="658"/>
      <c r="AH149" s="599">
        <v>44184</v>
      </c>
      <c r="AI149" s="325">
        <v>2</v>
      </c>
    </row>
    <row r="150" spans="1:35" ht="15.75" customHeight="1" x14ac:dyDescent="0.25">
      <c r="A150" s="423">
        <f t="shared" si="16"/>
        <v>210</v>
      </c>
      <c r="B150" s="424">
        <v>44214</v>
      </c>
      <c r="C150" s="425">
        <v>22</v>
      </c>
      <c r="D150" s="423">
        <f t="shared" si="21"/>
        <v>2587</v>
      </c>
      <c r="E150" s="426">
        <f t="shared" si="0"/>
        <v>7.8582541821860294</v>
      </c>
      <c r="F150" s="423">
        <f t="shared" si="6"/>
        <v>8.1400560158175449E-3</v>
      </c>
      <c r="G150" s="427">
        <f t="shared" si="7"/>
        <v>85.152630302916805</v>
      </c>
      <c r="H150" s="427">
        <v>1</v>
      </c>
      <c r="I150" s="427">
        <f t="shared" si="18"/>
        <v>2232</v>
      </c>
      <c r="J150" s="427">
        <f t="shared" si="13"/>
        <v>315</v>
      </c>
      <c r="K150" s="643">
        <v>40</v>
      </c>
      <c r="L150" s="697">
        <f t="shared" si="9"/>
        <v>20.285714285714285</v>
      </c>
      <c r="M150" s="651">
        <f t="shared" si="12"/>
        <v>77.756120458729001</v>
      </c>
      <c r="N150" s="429">
        <f t="shared" si="17"/>
        <v>79.229126684733501</v>
      </c>
      <c r="O150" s="433">
        <v>21</v>
      </c>
      <c r="P150" s="666">
        <v>1</v>
      </c>
      <c r="Q150" s="436">
        <f t="shared" si="19"/>
        <v>420.66869300911856</v>
      </c>
      <c r="R150" s="437">
        <f t="shared" si="20"/>
        <v>0.92021276595744683</v>
      </c>
      <c r="S150" s="670"/>
      <c r="T150" s="658"/>
      <c r="U150" s="658"/>
      <c r="AH150" s="599">
        <v>44186</v>
      </c>
      <c r="AI150" s="325">
        <v>1</v>
      </c>
    </row>
    <row r="151" spans="1:35" ht="15.75" customHeight="1" x14ac:dyDescent="0.25">
      <c r="A151" s="423">
        <f t="shared" si="16"/>
        <v>211</v>
      </c>
      <c r="B151" s="424">
        <v>44215</v>
      </c>
      <c r="C151" s="425">
        <f>O151+P151</f>
        <v>31</v>
      </c>
      <c r="D151" s="423">
        <f t="shared" si="21"/>
        <v>2618</v>
      </c>
      <c r="E151" s="426">
        <f t="shared" si="0"/>
        <v>7.8701659464698448</v>
      </c>
      <c r="F151" s="423">
        <f t="shared" si="6"/>
        <v>8.3419009171239768E-3</v>
      </c>
      <c r="G151" s="427">
        <f t="shared" si="7"/>
        <v>83.092233706237849</v>
      </c>
      <c r="H151" s="427">
        <v>0</v>
      </c>
      <c r="I151" s="427">
        <f t="shared" si="18"/>
        <v>2232</v>
      </c>
      <c r="J151" s="427">
        <f t="shared" si="13"/>
        <v>346</v>
      </c>
      <c r="K151" s="643">
        <v>40</v>
      </c>
      <c r="L151" s="697">
        <f t="shared" si="9"/>
        <v>20.857142857142858</v>
      </c>
      <c r="M151" s="651">
        <f t="shared" si="12"/>
        <v>80.243167374619546</v>
      </c>
      <c r="N151" s="429">
        <f t="shared" si="17"/>
        <v>82.435478870713169</v>
      </c>
      <c r="O151" s="433">
        <v>15</v>
      </c>
      <c r="P151" s="666">
        <v>16</v>
      </c>
      <c r="Q151" s="436">
        <f t="shared" si="19"/>
        <v>409.726443768997</v>
      </c>
      <c r="R151" s="437">
        <f t="shared" si="20"/>
        <v>0.90348525469168905</v>
      </c>
      <c r="S151" s="670"/>
      <c r="T151" s="658"/>
      <c r="U151" s="658"/>
      <c r="AH151" s="599">
        <v>44187</v>
      </c>
      <c r="AI151" s="325">
        <v>5</v>
      </c>
    </row>
    <row r="152" spans="1:35" ht="15.75" customHeight="1" x14ac:dyDescent="0.25">
      <c r="A152" s="423">
        <f t="shared" si="16"/>
        <v>212</v>
      </c>
      <c r="B152" s="424">
        <v>44216</v>
      </c>
      <c r="C152" s="425">
        <v>30</v>
      </c>
      <c r="D152" s="423">
        <f t="shared" si="21"/>
        <v>2648</v>
      </c>
      <c r="E152" s="426">
        <f t="shared" si="0"/>
        <v>7.8815599170568991</v>
      </c>
      <c r="F152" s="423">
        <f t="shared" si="6"/>
        <v>7.9461045604490698E-3</v>
      </c>
      <c r="G152" s="427">
        <f t="shared" si="7"/>
        <v>87.231067158367779</v>
      </c>
      <c r="H152" s="427">
        <v>55</v>
      </c>
      <c r="I152" s="427">
        <f t="shared" si="18"/>
        <v>2287</v>
      </c>
      <c r="J152" s="427">
        <f t="shared" si="13"/>
        <v>321</v>
      </c>
      <c r="K152" s="643">
        <v>40</v>
      </c>
      <c r="L152" s="697">
        <f t="shared" si="9"/>
        <v>24.571428571428573</v>
      </c>
      <c r="M152" s="651">
        <f t="shared" si="12"/>
        <v>82.085523751052037</v>
      </c>
      <c r="N152" s="429">
        <f t="shared" si="17"/>
        <v>85.158643722507477</v>
      </c>
      <c r="O152" s="433">
        <v>14</v>
      </c>
      <c r="P152" s="666">
        <v>16</v>
      </c>
      <c r="Q152" s="436">
        <f t="shared" si="19"/>
        <v>393.92097264437689</v>
      </c>
      <c r="R152" s="437">
        <f t="shared" si="20"/>
        <v>0.86631016042780751</v>
      </c>
      <c r="S152" s="670"/>
      <c r="T152" s="658"/>
      <c r="U152" s="658"/>
      <c r="AH152" s="599">
        <v>44188</v>
      </c>
      <c r="AI152" s="325">
        <v>11</v>
      </c>
    </row>
    <row r="153" spans="1:35" ht="15.75" customHeight="1" x14ac:dyDescent="0.25">
      <c r="A153" s="423">
        <f t="shared" si="16"/>
        <v>213</v>
      </c>
      <c r="B153" s="424">
        <v>44217</v>
      </c>
      <c r="C153" s="425">
        <v>29</v>
      </c>
      <c r="D153" s="423">
        <f t="shared" si="21"/>
        <v>2677</v>
      </c>
      <c r="E153" s="426">
        <f t="shared" si="0"/>
        <v>7.8924520435203522</v>
      </c>
      <c r="F153" s="423">
        <f t="shared" si="6"/>
        <v>8.3808678920726121E-3</v>
      </c>
      <c r="G153" s="427">
        <f t="shared" si="7"/>
        <v>82.705895079862429</v>
      </c>
      <c r="H153" s="427">
        <v>10</v>
      </c>
      <c r="I153" s="427">
        <f t="shared" si="18"/>
        <v>2297</v>
      </c>
      <c r="J153" s="427">
        <f t="shared" si="13"/>
        <v>338</v>
      </c>
      <c r="K153" s="643">
        <v>42</v>
      </c>
      <c r="L153" s="697">
        <f t="shared" si="9"/>
        <v>23.571428571428573</v>
      </c>
      <c r="M153" s="651">
        <f t="shared" si="12"/>
        <v>82.310543644841346</v>
      </c>
      <c r="N153" s="429">
        <f t="shared" si="17"/>
        <v>84.343065314822695</v>
      </c>
      <c r="O153" s="433">
        <v>29</v>
      </c>
      <c r="P153" s="666">
        <v>0</v>
      </c>
      <c r="Q153" s="436">
        <f t="shared" si="19"/>
        <v>406.07902735562311</v>
      </c>
      <c r="R153" s="437">
        <f t="shared" si="20"/>
        <v>0.93036211699164351</v>
      </c>
      <c r="S153" s="670"/>
      <c r="T153" s="658"/>
      <c r="U153" s="658"/>
      <c r="AH153" s="599">
        <v>44189</v>
      </c>
      <c r="AI153" s="325">
        <v>6</v>
      </c>
    </row>
    <row r="154" spans="1:35" ht="15.75" customHeight="1" x14ac:dyDescent="0.25">
      <c r="A154" s="423">
        <f t="shared" si="16"/>
        <v>214</v>
      </c>
      <c r="B154" s="424">
        <v>44218</v>
      </c>
      <c r="C154" s="425">
        <v>37</v>
      </c>
      <c r="D154" s="423">
        <f t="shared" si="21"/>
        <v>2714</v>
      </c>
      <c r="E154" s="426">
        <f t="shared" si="0"/>
        <v>7.9061788403948148</v>
      </c>
      <c r="F154" s="423">
        <f t="shared" si="6"/>
        <v>9.9349126811310341E-3</v>
      </c>
      <c r="G154" s="427">
        <f t="shared" si="7"/>
        <v>69.768824629572322</v>
      </c>
      <c r="H154" s="427">
        <v>0</v>
      </c>
      <c r="I154" s="427">
        <f t="shared" si="18"/>
        <v>2297</v>
      </c>
      <c r="J154" s="427">
        <f t="shared" si="13"/>
        <v>375</v>
      </c>
      <c r="K154" s="643">
        <v>42</v>
      </c>
      <c r="L154" s="697">
        <f t="shared" si="9"/>
        <v>24</v>
      </c>
      <c r="M154" s="651">
        <f t="shared" si="12"/>
        <v>80.069342946891553</v>
      </c>
      <c r="N154" s="429">
        <f t="shared" si="17"/>
        <v>79.901928955934167</v>
      </c>
      <c r="O154" s="433" t="s">
        <v>1134</v>
      </c>
      <c r="P154" s="666" t="s">
        <v>1134</v>
      </c>
      <c r="Q154" s="436">
        <f t="shared" si="19"/>
        <v>423.10030395136778</v>
      </c>
      <c r="R154" s="437">
        <f t="shared" si="20"/>
        <v>0.91099476439790572</v>
      </c>
      <c r="S154" s="670"/>
      <c r="T154" s="658"/>
      <c r="U154" s="658"/>
      <c r="AH154" s="599">
        <v>44191</v>
      </c>
      <c r="AI154" s="325">
        <v>6</v>
      </c>
    </row>
    <row r="155" spans="1:35" ht="15.75" customHeight="1" x14ac:dyDescent="0.25">
      <c r="A155" s="423">
        <f t="shared" si="16"/>
        <v>215</v>
      </c>
      <c r="B155" s="424">
        <v>44219</v>
      </c>
      <c r="C155" s="425">
        <v>37</v>
      </c>
      <c r="D155" s="423">
        <f t="shared" si="21"/>
        <v>2751</v>
      </c>
      <c r="E155" s="426">
        <f t="shared" si="0"/>
        <v>7.9197197609245746</v>
      </c>
      <c r="F155" s="423">
        <f t="shared" si="6"/>
        <v>1.1719765122399726E-2</v>
      </c>
      <c r="G155" s="427">
        <f t="shared" si="7"/>
        <v>59.14343617988969</v>
      </c>
      <c r="H155" s="427">
        <v>0</v>
      </c>
      <c r="I155" s="427">
        <f t="shared" si="18"/>
        <v>2297</v>
      </c>
      <c r="J155" s="427">
        <f t="shared" si="13"/>
        <v>412</v>
      </c>
      <c r="K155" s="643">
        <v>42</v>
      </c>
      <c r="L155" s="697">
        <f t="shared" si="9"/>
        <v>26.571428571428573</v>
      </c>
      <c r="M155" s="651">
        <f t="shared" si="12"/>
        <v>78.022237094261683</v>
      </c>
      <c r="N155" s="429">
        <f t="shared" si="17"/>
        <v>70.53938529644148</v>
      </c>
      <c r="O155" s="433" t="s">
        <v>1134</v>
      </c>
      <c r="P155" s="666" t="s">
        <v>1134</v>
      </c>
      <c r="Q155" s="436">
        <f t="shared" si="19"/>
        <v>395.13677811550156</v>
      </c>
      <c r="R155" s="437">
        <f t="shared" si="20"/>
        <v>0.78883495145631066</v>
      </c>
      <c r="S155" s="670"/>
      <c r="T155" s="658"/>
      <c r="U155" s="658"/>
      <c r="AH155" s="599">
        <v>44194</v>
      </c>
      <c r="AI155" s="325">
        <v>14</v>
      </c>
    </row>
    <row r="156" spans="1:35" ht="15.75" customHeight="1" x14ac:dyDescent="0.25">
      <c r="A156" s="423">
        <f t="shared" si="16"/>
        <v>216</v>
      </c>
      <c r="B156" s="424">
        <v>44220</v>
      </c>
      <c r="C156" s="425">
        <v>0</v>
      </c>
      <c r="D156" s="423">
        <f t="shared" si="21"/>
        <v>2751</v>
      </c>
      <c r="E156" s="426">
        <f t="shared" si="0"/>
        <v>7.9197197609245746</v>
      </c>
      <c r="F156" s="423">
        <f t="shared" si="6"/>
        <v>1.1004403159393248E-2</v>
      </c>
      <c r="G156" s="427">
        <f t="shared" si="7"/>
        <v>62.988166692918902</v>
      </c>
      <c r="H156" s="427">
        <v>60</v>
      </c>
      <c r="I156" s="427">
        <f t="shared" si="18"/>
        <v>2357</v>
      </c>
      <c r="J156" s="427">
        <f t="shared" si="13"/>
        <v>352</v>
      </c>
      <c r="K156" s="643">
        <v>42</v>
      </c>
      <c r="L156" s="697">
        <f t="shared" si="9"/>
        <v>26.571428571428573</v>
      </c>
      <c r="M156" s="651">
        <f t="shared" si="12"/>
        <v>75.72603624996654</v>
      </c>
      <c r="N156" s="429">
        <f t="shared" si="17"/>
        <v>63.966809167460298</v>
      </c>
      <c r="O156" s="433" t="s">
        <v>1134</v>
      </c>
      <c r="P156" s="666" t="s">
        <v>1134</v>
      </c>
      <c r="Q156" s="436">
        <f t="shared" si="19"/>
        <v>395.13677811550156</v>
      </c>
      <c r="R156" s="437">
        <f t="shared" si="20"/>
        <v>0.78883495145631066</v>
      </c>
      <c r="S156" s="670"/>
      <c r="T156" s="658"/>
      <c r="U156" s="658"/>
      <c r="AH156" s="599">
        <v>44195</v>
      </c>
      <c r="AI156" s="325">
        <v>5</v>
      </c>
    </row>
    <row r="157" spans="1:35" ht="15.75" customHeight="1" x14ac:dyDescent="0.25">
      <c r="A157" s="423">
        <f t="shared" si="16"/>
        <v>217</v>
      </c>
      <c r="B157" s="424">
        <v>44221</v>
      </c>
      <c r="C157" s="425">
        <v>12</v>
      </c>
      <c r="D157" s="423">
        <f t="shared" si="21"/>
        <v>2763</v>
      </c>
      <c r="E157" s="426">
        <f t="shared" si="0"/>
        <v>7.9240723249234168</v>
      </c>
      <c r="F157" s="423">
        <f t="shared" si="6"/>
        <v>9.4752335892960594E-3</v>
      </c>
      <c r="G157" s="427">
        <f t="shared" si="7"/>
        <v>73.153571785605024</v>
      </c>
      <c r="H157" s="427">
        <v>60</v>
      </c>
      <c r="I157" s="427">
        <f t="shared" si="18"/>
        <v>2417</v>
      </c>
      <c r="J157" s="427">
        <f t="shared" si="13"/>
        <v>304</v>
      </c>
      <c r="K157" s="643">
        <v>42</v>
      </c>
      <c r="L157" s="697">
        <f t="shared" si="9"/>
        <v>25.142857142857142</v>
      </c>
      <c r="M157" s="651">
        <f t="shared" si="12"/>
        <v>74.011885033207719</v>
      </c>
      <c r="N157" s="429">
        <f t="shared" si="17"/>
        <v>65.095058219471198</v>
      </c>
      <c r="O157" s="433">
        <v>12</v>
      </c>
      <c r="P157" s="666" t="s">
        <v>1134</v>
      </c>
      <c r="Q157" s="436">
        <f t="shared" si="19"/>
        <v>386.62613981762917</v>
      </c>
      <c r="R157" s="437">
        <f t="shared" si="20"/>
        <v>0.8132992327365729</v>
      </c>
      <c r="S157" s="670"/>
      <c r="T157" s="658"/>
      <c r="U157" s="658"/>
      <c r="AH157" s="599">
        <v>44196</v>
      </c>
      <c r="AI157" s="325">
        <v>7</v>
      </c>
    </row>
    <row r="158" spans="1:35" ht="15.75" customHeight="1" x14ac:dyDescent="0.25">
      <c r="A158" s="423">
        <f t="shared" si="16"/>
        <v>218</v>
      </c>
      <c r="B158" s="424">
        <v>44222</v>
      </c>
      <c r="C158" s="425">
        <v>26</v>
      </c>
      <c r="D158" s="423">
        <f t="shared" si="21"/>
        <v>2789</v>
      </c>
      <c r="E158" s="426">
        <f t="shared" si="0"/>
        <v>7.933438387627489</v>
      </c>
      <c r="F158" s="423">
        <f t="shared" si="6"/>
        <v>8.3006033945592448E-3</v>
      </c>
      <c r="G158" s="427">
        <f t="shared" si="7"/>
        <v>83.505637796678613</v>
      </c>
      <c r="H158" s="427">
        <v>9</v>
      </c>
      <c r="I158" s="427">
        <f t="shared" si="18"/>
        <v>2426</v>
      </c>
      <c r="J158" s="427">
        <f t="shared" si="13"/>
        <v>320</v>
      </c>
      <c r="K158" s="643">
        <v>43</v>
      </c>
      <c r="L158" s="697">
        <f t="shared" si="9"/>
        <v>24.428571428571427</v>
      </c>
      <c r="M158" s="651">
        <f t="shared" si="12"/>
        <v>74.070942760413544</v>
      </c>
      <c r="N158" s="429">
        <f t="shared" si="17"/>
        <v>73.215792091734173</v>
      </c>
      <c r="O158" s="433" t="s">
        <v>1134</v>
      </c>
      <c r="P158" s="666" t="s">
        <v>1134</v>
      </c>
      <c r="Q158" s="436">
        <f t="shared" si="19"/>
        <v>385.41033434650456</v>
      </c>
      <c r="R158" s="437">
        <f t="shared" si="20"/>
        <v>0.85907859078590787</v>
      </c>
      <c r="S158" s="670"/>
      <c r="T158" s="658"/>
      <c r="U158" s="658"/>
      <c r="AH158" s="599">
        <v>44198</v>
      </c>
      <c r="AI158" s="325">
        <v>11</v>
      </c>
    </row>
    <row r="159" spans="1:35" ht="15.75" customHeight="1" x14ac:dyDescent="0.25">
      <c r="A159" s="423">
        <f t="shared" si="16"/>
        <v>219</v>
      </c>
      <c r="B159" s="424">
        <v>44223</v>
      </c>
      <c r="C159" s="425">
        <v>29</v>
      </c>
      <c r="D159" s="423">
        <f t="shared" si="21"/>
        <v>2818</v>
      </c>
      <c r="E159" s="426">
        <f t="shared" si="0"/>
        <v>7.9437826924586252</v>
      </c>
      <c r="F159" s="423">
        <f t="shared" si="6"/>
        <v>7.6022716171074856E-3</v>
      </c>
      <c r="G159" s="427">
        <f t="shared" si="7"/>
        <v>91.176324060843555</v>
      </c>
      <c r="H159" s="427">
        <v>0</v>
      </c>
      <c r="I159" s="427">
        <f t="shared" si="18"/>
        <v>2426</v>
      </c>
      <c r="J159" s="427">
        <f t="shared" si="13"/>
        <v>349</v>
      </c>
      <c r="K159" s="643">
        <v>43</v>
      </c>
      <c r="L159" s="697">
        <f t="shared" si="9"/>
        <v>24.285714285714285</v>
      </c>
      <c r="M159" s="651">
        <f t="shared" si="12"/>
        <v>74.634550889338655</v>
      </c>
      <c r="N159" s="429">
        <f t="shared" si="17"/>
        <v>82.611844547709055</v>
      </c>
      <c r="O159" s="433" t="s">
        <v>1134</v>
      </c>
      <c r="P159" s="666" t="s">
        <v>1134</v>
      </c>
      <c r="Q159" s="436">
        <f t="shared" si="19"/>
        <v>415.80547112462006</v>
      </c>
      <c r="R159" s="437">
        <f t="shared" si="20"/>
        <v>0.98559077809798268</v>
      </c>
      <c r="S159" s="670"/>
      <c r="T159" s="658"/>
      <c r="U159" s="658"/>
      <c r="AH159" s="599">
        <v>44200</v>
      </c>
      <c r="AI159" s="325">
        <v>8</v>
      </c>
    </row>
    <row r="160" spans="1:35" ht="15.75" customHeight="1" x14ac:dyDescent="0.25">
      <c r="A160" s="423">
        <f t="shared" si="16"/>
        <v>220</v>
      </c>
      <c r="B160" s="424">
        <v>44224</v>
      </c>
      <c r="C160" s="425">
        <v>20</v>
      </c>
      <c r="D160" s="423">
        <f t="shared" si="21"/>
        <v>2838</v>
      </c>
      <c r="E160" s="426">
        <f t="shared" si="0"/>
        <v>7.950854857719988</v>
      </c>
      <c r="F160" s="423">
        <f t="shared" si="6"/>
        <v>6.9954479195191155E-3</v>
      </c>
      <c r="G160" s="427">
        <f t="shared" si="7"/>
        <v>99.085460793137315</v>
      </c>
      <c r="H160" s="427">
        <v>129</v>
      </c>
      <c r="I160" s="427">
        <f t="shared" si="18"/>
        <v>2555</v>
      </c>
      <c r="J160" s="427">
        <f t="shared" si="13"/>
        <v>240</v>
      </c>
      <c r="K160" s="643">
        <v>43</v>
      </c>
      <c r="L160" s="697">
        <f t="shared" si="9"/>
        <v>23</v>
      </c>
      <c r="M160" s="651">
        <f t="shared" si="12"/>
        <v>76.974488848377931</v>
      </c>
      <c r="N160" s="429">
        <f t="shared" si="17"/>
        <v>91.255807550219814</v>
      </c>
      <c r="O160" s="433" t="s">
        <v>1134</v>
      </c>
      <c r="P160" s="666" t="s">
        <v>1134</v>
      </c>
      <c r="Q160" s="436">
        <f t="shared" si="19"/>
        <v>396.35258358662617</v>
      </c>
      <c r="R160" s="437">
        <f t="shared" si="20"/>
        <v>0.93948126801152743</v>
      </c>
      <c r="S160" s="670"/>
      <c r="T160" s="658"/>
      <c r="U160" s="658"/>
      <c r="AH160" s="599">
        <v>44201</v>
      </c>
      <c r="AI160" s="325">
        <v>1</v>
      </c>
    </row>
    <row r="161" spans="1:35" ht="15.75" customHeight="1" x14ac:dyDescent="0.25">
      <c r="A161" s="423">
        <f t="shared" si="16"/>
        <v>221</v>
      </c>
      <c r="B161" s="424">
        <v>44225</v>
      </c>
      <c r="C161" s="425">
        <v>15</v>
      </c>
      <c r="D161" s="423">
        <f t="shared" si="21"/>
        <v>2853</v>
      </c>
      <c r="E161" s="426">
        <f t="shared" si="0"/>
        <v>7.9561263512135003</v>
      </c>
      <c r="F161" s="423">
        <f t="shared" si="6"/>
        <v>6.8285832854575778E-3</v>
      </c>
      <c r="G161" s="427">
        <f t="shared" si="7"/>
        <v>101.50673303437611</v>
      </c>
      <c r="H161" s="427">
        <v>0</v>
      </c>
      <c r="I161" s="427">
        <f t="shared" si="18"/>
        <v>2555</v>
      </c>
      <c r="J161" s="427">
        <f t="shared" si="13"/>
        <v>255</v>
      </c>
      <c r="K161" s="643">
        <v>43</v>
      </c>
      <c r="L161" s="697">
        <f t="shared" si="9"/>
        <v>19.857142857142858</v>
      </c>
      <c r="M161" s="651">
        <f t="shared" si="12"/>
        <v>81.508475763349892</v>
      </c>
      <c r="N161" s="429">
        <f t="shared" si="17"/>
        <v>97.256172629452337</v>
      </c>
      <c r="O161" s="428">
        <v>15</v>
      </c>
      <c r="P161" s="666" t="s">
        <v>1134</v>
      </c>
      <c r="Q161" s="436">
        <f t="shared" si="19"/>
        <v>373.25227963525833</v>
      </c>
      <c r="R161" s="437">
        <f t="shared" si="20"/>
        <v>0.80577427821522307</v>
      </c>
      <c r="S161" s="670"/>
      <c r="T161" s="658"/>
      <c r="U161" s="658"/>
      <c r="AH161" s="599">
        <v>44202</v>
      </c>
      <c r="AI161" s="325">
        <v>14</v>
      </c>
    </row>
    <row r="162" spans="1:35" ht="15.75" customHeight="1" x14ac:dyDescent="0.25">
      <c r="A162" s="423">
        <f t="shared" si="16"/>
        <v>222</v>
      </c>
      <c r="B162" s="424">
        <v>44226</v>
      </c>
      <c r="C162" s="425">
        <v>36</v>
      </c>
      <c r="D162" s="423">
        <f t="shared" si="21"/>
        <v>2889</v>
      </c>
      <c r="E162" s="426">
        <f t="shared" si="0"/>
        <v>7.9686657004662349</v>
      </c>
      <c r="F162" s="423">
        <f t="shared" si="6"/>
        <v>8.155797903487385E-3</v>
      </c>
      <c r="G162" s="427">
        <f t="shared" si="7"/>
        <v>84.988273221380155</v>
      </c>
      <c r="H162" s="427">
        <v>0</v>
      </c>
      <c r="I162" s="427">
        <f t="shared" si="18"/>
        <v>2555</v>
      </c>
      <c r="J162" s="427">
        <f t="shared" si="13"/>
        <v>290</v>
      </c>
      <c r="K162" s="643">
        <v>44</v>
      </c>
      <c r="L162" s="697">
        <f t="shared" si="9"/>
        <v>19.714285714285715</v>
      </c>
      <c r="M162" s="651">
        <f t="shared" si="12"/>
        <v>85.200595340705675</v>
      </c>
      <c r="N162" s="429">
        <f t="shared" si="17"/>
        <v>95.19348901629786</v>
      </c>
      <c r="O162" s="428" t="s">
        <v>1134</v>
      </c>
      <c r="P162" s="666" t="s">
        <v>1134</v>
      </c>
      <c r="Q162" s="436">
        <f t="shared" si="19"/>
        <v>393.92097264437689</v>
      </c>
      <c r="R162" s="437">
        <f t="shared" si="20"/>
        <v>0.92045454545454541</v>
      </c>
      <c r="S162" s="670"/>
      <c r="T162" s="658"/>
      <c r="U162" s="658"/>
      <c r="AH162" s="599">
        <v>44203</v>
      </c>
      <c r="AI162" s="325">
        <v>12</v>
      </c>
    </row>
    <row r="163" spans="1:35" ht="15.75" customHeight="1" x14ac:dyDescent="0.25">
      <c r="A163" s="423">
        <f t="shared" si="16"/>
        <v>223</v>
      </c>
      <c r="B163" s="424">
        <v>44227</v>
      </c>
      <c r="C163" s="425">
        <v>0</v>
      </c>
      <c r="D163" s="423">
        <f t="shared" si="21"/>
        <v>2889</v>
      </c>
      <c r="E163" s="426">
        <f t="shared" si="0"/>
        <v>7.9686657004662349</v>
      </c>
      <c r="F163" s="423">
        <f t="shared" si="6"/>
        <v>7.7349432521721818E-3</v>
      </c>
      <c r="G163" s="427">
        <f t="shared" si="7"/>
        <v>89.612445490830297</v>
      </c>
      <c r="H163" s="427">
        <v>45</v>
      </c>
      <c r="I163" s="427">
        <f t="shared" si="18"/>
        <v>2600</v>
      </c>
      <c r="J163" s="427">
        <f t="shared" si="13"/>
        <v>244</v>
      </c>
      <c r="K163" s="643">
        <v>45</v>
      </c>
      <c r="L163" s="697">
        <f t="shared" si="9"/>
        <v>19.714285714285715</v>
      </c>
      <c r="M163" s="651">
        <f t="shared" si="12"/>
        <v>89.004063740407304</v>
      </c>
      <c r="N163" s="429">
        <f t="shared" si="17"/>
        <v>92.035817248862188</v>
      </c>
      <c r="O163" s="428"/>
      <c r="P163" s="666" t="s">
        <v>1134</v>
      </c>
      <c r="Q163" s="436">
        <f t="shared" si="19"/>
        <v>393.92097264437689</v>
      </c>
      <c r="R163" s="437">
        <f t="shared" si="20"/>
        <v>0.92045454545454541</v>
      </c>
      <c r="S163" s="670"/>
      <c r="T163" s="658"/>
      <c r="U163" s="658"/>
      <c r="AH163" s="599">
        <v>44204</v>
      </c>
      <c r="AI163" s="325">
        <v>3</v>
      </c>
    </row>
    <row r="164" spans="1:35" ht="15.75" customHeight="1" x14ac:dyDescent="0.25">
      <c r="A164" s="423">
        <f t="shared" si="16"/>
        <v>224</v>
      </c>
      <c r="B164" s="424">
        <v>44228</v>
      </c>
      <c r="C164" s="425">
        <v>2</v>
      </c>
      <c r="D164" s="423">
        <f t="shared" si="21"/>
        <v>2891</v>
      </c>
      <c r="E164" s="426">
        <f t="shared" si="0"/>
        <v>7.9693577420163457</v>
      </c>
      <c r="F164" s="423">
        <f t="shared" si="6"/>
        <v>6.2619614974298732E-3</v>
      </c>
      <c r="G164" s="427">
        <f t="shared" si="7"/>
        <v>110.69170272676332</v>
      </c>
      <c r="H164" s="427">
        <v>0</v>
      </c>
      <c r="I164" s="427">
        <f t="shared" si="18"/>
        <v>2600</v>
      </c>
      <c r="J164" s="427">
        <f t="shared" si="13"/>
        <v>246</v>
      </c>
      <c r="K164" s="643">
        <v>45</v>
      </c>
      <c r="L164" s="697">
        <f t="shared" si="9"/>
        <v>18.285714285714285</v>
      </c>
      <c r="M164" s="651">
        <f t="shared" si="12"/>
        <v>94.366653874858471</v>
      </c>
      <c r="N164" s="429">
        <f t="shared" si="17"/>
        <v>95.097473812991254</v>
      </c>
      <c r="O164" s="428"/>
      <c r="P164" s="666" t="s">
        <v>1134</v>
      </c>
      <c r="Q164" s="436">
        <f t="shared" si="19"/>
        <v>369.6048632218845</v>
      </c>
      <c r="R164" s="437">
        <f t="shared" si="20"/>
        <v>0.87861271676300579</v>
      </c>
      <c r="S164" s="670"/>
      <c r="T164" s="658"/>
      <c r="U164" s="658"/>
      <c r="AH164" s="599">
        <v>44205</v>
      </c>
      <c r="AI164" s="325">
        <v>12</v>
      </c>
    </row>
    <row r="165" spans="1:35" ht="15.75" customHeight="1" x14ac:dyDescent="0.25">
      <c r="A165" s="423">
        <f t="shared" si="16"/>
        <v>225</v>
      </c>
      <c r="B165" s="424">
        <v>44229</v>
      </c>
      <c r="C165" s="425">
        <v>5</v>
      </c>
      <c r="D165" s="423">
        <f t="shared" si="21"/>
        <v>2896</v>
      </c>
      <c r="E165" s="426">
        <f t="shared" si="0"/>
        <v>7.9710857535056068</v>
      </c>
      <c r="F165" s="423">
        <f t="shared" si="6"/>
        <v>4.6947964637998095E-3</v>
      </c>
      <c r="G165" s="427">
        <f t="shared" si="7"/>
        <v>147.64158274050828</v>
      </c>
      <c r="H165" s="427">
        <v>36</v>
      </c>
      <c r="I165" s="427">
        <f t="shared" si="18"/>
        <v>2636</v>
      </c>
      <c r="J165" s="427">
        <f t="shared" si="13"/>
        <v>215</v>
      </c>
      <c r="K165" s="643">
        <v>45</v>
      </c>
      <c r="L165" s="697">
        <f t="shared" si="9"/>
        <v>15.285714285714286</v>
      </c>
      <c r="M165" s="651">
        <f t="shared" si="12"/>
        <v>103.52893172397701</v>
      </c>
      <c r="N165" s="429">
        <f t="shared" si="17"/>
        <v>115.98191031936729</v>
      </c>
      <c r="O165" s="428">
        <v>5</v>
      </c>
      <c r="P165" s="666" t="s">
        <v>1134</v>
      </c>
      <c r="Q165" s="436">
        <f t="shared" si="19"/>
        <v>337.99392097264439</v>
      </c>
      <c r="R165" s="437">
        <f t="shared" si="20"/>
        <v>0.82492581602373882</v>
      </c>
      <c r="S165" s="670"/>
      <c r="T165" s="658"/>
      <c r="U165" s="658"/>
      <c r="AH165" s="599">
        <v>44207</v>
      </c>
      <c r="AI165" s="325">
        <v>5</v>
      </c>
    </row>
    <row r="166" spans="1:35" ht="15.75" customHeight="1" x14ac:dyDescent="0.25">
      <c r="A166" s="423">
        <f t="shared" si="16"/>
        <v>226</v>
      </c>
      <c r="B166" s="424">
        <v>44230</v>
      </c>
      <c r="C166" s="425">
        <v>33</v>
      </c>
      <c r="D166" s="423">
        <f t="shared" si="21"/>
        <v>2929</v>
      </c>
      <c r="E166" s="426">
        <f t="shared" si="0"/>
        <v>7.9824163468277334</v>
      </c>
      <c r="F166" s="423">
        <f t="shared" si="6"/>
        <v>4.4748326234842805E-3</v>
      </c>
      <c r="G166" s="427">
        <f t="shared" si="7"/>
        <v>154.89901832802713</v>
      </c>
      <c r="H166" s="427">
        <v>0</v>
      </c>
      <c r="I166" s="427">
        <f t="shared" si="18"/>
        <v>2636</v>
      </c>
      <c r="J166" s="427">
        <f t="shared" si="13"/>
        <v>247</v>
      </c>
      <c r="K166" s="643">
        <v>46</v>
      </c>
      <c r="L166" s="697">
        <f t="shared" si="9"/>
        <v>15.857142857142858</v>
      </c>
      <c r="M166" s="651">
        <f t="shared" si="12"/>
        <v>112.63217376214607</v>
      </c>
      <c r="N166" s="429">
        <f t="shared" si="17"/>
        <v>137.74410126509957</v>
      </c>
      <c r="O166" s="428" t="s">
        <v>1134</v>
      </c>
      <c r="P166" s="666" t="s">
        <v>1134</v>
      </c>
      <c r="Q166" s="436">
        <f t="shared" si="19"/>
        <v>341.64133738601822</v>
      </c>
      <c r="R166" s="437">
        <f t="shared" si="20"/>
        <v>0.86728395061728392</v>
      </c>
      <c r="S166" s="670"/>
      <c r="T166" s="658"/>
      <c r="U166" s="658"/>
      <c r="AH166" s="599">
        <v>44208</v>
      </c>
      <c r="AI166" s="325">
        <v>1</v>
      </c>
    </row>
    <row r="167" spans="1:35" ht="15.75" customHeight="1" x14ac:dyDescent="0.25">
      <c r="A167" s="423">
        <f t="shared" ref="A167:A221" si="22">A166+(B167-B166)</f>
        <v>227</v>
      </c>
      <c r="B167" s="424">
        <v>44231</v>
      </c>
      <c r="C167" s="425">
        <v>11</v>
      </c>
      <c r="D167" s="423">
        <f t="shared" si="21"/>
        <v>2940</v>
      </c>
      <c r="E167" s="426">
        <f t="shared" si="0"/>
        <v>7.9861648603327273</v>
      </c>
      <c r="F167" s="423">
        <f t="shared" si="6"/>
        <v>4.2870311828589235E-3</v>
      </c>
      <c r="G167" s="427">
        <f t="shared" si="7"/>
        <v>161.68466031490379</v>
      </c>
      <c r="H167" s="427">
        <v>39</v>
      </c>
      <c r="I167" s="427">
        <f t="shared" si="18"/>
        <v>2675</v>
      </c>
      <c r="J167" s="427">
        <f t="shared" si="13"/>
        <v>217</v>
      </c>
      <c r="K167" s="643">
        <v>48</v>
      </c>
      <c r="L167" s="697">
        <f t="shared" si="9"/>
        <v>14.571428571428571</v>
      </c>
      <c r="M167" s="651">
        <f t="shared" si="12"/>
        <v>121.57491655096987</v>
      </c>
      <c r="N167" s="429">
        <f t="shared" si="17"/>
        <v>154.74175379447973</v>
      </c>
      <c r="O167" s="428" t="s">
        <v>1134</v>
      </c>
      <c r="P167" s="666" t="s">
        <v>1134</v>
      </c>
      <c r="Q167" s="436">
        <f t="shared" si="19"/>
        <v>319.75683890577511</v>
      </c>
      <c r="R167" s="437">
        <f t="shared" si="20"/>
        <v>0.78742514970059885</v>
      </c>
      <c r="S167" s="670"/>
      <c r="T167" s="658"/>
      <c r="U167" s="658"/>
      <c r="AH167" s="599">
        <v>44209</v>
      </c>
      <c r="AI167" s="325">
        <v>4</v>
      </c>
    </row>
    <row r="168" spans="1:35" ht="15.75" customHeight="1" x14ac:dyDescent="0.25">
      <c r="A168" s="423">
        <f t="shared" si="22"/>
        <v>228</v>
      </c>
      <c r="B168" s="424">
        <v>44232</v>
      </c>
      <c r="C168" s="425">
        <v>8</v>
      </c>
      <c r="D168" s="423">
        <f t="shared" si="21"/>
        <v>2948</v>
      </c>
      <c r="E168" s="426">
        <f t="shared" si="0"/>
        <v>7.9888822533092272</v>
      </c>
      <c r="F168" s="423">
        <f t="shared" si="6"/>
        <v>3.8823779669053338E-3</v>
      </c>
      <c r="G168" s="427">
        <f t="shared" si="7"/>
        <v>178.53675929251602</v>
      </c>
      <c r="H168" s="427">
        <v>0</v>
      </c>
      <c r="I168" s="427">
        <f t="shared" si="18"/>
        <v>2675</v>
      </c>
      <c r="J168" s="427">
        <f t="shared" si="13"/>
        <v>224</v>
      </c>
      <c r="K168" s="643">
        <v>49</v>
      </c>
      <c r="L168" s="697">
        <f t="shared" si="9"/>
        <v>13.571428571428571</v>
      </c>
      <c r="M168" s="651">
        <f t="shared" si="12"/>
        <v>132.57920601641845</v>
      </c>
      <c r="N168" s="429">
        <f t="shared" si="17"/>
        <v>165.04014597848231</v>
      </c>
      <c r="O168" s="428" t="s">
        <v>1134</v>
      </c>
      <c r="P168" s="666" t="s">
        <v>1134</v>
      </c>
      <c r="Q168" s="436">
        <f t="shared" si="19"/>
        <v>284.49848024316105</v>
      </c>
      <c r="R168" s="437">
        <f t="shared" si="20"/>
        <v>0.67241379310344829</v>
      </c>
      <c r="S168" s="670"/>
      <c r="T168" s="658"/>
      <c r="U168" s="658"/>
      <c r="AH168" s="599">
        <v>44210</v>
      </c>
      <c r="AI168" s="325">
        <v>8</v>
      </c>
    </row>
    <row r="169" spans="1:35" ht="15.75" customHeight="1" x14ac:dyDescent="0.25">
      <c r="A169" s="423">
        <f t="shared" si="22"/>
        <v>229</v>
      </c>
      <c r="B169" s="438">
        <v>44233</v>
      </c>
      <c r="C169" s="425">
        <v>24</v>
      </c>
      <c r="D169" s="423">
        <f t="shared" si="21"/>
        <v>2972</v>
      </c>
      <c r="E169" s="426">
        <f t="shared" si="0"/>
        <v>7.99699040583765</v>
      </c>
      <c r="F169" s="423">
        <f t="shared" si="6"/>
        <v>4.9679373402545957E-3</v>
      </c>
      <c r="G169" s="427">
        <f t="shared" si="7"/>
        <v>139.52413911171089</v>
      </c>
      <c r="H169" s="427">
        <v>0</v>
      </c>
      <c r="I169" s="427">
        <f t="shared" si="18"/>
        <v>2675</v>
      </c>
      <c r="J169" s="427">
        <f t="shared" si="13"/>
        <v>248</v>
      </c>
      <c r="K169" s="643">
        <v>49</v>
      </c>
      <c r="L169" s="697">
        <f t="shared" si="9"/>
        <v>11.857142857142858</v>
      </c>
      <c r="M169" s="651">
        <f t="shared" si="12"/>
        <v>140.37004400075139</v>
      </c>
      <c r="N169" s="429">
        <f t="shared" si="17"/>
        <v>159.91518623971024</v>
      </c>
      <c r="O169" s="428" t="s">
        <v>1134</v>
      </c>
      <c r="P169" s="666" t="s">
        <v>1134</v>
      </c>
      <c r="Q169" s="436">
        <f t="shared" si="19"/>
        <v>268.69300911854106</v>
      </c>
      <c r="R169" s="437">
        <f t="shared" si="20"/>
        <v>0.68</v>
      </c>
      <c r="S169" s="670"/>
      <c r="T169" s="658"/>
      <c r="U169" s="658"/>
      <c r="AH169" s="599">
        <v>44211</v>
      </c>
      <c r="AI169" s="325">
        <v>18</v>
      </c>
    </row>
    <row r="170" spans="1:35" ht="15.75" customHeight="1" x14ac:dyDescent="0.25">
      <c r="A170" s="423">
        <f t="shared" si="22"/>
        <v>230</v>
      </c>
      <c r="B170" s="438">
        <v>44234</v>
      </c>
      <c r="C170" s="425">
        <v>0</v>
      </c>
      <c r="D170" s="423">
        <f t="shared" si="21"/>
        <v>2972</v>
      </c>
      <c r="E170" s="426">
        <f t="shared" si="0"/>
        <v>7.99699040583765</v>
      </c>
      <c r="F170" s="423">
        <f t="shared" si="6"/>
        <v>5.0419000931961767E-3</v>
      </c>
      <c r="G170" s="427">
        <f t="shared" si="7"/>
        <v>137.47737316241492</v>
      </c>
      <c r="H170" s="427">
        <v>56</v>
      </c>
      <c r="I170" s="427">
        <f t="shared" si="18"/>
        <v>2731</v>
      </c>
      <c r="J170" s="427">
        <f t="shared" si="13"/>
        <v>192</v>
      </c>
      <c r="K170" s="643">
        <v>49</v>
      </c>
      <c r="L170" s="697">
        <f t="shared" si="9"/>
        <v>11.857142857142858</v>
      </c>
      <c r="M170" s="651">
        <f t="shared" si="12"/>
        <v>147.20789081097777</v>
      </c>
      <c r="N170" s="429">
        <f t="shared" si="17"/>
        <v>151.84609052221393</v>
      </c>
      <c r="O170" s="428" t="s">
        <v>1134</v>
      </c>
      <c r="P170" s="666" t="s">
        <v>1134</v>
      </c>
      <c r="Q170" s="436">
        <f t="shared" si="19"/>
        <v>268.69300911854106</v>
      </c>
      <c r="R170" s="437">
        <f t="shared" si="20"/>
        <v>0.68</v>
      </c>
      <c r="S170" s="670"/>
      <c r="T170" s="658"/>
      <c r="U170" s="658"/>
      <c r="AH170" s="599">
        <v>44212</v>
      </c>
      <c r="AI170" s="325">
        <v>2</v>
      </c>
    </row>
    <row r="171" spans="1:35" ht="15.75" customHeight="1" x14ac:dyDescent="0.25">
      <c r="A171" s="423">
        <f t="shared" si="22"/>
        <v>231</v>
      </c>
      <c r="B171" s="438">
        <v>44235</v>
      </c>
      <c r="C171" s="425">
        <v>4</v>
      </c>
      <c r="D171" s="423">
        <f t="shared" si="21"/>
        <v>2976</v>
      </c>
      <c r="E171" s="426">
        <f t="shared" si="0"/>
        <v>7.9983353959529824</v>
      </c>
      <c r="F171" s="423">
        <f t="shared" si="6"/>
        <v>4.3472353881029513E-3</v>
      </c>
      <c r="G171" s="427">
        <f t="shared" si="7"/>
        <v>159.44551391371084</v>
      </c>
      <c r="H171" s="427">
        <v>0</v>
      </c>
      <c r="I171" s="427">
        <f t="shared" si="18"/>
        <v>2731</v>
      </c>
      <c r="J171" s="427">
        <f t="shared" si="13"/>
        <v>196</v>
      </c>
      <c r="K171" s="643">
        <v>49</v>
      </c>
      <c r="L171" s="697">
        <f t="shared" si="9"/>
        <v>12.142857142857142</v>
      </c>
      <c r="M171" s="651">
        <f t="shared" si="12"/>
        <v>154.1727209805417</v>
      </c>
      <c r="N171" s="429">
        <f t="shared" si="17"/>
        <v>145.48234206261222</v>
      </c>
      <c r="O171" s="428" t="s">
        <v>1134</v>
      </c>
      <c r="P171" s="666" t="s">
        <v>1134</v>
      </c>
      <c r="Q171" s="436">
        <f t="shared" si="19"/>
        <v>258.96656534954406</v>
      </c>
      <c r="R171" s="437">
        <f t="shared" si="20"/>
        <v>0.66981132075471694</v>
      </c>
      <c r="S171" s="670"/>
      <c r="T171" s="658"/>
      <c r="U171" s="658"/>
      <c r="AH171" s="599">
        <v>44214</v>
      </c>
      <c r="AI171" s="325">
        <v>7</v>
      </c>
    </row>
    <row r="172" spans="1:35" ht="15.75" customHeight="1" x14ac:dyDescent="0.25">
      <c r="A172" s="423">
        <f t="shared" si="22"/>
        <v>232</v>
      </c>
      <c r="B172" s="438">
        <v>44236</v>
      </c>
      <c r="C172" s="425">
        <v>19</v>
      </c>
      <c r="D172" s="423">
        <f t="shared" si="21"/>
        <v>2995</v>
      </c>
      <c r="E172" s="426">
        <f t="shared" si="0"/>
        <v>8.0046995105495498</v>
      </c>
      <c r="F172" s="423">
        <f t="shared" si="6"/>
        <v>3.5463826762279294E-3</v>
      </c>
      <c r="G172" s="427">
        <f t="shared" si="7"/>
        <v>195.45188543984307</v>
      </c>
      <c r="H172" s="427">
        <v>0</v>
      </c>
      <c r="I172" s="427">
        <f t="shared" si="18"/>
        <v>2731</v>
      </c>
      <c r="J172" s="427">
        <f t="shared" si="13"/>
        <v>214</v>
      </c>
      <c r="K172" s="643">
        <v>50</v>
      </c>
      <c r="L172" s="697">
        <f t="shared" si="9"/>
        <v>14.142857142857142</v>
      </c>
      <c r="M172" s="651">
        <f t="shared" si="12"/>
        <v>161.00276422330379</v>
      </c>
      <c r="N172" s="429">
        <f t="shared" si="17"/>
        <v>164.12492417198962</v>
      </c>
      <c r="O172" s="428" t="s">
        <v>1134</v>
      </c>
      <c r="P172" s="666" t="s">
        <v>1134</v>
      </c>
      <c r="Q172" s="436">
        <f t="shared" si="19"/>
        <v>250.45592705167175</v>
      </c>
      <c r="R172" s="437">
        <f t="shared" si="20"/>
        <v>0.64984227129337535</v>
      </c>
      <c r="S172" s="670"/>
      <c r="T172" s="658"/>
      <c r="U172" s="658"/>
      <c r="AH172" s="599">
        <v>44215</v>
      </c>
      <c r="AI172" s="325">
        <v>1</v>
      </c>
    </row>
    <row r="173" spans="1:35" ht="15.75" customHeight="1" x14ac:dyDescent="0.25">
      <c r="A173" s="423">
        <f t="shared" si="22"/>
        <v>233</v>
      </c>
      <c r="B173" s="438">
        <v>44237</v>
      </c>
      <c r="C173" s="425">
        <v>12</v>
      </c>
      <c r="D173" s="423">
        <f t="shared" si="21"/>
        <v>3007</v>
      </c>
      <c r="E173" s="426">
        <f t="shared" si="0"/>
        <v>8.0086981829885282</v>
      </c>
      <c r="F173" s="423">
        <f t="shared" si="6"/>
        <v>3.5921240201207206E-3</v>
      </c>
      <c r="G173" s="427">
        <f t="shared" si="7"/>
        <v>192.96304266706545</v>
      </c>
      <c r="H173" s="427">
        <v>0</v>
      </c>
      <c r="I173" s="427">
        <f t="shared" si="18"/>
        <v>2731</v>
      </c>
      <c r="J173" s="427">
        <f t="shared" si="13"/>
        <v>226</v>
      </c>
      <c r="K173" s="643">
        <v>50</v>
      </c>
      <c r="L173" s="697">
        <f t="shared" si="9"/>
        <v>11.142857142857142</v>
      </c>
      <c r="M173" s="651">
        <f t="shared" si="12"/>
        <v>166.44048198602357</v>
      </c>
      <c r="N173" s="429">
        <f t="shared" si="17"/>
        <v>182.62014734020644</v>
      </c>
      <c r="O173" s="428" t="s">
        <v>1134</v>
      </c>
      <c r="P173" s="666" t="s">
        <v>1134</v>
      </c>
      <c r="Q173" s="436">
        <f t="shared" si="19"/>
        <v>229.78723404255317</v>
      </c>
      <c r="R173" s="437">
        <f t="shared" si="20"/>
        <v>0.55263157894736847</v>
      </c>
      <c r="S173" s="670"/>
      <c r="T173" s="658"/>
      <c r="U173" s="658"/>
      <c r="AH173" s="599">
        <v>44217</v>
      </c>
      <c r="AI173" s="325">
        <v>13</v>
      </c>
    </row>
    <row r="174" spans="1:35" ht="15.75" customHeight="1" x14ac:dyDescent="0.25">
      <c r="A174" s="423">
        <f t="shared" si="22"/>
        <v>234</v>
      </c>
      <c r="B174" s="438">
        <v>44238</v>
      </c>
      <c r="C174" s="425">
        <v>14</v>
      </c>
      <c r="D174" s="423">
        <f t="shared" si="21"/>
        <v>3021</v>
      </c>
      <c r="E174" s="426">
        <f t="shared" si="0"/>
        <v>8.0133431813866718</v>
      </c>
      <c r="F174" s="423">
        <f t="shared" si="6"/>
        <v>3.7324086873567869E-3</v>
      </c>
      <c r="G174" s="427">
        <f t="shared" si="7"/>
        <v>185.71041882629888</v>
      </c>
      <c r="H174" s="427">
        <v>58</v>
      </c>
      <c r="I174" s="427">
        <f t="shared" si="18"/>
        <v>2789</v>
      </c>
      <c r="J174" s="427">
        <f t="shared" si="13"/>
        <v>182</v>
      </c>
      <c r="K174" s="643">
        <v>50</v>
      </c>
      <c r="L174" s="697">
        <f t="shared" si="9"/>
        <v>11.571428571428571</v>
      </c>
      <c r="M174" s="651">
        <f t="shared" si="12"/>
        <v>169.87273320193714</v>
      </c>
      <c r="N174" s="429">
        <f t="shared" si="17"/>
        <v>191.37511564440248</v>
      </c>
      <c r="O174" s="428" t="s">
        <v>1134</v>
      </c>
      <c r="P174" s="666" t="s">
        <v>1134</v>
      </c>
      <c r="Q174" s="436">
        <f t="shared" si="19"/>
        <v>222.49240121580547</v>
      </c>
      <c r="R174" s="437">
        <f t="shared" si="20"/>
        <v>0.56134969325153372</v>
      </c>
      <c r="S174" s="670"/>
      <c r="T174" s="658"/>
      <c r="U174" s="658"/>
      <c r="AH174" s="599">
        <v>44218</v>
      </c>
      <c r="AI174" s="325">
        <v>4</v>
      </c>
    </row>
    <row r="175" spans="1:35" ht="15.75" customHeight="1" x14ac:dyDescent="0.25">
      <c r="A175" s="423">
        <f t="shared" si="22"/>
        <v>235</v>
      </c>
      <c r="B175" s="438">
        <v>44239</v>
      </c>
      <c r="C175" s="425">
        <v>17</v>
      </c>
      <c r="D175" s="423">
        <f t="shared" si="21"/>
        <v>3038</v>
      </c>
      <c r="E175" s="426">
        <f t="shared" si="0"/>
        <v>8.0189546831557177</v>
      </c>
      <c r="F175" s="423">
        <f t="shared" si="6"/>
        <v>3.8914703602783074E-3</v>
      </c>
      <c r="G175" s="427">
        <f t="shared" si="7"/>
        <v>178.11960939884258</v>
      </c>
      <c r="H175" s="427">
        <v>0</v>
      </c>
      <c r="I175" s="427">
        <f t="shared" si="18"/>
        <v>2789</v>
      </c>
      <c r="J175" s="427">
        <f t="shared" si="13"/>
        <v>199</v>
      </c>
      <c r="K175" s="643">
        <v>50</v>
      </c>
      <c r="L175" s="697">
        <f t="shared" si="9"/>
        <v>12.857142857142858</v>
      </c>
      <c r="M175" s="651">
        <f t="shared" si="12"/>
        <v>169.81314035998383</v>
      </c>
      <c r="N175" s="429">
        <f t="shared" si="17"/>
        <v>185.59769029740232</v>
      </c>
      <c r="O175" s="428" t="s">
        <v>1134</v>
      </c>
      <c r="P175" s="666" t="s">
        <v>1134</v>
      </c>
      <c r="Q175" s="436">
        <f t="shared" si="19"/>
        <v>224.92401215805472</v>
      </c>
      <c r="R175" s="437">
        <f t="shared" si="20"/>
        <v>0.60260586319218246</v>
      </c>
      <c r="S175" s="670"/>
      <c r="T175" s="658"/>
      <c r="U175" s="658"/>
      <c r="AH175" s="599">
        <v>44219</v>
      </c>
      <c r="AI175" s="325">
        <v>5</v>
      </c>
    </row>
    <row r="176" spans="1:35" ht="15.75" customHeight="1" x14ac:dyDescent="0.25">
      <c r="A176" s="423">
        <f t="shared" si="22"/>
        <v>236</v>
      </c>
      <c r="B176" s="438">
        <v>44240</v>
      </c>
      <c r="C176" s="425">
        <v>7</v>
      </c>
      <c r="D176" s="423">
        <f t="shared" si="21"/>
        <v>3045</v>
      </c>
      <c r="E176" s="426">
        <f t="shared" si="0"/>
        <v>8.0212561801439968</v>
      </c>
      <c r="F176" s="423">
        <f t="shared" si="6"/>
        <v>4.3814131486297524E-3</v>
      </c>
      <c r="G176" s="427">
        <f t="shared" si="7"/>
        <v>158.20173926686664</v>
      </c>
      <c r="H176" s="427">
        <v>47</v>
      </c>
      <c r="I176" s="427">
        <f t="shared" si="18"/>
        <v>2836</v>
      </c>
      <c r="J176" s="427">
        <f t="shared" si="13"/>
        <v>158</v>
      </c>
      <c r="K176" s="643">
        <v>51</v>
      </c>
      <c r="L176" s="697">
        <f t="shared" si="9"/>
        <v>10.428571428571429</v>
      </c>
      <c r="M176" s="651">
        <f t="shared" si="12"/>
        <v>172.48136895357746</v>
      </c>
      <c r="N176" s="429">
        <f t="shared" si="17"/>
        <v>174.01058916400271</v>
      </c>
      <c r="O176" s="428" t="s">
        <v>1134</v>
      </c>
      <c r="P176" s="666" t="s">
        <v>1134</v>
      </c>
      <c r="Q176" s="436">
        <f t="shared" si="19"/>
        <v>189.66565349544072</v>
      </c>
      <c r="R176" s="437">
        <f t="shared" si="20"/>
        <v>0.48148148148148145</v>
      </c>
      <c r="S176" s="670"/>
      <c r="T176" s="658"/>
      <c r="U176" s="658"/>
      <c r="AH176" s="599">
        <v>44221</v>
      </c>
      <c r="AI176" s="325">
        <v>10</v>
      </c>
    </row>
    <row r="177" spans="1:35" ht="15.75" customHeight="1" x14ac:dyDescent="0.25">
      <c r="A177" s="423">
        <f t="shared" si="22"/>
        <v>237</v>
      </c>
      <c r="B177" s="438">
        <v>44241</v>
      </c>
      <c r="C177" s="425">
        <v>0</v>
      </c>
      <c r="D177" s="423">
        <f t="shared" si="21"/>
        <v>3045</v>
      </c>
      <c r="E177" s="426">
        <f t="shared" si="0"/>
        <v>8.0212561801439968</v>
      </c>
      <c r="F177" s="423">
        <f t="shared" si="6"/>
        <v>4.0047211403259541E-3</v>
      </c>
      <c r="G177" s="427">
        <f t="shared" si="7"/>
        <v>173.08250843741104</v>
      </c>
      <c r="H177" s="427">
        <v>39</v>
      </c>
      <c r="I177" s="427">
        <f t="shared" si="18"/>
        <v>2875</v>
      </c>
      <c r="J177" s="427">
        <f t="shared" si="13"/>
        <v>119</v>
      </c>
      <c r="K177" s="643">
        <v>51</v>
      </c>
      <c r="L177" s="697">
        <f t="shared" si="9"/>
        <v>10.428571428571429</v>
      </c>
      <c r="M177" s="651">
        <f t="shared" si="12"/>
        <v>177.5678168500055</v>
      </c>
      <c r="N177" s="429">
        <f t="shared" si="17"/>
        <v>169.80128570104009</v>
      </c>
      <c r="O177" s="428" t="s">
        <v>1134</v>
      </c>
      <c r="P177" s="666" t="s">
        <v>1134</v>
      </c>
      <c r="Q177" s="436">
        <f t="shared" si="19"/>
        <v>189.66565349544072</v>
      </c>
      <c r="R177" s="437">
        <f t="shared" si="20"/>
        <v>0.48148148148148145</v>
      </c>
      <c r="S177" s="670"/>
      <c r="T177" s="658"/>
      <c r="U177" s="658"/>
      <c r="AH177" s="599">
        <v>44222</v>
      </c>
      <c r="AI177" s="325">
        <v>7</v>
      </c>
    </row>
    <row r="178" spans="1:35" ht="15.75" customHeight="1" x14ac:dyDescent="0.25">
      <c r="A178" s="423">
        <f t="shared" si="22"/>
        <v>238</v>
      </c>
      <c r="B178" s="438">
        <v>44242</v>
      </c>
      <c r="C178" s="425">
        <v>7</v>
      </c>
      <c r="D178" s="423">
        <f t="shared" si="21"/>
        <v>3052</v>
      </c>
      <c r="E178" s="426">
        <f t="shared" si="0"/>
        <v>8.0235523924043477</v>
      </c>
      <c r="F178" s="423">
        <f t="shared" si="6"/>
        <v>3.1995585225948553E-3</v>
      </c>
      <c r="G178" s="427">
        <f t="shared" si="7"/>
        <v>216.63838172205084</v>
      </c>
      <c r="H178" s="427">
        <v>8</v>
      </c>
      <c r="I178" s="427">
        <f t="shared" si="18"/>
        <v>2883</v>
      </c>
      <c r="J178" s="427">
        <f t="shared" si="13"/>
        <v>118</v>
      </c>
      <c r="K178" s="643">
        <v>51</v>
      </c>
      <c r="L178" s="697">
        <f t="shared" si="9"/>
        <v>10.857142857142858</v>
      </c>
      <c r="M178" s="651">
        <f t="shared" si="12"/>
        <v>185.73822653691121</v>
      </c>
      <c r="N178" s="429">
        <f t="shared" si="17"/>
        <v>182.64087647544284</v>
      </c>
      <c r="O178" s="428" t="s">
        <v>1134</v>
      </c>
      <c r="P178" s="666" t="s">
        <v>1134</v>
      </c>
      <c r="Q178" s="436">
        <f t="shared" si="19"/>
        <v>195.74468085106386</v>
      </c>
      <c r="R178" s="437">
        <f t="shared" si="20"/>
        <v>0.52960526315789469</v>
      </c>
      <c r="S178" s="670"/>
      <c r="T178" s="658"/>
      <c r="U178" s="658"/>
      <c r="AH178" s="599">
        <v>44224</v>
      </c>
      <c r="AI178" s="325">
        <v>2</v>
      </c>
    </row>
    <row r="179" spans="1:35" ht="15.75" customHeight="1" x14ac:dyDescent="0.25">
      <c r="A179" s="423">
        <f t="shared" si="22"/>
        <v>239</v>
      </c>
      <c r="B179" s="438">
        <v>44243</v>
      </c>
      <c r="C179" s="425">
        <v>0</v>
      </c>
      <c r="D179" s="423">
        <f t="shared" si="21"/>
        <v>3052</v>
      </c>
      <c r="E179" s="426">
        <f t="shared" si="0"/>
        <v>8.0235523924043477</v>
      </c>
      <c r="F179" s="423">
        <f t="shared" si="6"/>
        <v>2.4029481168246214E-3</v>
      </c>
      <c r="G179" s="427">
        <f t="shared" si="7"/>
        <v>288.45698985623767</v>
      </c>
      <c r="H179" s="427">
        <v>10</v>
      </c>
      <c r="I179" s="427">
        <f t="shared" si="18"/>
        <v>2893</v>
      </c>
      <c r="J179" s="427">
        <f t="shared" si="13"/>
        <v>108</v>
      </c>
      <c r="K179" s="643">
        <v>51</v>
      </c>
      <c r="L179" s="697">
        <f t="shared" si="9"/>
        <v>8.1428571428571423</v>
      </c>
      <c r="M179" s="651">
        <f t="shared" si="12"/>
        <v>199.02467002496761</v>
      </c>
      <c r="N179" s="429">
        <f t="shared" si="17"/>
        <v>226.0592933385665</v>
      </c>
      <c r="O179" s="428" t="s">
        <v>1134</v>
      </c>
      <c r="P179" s="666" t="s">
        <v>1134</v>
      </c>
      <c r="Q179" s="436">
        <f t="shared" si="19"/>
        <v>189.66565349544072</v>
      </c>
      <c r="R179" s="437">
        <f t="shared" si="20"/>
        <v>0.5611510791366906</v>
      </c>
      <c r="S179" s="670"/>
      <c r="T179" s="658"/>
      <c r="U179" s="658"/>
      <c r="AH179" s="599">
        <v>44225</v>
      </c>
      <c r="AI179" s="325">
        <v>1</v>
      </c>
    </row>
    <row r="180" spans="1:35" ht="15.75" customHeight="1" x14ac:dyDescent="0.25">
      <c r="A180" s="423">
        <f t="shared" si="22"/>
        <v>240</v>
      </c>
      <c r="B180" s="438">
        <v>44244</v>
      </c>
      <c r="C180" s="425">
        <v>1</v>
      </c>
      <c r="D180" s="423">
        <f t="shared" si="21"/>
        <v>3053</v>
      </c>
      <c r="E180" s="426">
        <f t="shared" si="0"/>
        <v>8.0238799927348783</v>
      </c>
      <c r="F180" s="423">
        <f t="shared" si="6"/>
        <v>1.5393594572225158E-3</v>
      </c>
      <c r="G180" s="427">
        <f t="shared" si="7"/>
        <v>450.28286103532884</v>
      </c>
      <c r="H180" s="427">
        <v>12</v>
      </c>
      <c r="I180" s="427">
        <f t="shared" si="18"/>
        <v>2905</v>
      </c>
      <c r="J180" s="427">
        <f t="shared" si="13"/>
        <v>96</v>
      </c>
      <c r="K180" s="643">
        <v>52</v>
      </c>
      <c r="L180" s="697">
        <f t="shared" si="9"/>
        <v>6.5714285714285712</v>
      </c>
      <c r="M180" s="651">
        <f t="shared" si="12"/>
        <v>235.78464407757662</v>
      </c>
      <c r="N180" s="429">
        <f t="shared" si="17"/>
        <v>318.45941087120576</v>
      </c>
      <c r="O180" s="428" t="s">
        <v>1134</v>
      </c>
      <c r="P180" s="666" t="s">
        <v>1134</v>
      </c>
      <c r="Q180" s="436">
        <f t="shared" si="19"/>
        <v>150.75987841945289</v>
      </c>
      <c r="R180" s="437">
        <f t="shared" si="20"/>
        <v>0.44128113879003561</v>
      </c>
      <c r="S180" s="670"/>
      <c r="T180" s="658"/>
      <c r="U180" s="658"/>
      <c r="AH180" s="599">
        <v>44226</v>
      </c>
      <c r="AI180" s="325">
        <v>7</v>
      </c>
    </row>
    <row r="181" spans="1:35" ht="15.75" customHeight="1" x14ac:dyDescent="0.25">
      <c r="A181" s="423">
        <f t="shared" si="22"/>
        <v>241</v>
      </c>
      <c r="B181" s="438">
        <v>44245</v>
      </c>
      <c r="C181" s="425">
        <v>4</v>
      </c>
      <c r="D181" s="423">
        <f t="shared" si="21"/>
        <v>3057</v>
      </c>
      <c r="E181" s="426">
        <f t="shared" si="0"/>
        <v>8.025189321890835</v>
      </c>
      <c r="F181" s="423">
        <f t="shared" si="6"/>
        <v>9.3741977312378211E-4</v>
      </c>
      <c r="G181" s="427">
        <f t="shared" si="7"/>
        <v>739.42026873420593</v>
      </c>
      <c r="H181" s="427">
        <v>14</v>
      </c>
      <c r="I181" s="427">
        <f t="shared" si="18"/>
        <v>2919</v>
      </c>
      <c r="J181" s="427">
        <f t="shared" si="13"/>
        <v>86</v>
      </c>
      <c r="K181" s="643">
        <v>52</v>
      </c>
      <c r="L181" s="697">
        <f t="shared" si="9"/>
        <v>5.1428571428571432</v>
      </c>
      <c r="M181" s="651">
        <f t="shared" si="12"/>
        <v>314.8860512072776</v>
      </c>
      <c r="N181" s="429">
        <f t="shared" si="17"/>
        <v>492.7200398752575</v>
      </c>
      <c r="O181" s="428" t="s">
        <v>1134</v>
      </c>
      <c r="P181" s="666" t="s">
        <v>1134</v>
      </c>
      <c r="Q181" s="309">
        <f t="shared" si="19"/>
        <v>142.24924012158053</v>
      </c>
      <c r="R181" s="308">
        <f t="shared" si="20"/>
        <v>0.44486692015209123</v>
      </c>
      <c r="S181" s="670"/>
      <c r="T181" s="658"/>
      <c r="U181" s="658"/>
      <c r="AH181" s="599">
        <v>44228</v>
      </c>
      <c r="AI181" s="325">
        <v>1</v>
      </c>
    </row>
    <row r="182" spans="1:35" ht="15.75" customHeight="1" x14ac:dyDescent="0.25">
      <c r="A182" s="423">
        <f t="shared" si="22"/>
        <v>242</v>
      </c>
      <c r="B182" s="438">
        <v>44246</v>
      </c>
      <c r="C182" s="425">
        <v>29</v>
      </c>
      <c r="D182" s="423">
        <f t="shared" si="21"/>
        <v>3086</v>
      </c>
      <c r="E182" s="426">
        <f t="shared" si="0"/>
        <v>8.034631032923107</v>
      </c>
      <c r="F182" s="423">
        <f t="shared" si="6"/>
        <v>1.7256586486263461E-3</v>
      </c>
      <c r="G182" s="427">
        <f t="shared" si="7"/>
        <v>401.67108432000867</v>
      </c>
      <c r="H182" s="427">
        <v>12</v>
      </c>
      <c r="I182" s="427">
        <f t="shared" si="18"/>
        <v>2931</v>
      </c>
      <c r="J182" s="427">
        <f t="shared" si="13"/>
        <v>103</v>
      </c>
      <c r="K182" s="643">
        <v>52</v>
      </c>
      <c r="L182" s="697">
        <f t="shared" si="9"/>
        <v>6.8571428571428568</v>
      </c>
      <c r="M182" s="651">
        <f t="shared" si="12"/>
        <v>346.82197619601567</v>
      </c>
      <c r="N182" s="429">
        <f t="shared" si="17"/>
        <v>530.45807136318115</v>
      </c>
      <c r="O182" s="428" t="s">
        <v>1134</v>
      </c>
      <c r="P182" s="666" t="s">
        <v>1134</v>
      </c>
      <c r="Q182" s="309">
        <f t="shared" si="19"/>
        <v>167.78115501519756</v>
      </c>
      <c r="R182" s="308">
        <f t="shared" si="20"/>
        <v>0.58974358974358976</v>
      </c>
      <c r="S182" s="670"/>
      <c r="T182" s="658"/>
      <c r="U182" s="658"/>
      <c r="AH182" s="599">
        <v>44229</v>
      </c>
      <c r="AI182" s="325">
        <v>1</v>
      </c>
    </row>
    <row r="183" spans="1:35" ht="15.75" customHeight="1" x14ac:dyDescent="0.25">
      <c r="A183" s="423">
        <f t="shared" si="22"/>
        <v>243</v>
      </c>
      <c r="B183" s="438">
        <v>44247</v>
      </c>
      <c r="C183" s="439">
        <v>6</v>
      </c>
      <c r="D183" s="423">
        <f t="shared" si="21"/>
        <v>3092</v>
      </c>
      <c r="E183" s="426">
        <f t="shared" si="0"/>
        <v>8.0365734097073123</v>
      </c>
      <c r="F183" s="423">
        <f t="shared" si="6"/>
        <v>2.49092497192687E-3</v>
      </c>
      <c r="G183" s="427">
        <f t="shared" si="7"/>
        <v>278.26899178892455</v>
      </c>
      <c r="H183" s="427">
        <v>12</v>
      </c>
      <c r="I183" s="427">
        <f t="shared" ref="I183:I221" si="23">I182+H183</f>
        <v>2943</v>
      </c>
      <c r="J183" s="427">
        <f t="shared" si="13"/>
        <v>97</v>
      </c>
      <c r="K183" s="643">
        <v>52</v>
      </c>
      <c r="L183" s="697">
        <f t="shared" si="9"/>
        <v>6.7142857142857144</v>
      </c>
      <c r="M183" s="651">
        <f t="shared" si="12"/>
        <v>363.97444084202391</v>
      </c>
      <c r="N183" s="429">
        <f t="shared" si="17"/>
        <v>473.12011494771303</v>
      </c>
      <c r="O183" s="428" t="s">
        <v>1134</v>
      </c>
      <c r="P183" s="666" t="s">
        <v>1134</v>
      </c>
      <c r="Q183" s="309">
        <f t="shared" si="19"/>
        <v>145.89665653495439</v>
      </c>
      <c r="R183" s="308">
        <f t="shared" si="20"/>
        <v>0.54298642533936647</v>
      </c>
      <c r="S183" s="670"/>
      <c r="T183" s="658"/>
      <c r="U183" s="658"/>
      <c r="AH183" s="599">
        <v>44231</v>
      </c>
      <c r="AI183" s="325">
        <v>1</v>
      </c>
    </row>
    <row r="184" spans="1:35" ht="15.75" customHeight="1" x14ac:dyDescent="0.25">
      <c r="A184" s="423">
        <f t="shared" si="22"/>
        <v>244</v>
      </c>
      <c r="B184" s="438">
        <v>44248</v>
      </c>
      <c r="C184" s="425">
        <v>0</v>
      </c>
      <c r="D184" s="423">
        <f t="shared" si="21"/>
        <v>3092</v>
      </c>
      <c r="E184" s="426">
        <f t="shared" si="0"/>
        <v>8.0365734097073123</v>
      </c>
      <c r="F184" s="423">
        <f t="shared" si="6"/>
        <v>2.7091473822518403E-3</v>
      </c>
      <c r="G184" s="427">
        <f t="shared" si="7"/>
        <v>255.8543640338246</v>
      </c>
      <c r="H184" s="427">
        <v>12</v>
      </c>
      <c r="I184" s="427">
        <f t="shared" si="23"/>
        <v>2955</v>
      </c>
      <c r="J184" s="427">
        <f t="shared" si="13"/>
        <v>85</v>
      </c>
      <c r="K184" s="643">
        <v>52</v>
      </c>
      <c r="L184" s="697">
        <f t="shared" si="9"/>
        <v>6.7142857142857144</v>
      </c>
      <c r="M184" s="651">
        <f t="shared" si="12"/>
        <v>375.79899164151163</v>
      </c>
      <c r="N184" s="429">
        <f t="shared" si="17"/>
        <v>311.93148004758592</v>
      </c>
      <c r="O184" s="428" t="s">
        <v>1134</v>
      </c>
      <c r="P184" s="666" t="s">
        <v>1134</v>
      </c>
      <c r="Q184" s="309">
        <f t="shared" si="19"/>
        <v>145.89665653495439</v>
      </c>
      <c r="R184" s="308">
        <f t="shared" si="20"/>
        <v>0.54298642533936647</v>
      </c>
      <c r="S184" s="670"/>
      <c r="T184" s="658"/>
      <c r="U184" s="658"/>
      <c r="AH184" s="599">
        <v>44236</v>
      </c>
      <c r="AI184" s="325">
        <v>2</v>
      </c>
    </row>
    <row r="185" spans="1:35" ht="15.75" customHeight="1" x14ac:dyDescent="0.25">
      <c r="A185" s="423">
        <f t="shared" si="22"/>
        <v>245</v>
      </c>
      <c r="B185" s="438">
        <v>44249</v>
      </c>
      <c r="C185" s="425">
        <v>20</v>
      </c>
      <c r="D185" s="423">
        <f t="shared" si="21"/>
        <v>3112</v>
      </c>
      <c r="E185" s="426">
        <f t="shared" si="0"/>
        <v>8.043020885298283</v>
      </c>
      <c r="F185" s="423">
        <f t="shared" si="6"/>
        <v>3.3991571586839647E-3</v>
      </c>
      <c r="G185" s="427">
        <f t="shared" si="7"/>
        <v>203.91736780664408</v>
      </c>
      <c r="H185" s="427">
        <v>12</v>
      </c>
      <c r="I185" s="427">
        <f t="shared" si="23"/>
        <v>2967</v>
      </c>
      <c r="J185" s="427">
        <f t="shared" si="13"/>
        <v>93</v>
      </c>
      <c r="K185" s="643">
        <v>52</v>
      </c>
      <c r="L185" s="697">
        <f t="shared" si="9"/>
        <v>8.5714285714285712</v>
      </c>
      <c r="M185" s="651">
        <f t="shared" si="12"/>
        <v>373.98170393931059</v>
      </c>
      <c r="N185" s="429">
        <f t="shared" si="17"/>
        <v>246.01357454313106</v>
      </c>
      <c r="O185" s="428" t="s">
        <v>1134</v>
      </c>
      <c r="P185" s="666" t="s">
        <v>1134</v>
      </c>
      <c r="Q185" s="309">
        <f t="shared" si="19"/>
        <v>165.34954407294833</v>
      </c>
      <c r="R185" s="308">
        <f t="shared" si="20"/>
        <v>0.63849765258215962</v>
      </c>
      <c r="S185" s="670"/>
      <c r="T185" s="658"/>
      <c r="U185" s="658"/>
      <c r="AH185" s="599">
        <v>44237</v>
      </c>
      <c r="AI185" s="325">
        <v>3</v>
      </c>
    </row>
    <row r="186" spans="1:35" ht="15.75" customHeight="1" x14ac:dyDescent="0.25">
      <c r="A186" s="423">
        <f t="shared" si="22"/>
        <v>246</v>
      </c>
      <c r="B186" s="438">
        <v>44250</v>
      </c>
      <c r="C186" s="425">
        <v>12</v>
      </c>
      <c r="D186" s="423">
        <f t="shared" si="21"/>
        <v>3124</v>
      </c>
      <c r="E186" s="426">
        <f t="shared" si="0"/>
        <v>8.046869510959576</v>
      </c>
      <c r="F186" s="423">
        <f t="shared" si="6"/>
        <v>3.8062163668998012E-3</v>
      </c>
      <c r="G186" s="427">
        <f t="shared" si="7"/>
        <v>182.10924281336116</v>
      </c>
      <c r="H186" s="427">
        <v>12</v>
      </c>
      <c r="I186" s="427">
        <f t="shared" si="23"/>
        <v>2979</v>
      </c>
      <c r="J186" s="427">
        <f t="shared" si="13"/>
        <v>93</v>
      </c>
      <c r="K186" s="643">
        <v>52</v>
      </c>
      <c r="L186" s="697">
        <f t="shared" si="9"/>
        <v>10.285714285714286</v>
      </c>
      <c r="M186" s="651">
        <f t="shared" si="12"/>
        <v>358.78916864747106</v>
      </c>
      <c r="N186" s="429">
        <f t="shared" si="17"/>
        <v>213.96032488460992</v>
      </c>
      <c r="O186" s="428" t="s">
        <v>1134</v>
      </c>
      <c r="P186" s="666" t="s">
        <v>1134</v>
      </c>
      <c r="Q186" s="309">
        <f t="shared" si="19"/>
        <v>156.83890577507597</v>
      </c>
      <c r="R186" s="308">
        <f t="shared" si="20"/>
        <v>0.62621359223300976</v>
      </c>
      <c r="S186" s="670"/>
      <c r="T186" s="658"/>
      <c r="U186" s="658"/>
      <c r="AH186" s="599">
        <v>44239</v>
      </c>
      <c r="AI186" s="325">
        <v>1</v>
      </c>
    </row>
    <row r="187" spans="1:35" ht="15.75" customHeight="1" x14ac:dyDescent="0.25">
      <c r="A187" s="423">
        <f t="shared" si="22"/>
        <v>247</v>
      </c>
      <c r="B187" s="438">
        <v>44251</v>
      </c>
      <c r="C187" s="425">
        <v>6</v>
      </c>
      <c r="D187" s="423">
        <f t="shared" si="21"/>
        <v>3130</v>
      </c>
      <c r="E187" s="426">
        <f t="shared" si="0"/>
        <v>8.0487882835341988</v>
      </c>
      <c r="F187" s="423">
        <f t="shared" si="6"/>
        <v>3.6329041640714393E-3</v>
      </c>
      <c r="G187" s="427">
        <f t="shared" si="7"/>
        <v>190.79699030186552</v>
      </c>
      <c r="H187" s="427">
        <v>12</v>
      </c>
      <c r="I187" s="427">
        <f t="shared" si="23"/>
        <v>2991</v>
      </c>
      <c r="J187" s="427">
        <f t="shared" si="13"/>
        <v>87</v>
      </c>
      <c r="K187" s="643">
        <v>52</v>
      </c>
      <c r="L187" s="697">
        <f t="shared" si="9"/>
        <v>11</v>
      </c>
      <c r="M187" s="651">
        <f t="shared" si="12"/>
        <v>321.71975854269067</v>
      </c>
      <c r="N187" s="429">
        <f t="shared" si="17"/>
        <v>192.27453364062362</v>
      </c>
      <c r="O187" s="428" t="s">
        <v>1134</v>
      </c>
      <c r="P187" s="666" t="s">
        <v>1134</v>
      </c>
      <c r="Q187" s="309">
        <f t="shared" si="19"/>
        <v>149.54407294832825</v>
      </c>
      <c r="R187" s="308">
        <f t="shared" si="20"/>
        <v>0.65079365079365081</v>
      </c>
      <c r="S187" s="670"/>
      <c r="T187" s="658"/>
      <c r="U187" s="658"/>
      <c r="AH187" s="599">
        <v>44242</v>
      </c>
      <c r="AI187" s="325">
        <v>2</v>
      </c>
    </row>
    <row r="188" spans="1:35" ht="15.75" customHeight="1" x14ac:dyDescent="0.25">
      <c r="A188" s="423">
        <f t="shared" si="22"/>
        <v>248</v>
      </c>
      <c r="B188" s="438">
        <v>44252</v>
      </c>
      <c r="C188" s="425">
        <v>8</v>
      </c>
      <c r="D188" s="423">
        <f t="shared" si="21"/>
        <v>3138</v>
      </c>
      <c r="E188" s="426">
        <f t="shared" si="0"/>
        <v>8.0513409332929786</v>
      </c>
      <c r="F188" s="423">
        <f t="shared" si="6"/>
        <v>3.0305553577018507E-3</v>
      </c>
      <c r="G188" s="427">
        <f t="shared" si="7"/>
        <v>228.71952455789386</v>
      </c>
      <c r="H188" s="427">
        <v>12</v>
      </c>
      <c r="I188" s="427">
        <f t="shared" si="23"/>
        <v>3003</v>
      </c>
      <c r="J188" s="427">
        <f t="shared" si="13"/>
        <v>83</v>
      </c>
      <c r="K188" s="643">
        <v>52</v>
      </c>
      <c r="L188" s="697">
        <f t="shared" si="9"/>
        <v>11.571428571428571</v>
      </c>
      <c r="M188" s="651">
        <f t="shared" si="12"/>
        <v>248.76250937464604</v>
      </c>
      <c r="N188" s="429">
        <f t="shared" si="17"/>
        <v>200.54191922437349</v>
      </c>
      <c r="O188" s="428" t="s">
        <v>1134</v>
      </c>
      <c r="P188" s="666" t="s">
        <v>1134</v>
      </c>
      <c r="Q188" s="309">
        <f t="shared" si="19"/>
        <v>142.24924012158053</v>
      </c>
      <c r="R188" s="308">
        <f t="shared" si="20"/>
        <v>0.63934426229508201</v>
      </c>
      <c r="S188" s="670"/>
      <c r="T188" s="658"/>
      <c r="U188" s="658"/>
      <c r="AH188" s="599">
        <v>44246</v>
      </c>
      <c r="AI188" s="325">
        <v>1</v>
      </c>
    </row>
    <row r="189" spans="1:35" ht="15.75" customHeight="1" x14ac:dyDescent="0.25">
      <c r="A189" s="423">
        <f t="shared" si="22"/>
        <v>249</v>
      </c>
      <c r="B189" s="438">
        <v>44253</v>
      </c>
      <c r="C189" s="425">
        <v>25</v>
      </c>
      <c r="D189" s="423">
        <f t="shared" si="21"/>
        <v>3163</v>
      </c>
      <c r="E189" s="426">
        <f t="shared" si="0"/>
        <v>8.0592762233056483</v>
      </c>
      <c r="F189" s="423">
        <f t="shared" si="6"/>
        <v>3.6932459357948816E-3</v>
      </c>
      <c r="G189" s="427">
        <f t="shared" si="7"/>
        <v>187.67967056890896</v>
      </c>
      <c r="H189" s="427">
        <v>12</v>
      </c>
      <c r="I189" s="427">
        <f t="shared" si="23"/>
        <v>3015</v>
      </c>
      <c r="J189" s="427">
        <f t="shared" si="13"/>
        <v>96</v>
      </c>
      <c r="K189" s="643">
        <v>52</v>
      </c>
      <c r="L189" s="697">
        <f t="shared" ref="L189:L246" si="24">AVERAGE(C183:C189)</f>
        <v>11</v>
      </c>
      <c r="M189" s="651">
        <f t="shared" si="12"/>
        <v>218.19230741020323</v>
      </c>
      <c r="N189" s="429">
        <f t="shared" si="17"/>
        <v>202.39872847622277</v>
      </c>
      <c r="O189" s="428" t="s">
        <v>1134</v>
      </c>
      <c r="P189" s="666" t="s">
        <v>1134</v>
      </c>
      <c r="Q189" s="309">
        <f t="shared" si="19"/>
        <v>151.9756838905775</v>
      </c>
      <c r="R189" s="308">
        <f t="shared" si="20"/>
        <v>0.67567567567567566</v>
      </c>
      <c r="S189" s="670"/>
      <c r="T189" s="658"/>
      <c r="U189" s="658"/>
      <c r="AH189" s="599">
        <v>44249</v>
      </c>
      <c r="AI189" s="325">
        <v>3</v>
      </c>
    </row>
    <row r="190" spans="1:35" ht="15.75" customHeight="1" x14ac:dyDescent="0.25">
      <c r="A190" s="423">
        <f t="shared" si="22"/>
        <v>250</v>
      </c>
      <c r="B190" s="438">
        <v>44254</v>
      </c>
      <c r="C190" s="425">
        <v>6</v>
      </c>
      <c r="D190" s="423">
        <f t="shared" si="21"/>
        <v>3169</v>
      </c>
      <c r="E190" s="426">
        <f t="shared" si="0"/>
        <v>8.0611713596909205</v>
      </c>
      <c r="F190" s="423">
        <f t="shared" si="6"/>
        <v>3.9562838678199241E-3</v>
      </c>
      <c r="G190" s="427">
        <f t="shared" si="7"/>
        <v>175.20157898626672</v>
      </c>
      <c r="H190" s="427">
        <v>12</v>
      </c>
      <c r="I190" s="427">
        <f t="shared" si="23"/>
        <v>3027</v>
      </c>
      <c r="J190" s="427">
        <f t="shared" si="13"/>
        <v>90</v>
      </c>
      <c r="K190" s="643">
        <v>52</v>
      </c>
      <c r="L190" s="697">
        <f t="shared" si="24"/>
        <v>11</v>
      </c>
      <c r="M190" s="651">
        <f t="shared" si="12"/>
        <v>203.46839129553783</v>
      </c>
      <c r="N190" s="429">
        <f t="shared" si="17"/>
        <v>197.20025803768985</v>
      </c>
      <c r="O190" s="428" t="s">
        <v>1134</v>
      </c>
      <c r="P190" s="666" t="s">
        <v>1134</v>
      </c>
      <c r="Q190" s="309">
        <f t="shared" si="19"/>
        <v>150.75987841945289</v>
      </c>
      <c r="R190" s="308">
        <f t="shared" si="20"/>
        <v>0.79487179487179482</v>
      </c>
      <c r="S190" s="670"/>
      <c r="T190" s="658"/>
      <c r="U190" s="658"/>
      <c r="AH190" s="599">
        <v>44250</v>
      </c>
      <c r="AI190" s="325">
        <v>1</v>
      </c>
    </row>
    <row r="191" spans="1:35" ht="15.75" customHeight="1" x14ac:dyDescent="0.25">
      <c r="A191" s="423">
        <f t="shared" si="22"/>
        <v>251</v>
      </c>
      <c r="B191" s="438">
        <v>44255</v>
      </c>
      <c r="C191" s="425">
        <v>0</v>
      </c>
      <c r="D191" s="423">
        <f t="shared" si="21"/>
        <v>3169</v>
      </c>
      <c r="E191" s="426">
        <f t="shared" si="0"/>
        <v>8.0611713596909205</v>
      </c>
      <c r="F191" s="423">
        <f t="shared" si="6"/>
        <v>3.3408235861446733E-3</v>
      </c>
      <c r="G191" s="427">
        <f t="shared" si="7"/>
        <v>207.47793551105778</v>
      </c>
      <c r="H191" s="427">
        <v>12</v>
      </c>
      <c r="I191" s="427">
        <f t="shared" si="23"/>
        <v>3039</v>
      </c>
      <c r="J191" s="427">
        <f t="shared" si="13"/>
        <v>78</v>
      </c>
      <c r="K191" s="643">
        <v>52</v>
      </c>
      <c r="L191" s="697">
        <f t="shared" si="24"/>
        <v>11</v>
      </c>
      <c r="M191" s="651">
        <f t="shared" si="12"/>
        <v>196.55747293514258</v>
      </c>
      <c r="N191" s="429">
        <f t="shared" si="17"/>
        <v>190.11972835541118</v>
      </c>
      <c r="O191" s="428" t="s">
        <v>1134</v>
      </c>
      <c r="P191" s="666" t="s">
        <v>1134</v>
      </c>
      <c r="Q191" s="309">
        <f t="shared" si="19"/>
        <v>150.75987841945289</v>
      </c>
      <c r="R191" s="308">
        <f t="shared" si="20"/>
        <v>0.79487179487179482</v>
      </c>
      <c r="S191" s="670"/>
      <c r="T191" s="658"/>
      <c r="U191" s="658"/>
      <c r="AH191" s="599">
        <v>44256</v>
      </c>
      <c r="AI191" s="325">
        <v>2</v>
      </c>
    </row>
    <row r="192" spans="1:35" ht="15.75" customHeight="1" x14ac:dyDescent="0.25">
      <c r="A192" s="423">
        <f t="shared" si="22"/>
        <v>252</v>
      </c>
      <c r="B192" s="438">
        <v>44256</v>
      </c>
      <c r="C192" s="425">
        <v>9</v>
      </c>
      <c r="D192" s="423">
        <f t="shared" si="21"/>
        <v>3178</v>
      </c>
      <c r="E192" s="426">
        <f t="shared" si="0"/>
        <v>8.0640073470966609</v>
      </c>
      <c r="F192" s="423">
        <f t="shared" si="6"/>
        <v>3.0717888258085602E-3</v>
      </c>
      <c r="G192" s="427">
        <f t="shared" si="7"/>
        <v>225.64935933624741</v>
      </c>
      <c r="H192" s="427">
        <v>11</v>
      </c>
      <c r="I192" s="427">
        <f t="shared" si="23"/>
        <v>3050</v>
      </c>
      <c r="J192" s="427">
        <f t="shared" si="13"/>
        <v>76</v>
      </c>
      <c r="K192" s="643">
        <v>52</v>
      </c>
      <c r="L192" s="697">
        <f t="shared" si="24"/>
        <v>9.4285714285714288</v>
      </c>
      <c r="M192" s="651">
        <f t="shared" si="12"/>
        <v>199.66204315365732</v>
      </c>
      <c r="N192" s="429">
        <f t="shared" si="17"/>
        <v>202.77629127785727</v>
      </c>
      <c r="O192" s="428" t="s">
        <v>1134</v>
      </c>
      <c r="P192" s="666" t="s">
        <v>1134</v>
      </c>
      <c r="Q192" s="309">
        <f t="shared" si="19"/>
        <v>153.19148936170211</v>
      </c>
      <c r="R192" s="308">
        <f t="shared" si="20"/>
        <v>0.78260869565217395</v>
      </c>
      <c r="S192" s="670"/>
      <c r="T192" s="658"/>
      <c r="U192" s="658"/>
      <c r="AH192" s="599">
        <v>44257</v>
      </c>
      <c r="AI192" s="325">
        <v>1</v>
      </c>
    </row>
    <row r="193" spans="1:35" ht="15.75" customHeight="1" x14ac:dyDescent="0.25">
      <c r="A193" s="423">
        <f t="shared" si="22"/>
        <v>253</v>
      </c>
      <c r="B193" s="438">
        <v>44257</v>
      </c>
      <c r="C193" s="425">
        <v>0</v>
      </c>
      <c r="D193" s="423">
        <f t="shared" si="21"/>
        <v>3178</v>
      </c>
      <c r="E193" s="426">
        <f t="shared" si="0"/>
        <v>8.0640073470966609</v>
      </c>
      <c r="F193" s="423">
        <f t="shared" si="6"/>
        <v>2.6030412385722457E-3</v>
      </c>
      <c r="G193" s="427">
        <f t="shared" si="7"/>
        <v>266.28359562222414</v>
      </c>
      <c r="H193" s="427">
        <v>11</v>
      </c>
      <c r="I193" s="427">
        <f t="shared" si="23"/>
        <v>3061</v>
      </c>
      <c r="J193" s="427">
        <f t="shared" si="13"/>
        <v>64</v>
      </c>
      <c r="K193" s="643">
        <v>53</v>
      </c>
      <c r="L193" s="697">
        <f t="shared" si="24"/>
        <v>7.7142857142857144</v>
      </c>
      <c r="M193" s="651">
        <f t="shared" si="12"/>
        <v>211.68695069778059</v>
      </c>
      <c r="N193" s="429">
        <f t="shared" si="17"/>
        <v>233.13696348984308</v>
      </c>
      <c r="O193" s="428" t="s">
        <v>1134</v>
      </c>
      <c r="P193" s="666" t="s">
        <v>1134</v>
      </c>
      <c r="Q193" s="309">
        <f t="shared" si="19"/>
        <v>153.19148936170211</v>
      </c>
      <c r="R193" s="308">
        <f t="shared" si="20"/>
        <v>0.80769230769230771</v>
      </c>
      <c r="S193" s="670"/>
      <c r="T193" s="658"/>
      <c r="U193" s="658"/>
      <c r="AH193" s="599">
        <v>44259</v>
      </c>
      <c r="AI193" s="325">
        <v>4</v>
      </c>
    </row>
    <row r="194" spans="1:35" ht="15.75" customHeight="1" x14ac:dyDescent="0.25">
      <c r="A194" s="423">
        <f t="shared" si="22"/>
        <v>254</v>
      </c>
      <c r="B194" s="438">
        <v>44258</v>
      </c>
      <c r="C194" s="425">
        <v>8</v>
      </c>
      <c r="D194" s="423">
        <f t="shared" si="21"/>
        <v>3186</v>
      </c>
      <c r="E194" s="426">
        <f t="shared" si="0"/>
        <v>8.0665214904699933</v>
      </c>
      <c r="F194" s="423">
        <f t="shared" si="6"/>
        <v>2.0657109471003488E-3</v>
      </c>
      <c r="G194" s="427">
        <f t="shared" si="7"/>
        <v>335.54896997226075</v>
      </c>
      <c r="H194" s="427">
        <v>0</v>
      </c>
      <c r="I194" s="427">
        <f t="shared" si="23"/>
        <v>3061</v>
      </c>
      <c r="J194" s="427">
        <f t="shared" si="13"/>
        <v>72</v>
      </c>
      <c r="K194" s="643">
        <v>53</v>
      </c>
      <c r="L194" s="697">
        <f t="shared" si="24"/>
        <v>8</v>
      </c>
      <c r="M194" s="651">
        <f t="shared" si="12"/>
        <v>232.36580493640849</v>
      </c>
      <c r="N194" s="429">
        <f t="shared" si="17"/>
        <v>275.82730831024406</v>
      </c>
      <c r="O194" s="428" t="s">
        <v>1134</v>
      </c>
      <c r="P194" s="666" t="s">
        <v>1134</v>
      </c>
      <c r="Q194" s="309">
        <f t="shared" si="19"/>
        <v>161.70212765957447</v>
      </c>
      <c r="R194" s="308">
        <f t="shared" si="20"/>
        <v>1.0725806451612903</v>
      </c>
      <c r="S194" s="670"/>
      <c r="T194" s="658"/>
      <c r="U194" s="658"/>
      <c r="AH194" s="599">
        <v>44261</v>
      </c>
      <c r="AI194" s="325">
        <v>1</v>
      </c>
    </row>
    <row r="195" spans="1:35" ht="15.75" customHeight="1" x14ac:dyDescent="0.25">
      <c r="A195" s="423">
        <f t="shared" si="22"/>
        <v>255</v>
      </c>
      <c r="B195" s="438">
        <v>44259</v>
      </c>
      <c r="C195" s="425">
        <v>6</v>
      </c>
      <c r="D195" s="423">
        <f t="shared" si="21"/>
        <v>3192</v>
      </c>
      <c r="E195" s="426">
        <f t="shared" si="0"/>
        <v>8.068402958569699</v>
      </c>
      <c r="F195" s="423">
        <f t="shared" si="6"/>
        <v>1.4613019555727977E-3</v>
      </c>
      <c r="G195" s="427">
        <f t="shared" si="7"/>
        <v>474.33535411115434</v>
      </c>
      <c r="H195" s="427">
        <v>7</v>
      </c>
      <c r="I195" s="427">
        <f t="shared" si="23"/>
        <v>3068</v>
      </c>
      <c r="J195" s="427">
        <f t="shared" si="13"/>
        <v>70</v>
      </c>
      <c r="K195" s="643">
        <v>54</v>
      </c>
      <c r="L195" s="697">
        <f t="shared" si="24"/>
        <v>7.7142857142857144</v>
      </c>
      <c r="M195" s="651">
        <f t="shared" si="12"/>
        <v>267.4537805868743</v>
      </c>
      <c r="N195" s="429">
        <f t="shared" si="17"/>
        <v>358.72263990187975</v>
      </c>
      <c r="O195" s="428" t="s">
        <v>1134</v>
      </c>
      <c r="P195" s="666" t="s">
        <v>1134</v>
      </c>
      <c r="Q195" s="309">
        <f t="shared" si="19"/>
        <v>164.13373860182369</v>
      </c>
      <c r="R195" s="308">
        <f t="shared" si="20"/>
        <v>1.1538461538461537</v>
      </c>
      <c r="S195" s="670"/>
      <c r="T195" s="658"/>
      <c r="U195" s="658"/>
      <c r="AH195" s="599">
        <v>44266</v>
      </c>
      <c r="AI195" s="325">
        <v>2</v>
      </c>
    </row>
    <row r="196" spans="1:35" ht="15.75" customHeight="1" x14ac:dyDescent="0.25">
      <c r="A196" s="423">
        <f t="shared" si="22"/>
        <v>256</v>
      </c>
      <c r="B196" s="438">
        <v>44260</v>
      </c>
      <c r="C196" s="425">
        <v>15</v>
      </c>
      <c r="D196" s="423">
        <f t="shared" si="21"/>
        <v>3207</v>
      </c>
      <c r="E196" s="426">
        <f t="shared" si="0"/>
        <v>8.0730911996931543</v>
      </c>
      <c r="F196" s="423">
        <f t="shared" si="6"/>
        <v>1.8834593263425323E-3</v>
      </c>
      <c r="G196" s="427">
        <f t="shared" si="7"/>
        <v>368.01813071586724</v>
      </c>
      <c r="H196" s="427">
        <v>10</v>
      </c>
      <c r="I196" s="427">
        <f t="shared" si="23"/>
        <v>3078</v>
      </c>
      <c r="J196" s="427">
        <f t="shared" si="13"/>
        <v>75</v>
      </c>
      <c r="K196" s="643">
        <v>54</v>
      </c>
      <c r="L196" s="697">
        <f t="shared" si="24"/>
        <v>6.2857142857142856</v>
      </c>
      <c r="M196" s="651">
        <f t="shared" si="12"/>
        <v>293.2164177507255</v>
      </c>
      <c r="N196" s="429">
        <f t="shared" si="17"/>
        <v>392.6341515997608</v>
      </c>
      <c r="O196" s="428" t="s">
        <v>1134</v>
      </c>
      <c r="P196" s="666" t="s">
        <v>1134</v>
      </c>
      <c r="Q196" s="309">
        <f t="shared" si="19"/>
        <v>147.11246200607903</v>
      </c>
      <c r="R196" s="308">
        <f t="shared" si="20"/>
        <v>0.87681159420289856</v>
      </c>
      <c r="S196" s="670"/>
      <c r="T196" s="658"/>
      <c r="U196" s="658"/>
      <c r="AH196" s="599">
        <v>44268</v>
      </c>
      <c r="AI196" s="325">
        <v>1</v>
      </c>
    </row>
    <row r="197" spans="1:35" ht="15.75" customHeight="1" x14ac:dyDescent="0.25">
      <c r="A197" s="423">
        <f t="shared" si="22"/>
        <v>257</v>
      </c>
      <c r="B197" s="438">
        <v>44261</v>
      </c>
      <c r="C197" s="425">
        <v>9</v>
      </c>
      <c r="D197" s="423">
        <f t="shared" si="21"/>
        <v>3216</v>
      </c>
      <c r="E197" s="426">
        <f t="shared" si="0"/>
        <v>8.0758936302988573</v>
      </c>
      <c r="F197" s="423">
        <f t="shared" si="6"/>
        <v>2.3832188746369782E-3</v>
      </c>
      <c r="G197" s="427">
        <f t="shared" si="7"/>
        <v>290.84495257093346</v>
      </c>
      <c r="H197" s="427">
        <v>4</v>
      </c>
      <c r="I197" s="427">
        <f t="shared" si="23"/>
        <v>3082</v>
      </c>
      <c r="J197" s="427">
        <f t="shared" si="13"/>
        <v>80</v>
      </c>
      <c r="K197" s="643">
        <v>54</v>
      </c>
      <c r="L197" s="697">
        <f t="shared" si="24"/>
        <v>6.7142857142857144</v>
      </c>
      <c r="M197" s="651">
        <f t="shared" si="12"/>
        <v>309.73689969139213</v>
      </c>
      <c r="N197" s="429">
        <f t="shared" si="17"/>
        <v>377.73281246598503</v>
      </c>
      <c r="O197" s="428" t="s">
        <v>1134</v>
      </c>
      <c r="P197" s="666" t="s">
        <v>1134</v>
      </c>
      <c r="Q197" s="309">
        <f t="shared" si="19"/>
        <v>150.75987841945289</v>
      </c>
      <c r="R197" s="308">
        <f t="shared" si="20"/>
        <v>1.0333333333333334</v>
      </c>
      <c r="S197" s="670"/>
      <c r="T197" s="658"/>
      <c r="U197" s="658"/>
      <c r="AH197" s="599">
        <v>44270</v>
      </c>
      <c r="AI197" s="325">
        <v>4</v>
      </c>
    </row>
    <row r="198" spans="1:35" ht="15.75" customHeight="1" x14ac:dyDescent="0.25">
      <c r="A198" s="423">
        <f t="shared" si="22"/>
        <v>258</v>
      </c>
      <c r="B198" s="438">
        <v>44262</v>
      </c>
      <c r="C198" s="425">
        <v>0</v>
      </c>
      <c r="D198" s="423">
        <f t="shared" si="21"/>
        <v>3216</v>
      </c>
      <c r="E198" s="426">
        <f t="shared" si="0"/>
        <v>8.0758936302988573</v>
      </c>
      <c r="F198" s="423">
        <f t="shared" si="6"/>
        <v>2.3571830440765368E-3</v>
      </c>
      <c r="G198" s="427">
        <f t="shared" si="7"/>
        <v>294.05742685184487</v>
      </c>
      <c r="H198" s="427">
        <v>5</v>
      </c>
      <c r="I198" s="427">
        <f t="shared" si="23"/>
        <v>3087</v>
      </c>
      <c r="J198" s="427">
        <f t="shared" si="13"/>
        <v>75</v>
      </c>
      <c r="K198" s="643">
        <v>54</v>
      </c>
      <c r="L198" s="697">
        <f t="shared" si="24"/>
        <v>6.7142857142857144</v>
      </c>
      <c r="M198" s="651">
        <f t="shared" si="12"/>
        <v>322.10539845436176</v>
      </c>
      <c r="N198" s="429">
        <f t="shared" si="17"/>
        <v>317.64017004621519</v>
      </c>
      <c r="O198" s="428" t="s">
        <v>1134</v>
      </c>
      <c r="P198" s="666" t="s">
        <v>1134</v>
      </c>
      <c r="Q198" s="309">
        <f t="shared" si="19"/>
        <v>150.75987841945289</v>
      </c>
      <c r="R198" s="308">
        <f t="shared" si="20"/>
        <v>1.0333333333333334</v>
      </c>
      <c r="S198" s="670"/>
      <c r="T198" s="658"/>
      <c r="U198" s="658"/>
      <c r="AH198" s="599">
        <v>44271</v>
      </c>
      <c r="AI198" s="325">
        <v>3</v>
      </c>
    </row>
    <row r="199" spans="1:35" ht="15.75" customHeight="1" x14ac:dyDescent="0.25">
      <c r="A199" s="423">
        <f t="shared" si="22"/>
        <v>259</v>
      </c>
      <c r="B199" s="438">
        <v>44263</v>
      </c>
      <c r="C199" s="425">
        <v>7</v>
      </c>
      <c r="D199" s="423">
        <f t="shared" si="21"/>
        <v>3223</v>
      </c>
      <c r="E199" s="426">
        <f t="shared" si="0"/>
        <v>8.0780678818154374</v>
      </c>
      <c r="F199" s="423">
        <f t="shared" si="6"/>
        <v>2.443448412257711E-3</v>
      </c>
      <c r="G199" s="427">
        <f t="shared" si="7"/>
        <v>283.67579895803379</v>
      </c>
      <c r="H199" s="427">
        <v>9</v>
      </c>
      <c r="I199" s="427">
        <f t="shared" si="23"/>
        <v>3096</v>
      </c>
      <c r="J199" s="427">
        <f t="shared" si="13"/>
        <v>73</v>
      </c>
      <c r="K199" s="643">
        <v>54</v>
      </c>
      <c r="L199" s="697">
        <f t="shared" si="24"/>
        <v>6.4285714285714288</v>
      </c>
      <c r="M199" s="651">
        <f t="shared" si="12"/>
        <v>330.39488982890265</v>
      </c>
      <c r="N199" s="429">
        <f t="shared" si="17"/>
        <v>289.52605946027069</v>
      </c>
      <c r="O199" s="428" t="s">
        <v>1134</v>
      </c>
      <c r="P199" s="666" t="s">
        <v>1134</v>
      </c>
      <c r="Q199" s="309">
        <f t="shared" si="19"/>
        <v>134.95440729483283</v>
      </c>
      <c r="R199" s="308">
        <f t="shared" si="20"/>
        <v>0.81617647058823528</v>
      </c>
      <c r="S199" s="670"/>
      <c r="T199" s="658"/>
      <c r="U199" s="658"/>
      <c r="AH199" s="599">
        <v>44274</v>
      </c>
      <c r="AI199" s="325">
        <v>1</v>
      </c>
    </row>
    <row r="200" spans="1:35" ht="15.75" customHeight="1" x14ac:dyDescent="0.25">
      <c r="A200" s="423">
        <f t="shared" si="22"/>
        <v>260</v>
      </c>
      <c r="B200" s="438">
        <v>44264</v>
      </c>
      <c r="C200" s="425">
        <v>3</v>
      </c>
      <c r="D200" s="423">
        <f t="shared" si="21"/>
        <v>3226</v>
      </c>
      <c r="E200" s="426">
        <f t="shared" si="0"/>
        <v>8.0789982586851536</v>
      </c>
      <c r="F200" s="423">
        <f t="shared" si="6"/>
        <v>2.1272350622378866E-3</v>
      </c>
      <c r="G200" s="427">
        <f t="shared" si="7"/>
        <v>325.84418753926656</v>
      </c>
      <c r="H200" s="427">
        <v>7</v>
      </c>
      <c r="I200" s="427">
        <f t="shared" si="23"/>
        <v>3103</v>
      </c>
      <c r="J200" s="427">
        <f t="shared" si="13"/>
        <v>69</v>
      </c>
      <c r="K200" s="643">
        <v>54</v>
      </c>
      <c r="L200" s="697">
        <f t="shared" si="24"/>
        <v>6.8571428571428568</v>
      </c>
      <c r="M200" s="651">
        <f t="shared" si="12"/>
        <v>338.90354581705157</v>
      </c>
      <c r="N200" s="429">
        <f t="shared" si="17"/>
        <v>301.19247111638174</v>
      </c>
      <c r="O200" s="428" t="s">
        <v>1134</v>
      </c>
      <c r="P200" s="666" t="s">
        <v>1134</v>
      </c>
      <c r="Q200" s="309">
        <f t="shared" si="19"/>
        <v>124.01215805471124</v>
      </c>
      <c r="R200" s="308">
        <f t="shared" si="20"/>
        <v>0.79069767441860461</v>
      </c>
      <c r="S200" s="670"/>
      <c r="T200" s="658"/>
      <c r="U200" s="658"/>
      <c r="AH200" s="599">
        <v>44277</v>
      </c>
      <c r="AI200" s="325">
        <v>1</v>
      </c>
    </row>
    <row r="201" spans="1:35" ht="15.75" customHeight="1" x14ac:dyDescent="0.25">
      <c r="A201" s="423">
        <f t="shared" si="22"/>
        <v>261</v>
      </c>
      <c r="B201" s="438">
        <v>44265</v>
      </c>
      <c r="C201" s="425">
        <v>10</v>
      </c>
      <c r="D201" s="423">
        <f t="shared" si="21"/>
        <v>3236</v>
      </c>
      <c r="E201" s="426">
        <f t="shared" si="0"/>
        <v>8.0820932781783821</v>
      </c>
      <c r="F201" s="423">
        <f t="shared" si="6"/>
        <v>1.9664045830938598E-3</v>
      </c>
      <c r="G201" s="427">
        <f t="shared" si="7"/>
        <v>352.49469337046406</v>
      </c>
      <c r="H201" s="427">
        <v>2</v>
      </c>
      <c r="I201" s="427">
        <f t="shared" si="23"/>
        <v>3105</v>
      </c>
      <c r="J201" s="427">
        <f t="shared" si="13"/>
        <v>77</v>
      </c>
      <c r="K201" s="643">
        <v>54</v>
      </c>
      <c r="L201" s="697">
        <f t="shared" si="24"/>
        <v>7.1428571428571432</v>
      </c>
      <c r="M201" s="651">
        <f t="shared" si="12"/>
        <v>341.32436344536637</v>
      </c>
      <c r="N201" s="429">
        <f t="shared" si="17"/>
        <v>320.67155995592151</v>
      </c>
      <c r="O201" s="428" t="s">
        <v>1134</v>
      </c>
      <c r="P201" s="666" t="s">
        <v>1134</v>
      </c>
      <c r="Q201" s="309">
        <f t="shared" si="19"/>
        <v>128.87537993920972</v>
      </c>
      <c r="R201" s="308">
        <f t="shared" si="20"/>
        <v>0.86178861788617889</v>
      </c>
      <c r="S201" s="670"/>
      <c r="T201" s="658"/>
      <c r="U201" s="658"/>
      <c r="AH201" s="599">
        <v>44285</v>
      </c>
      <c r="AI201" s="325">
        <v>1</v>
      </c>
    </row>
    <row r="202" spans="1:35" ht="15.75" customHeight="1" x14ac:dyDescent="0.25">
      <c r="A202" s="423">
        <f t="shared" si="22"/>
        <v>262</v>
      </c>
      <c r="B202" s="438">
        <v>44266</v>
      </c>
      <c r="C202" s="425">
        <v>9</v>
      </c>
      <c r="D202" s="423">
        <f t="shared" si="21"/>
        <v>3245</v>
      </c>
      <c r="E202" s="426">
        <f t="shared" si="0"/>
        <v>8.0848706291381909</v>
      </c>
      <c r="F202" s="423">
        <f t="shared" si="6"/>
        <v>1.8157933028734188E-3</v>
      </c>
      <c r="G202" s="427">
        <f t="shared" si="7"/>
        <v>381.73242486524657</v>
      </c>
      <c r="H202" s="427">
        <v>9</v>
      </c>
      <c r="I202" s="427">
        <f t="shared" si="23"/>
        <v>3114</v>
      </c>
      <c r="J202" s="427">
        <f t="shared" si="13"/>
        <v>77</v>
      </c>
      <c r="K202" s="643">
        <v>54</v>
      </c>
      <c r="L202" s="697">
        <f t="shared" si="24"/>
        <v>7.5714285714285712</v>
      </c>
      <c r="M202" s="651">
        <f t="shared" si="12"/>
        <v>328.09537355309379</v>
      </c>
      <c r="N202" s="429">
        <f t="shared" si="17"/>
        <v>353.35710192499238</v>
      </c>
      <c r="O202" s="428" t="s">
        <v>1134</v>
      </c>
      <c r="P202" s="666" t="s">
        <v>1134</v>
      </c>
      <c r="Q202" s="309">
        <f t="shared" si="19"/>
        <v>130.09118541033433</v>
      </c>
      <c r="R202" s="308">
        <f t="shared" si="20"/>
        <v>0.9145299145299145</v>
      </c>
      <c r="S202" s="670"/>
      <c r="T202" s="658"/>
      <c r="U202" s="658"/>
      <c r="AH202" s="599">
        <v>44287</v>
      </c>
      <c r="AI202" s="325">
        <v>1</v>
      </c>
    </row>
    <row r="203" spans="1:35" ht="15.75" customHeight="1" x14ac:dyDescent="0.25">
      <c r="A203" s="423">
        <f t="shared" si="22"/>
        <v>263</v>
      </c>
      <c r="B203" s="438">
        <v>44267</v>
      </c>
      <c r="C203" s="425">
        <v>10</v>
      </c>
      <c r="D203" s="423">
        <f t="shared" si="21"/>
        <v>3255</v>
      </c>
      <c r="E203" s="426">
        <f t="shared" si="0"/>
        <v>8.0879475546426693</v>
      </c>
      <c r="F203" s="423">
        <f t="shared" si="6"/>
        <v>2.0764702526088513E-3</v>
      </c>
      <c r="G203" s="427">
        <f t="shared" si="7"/>
        <v>333.81031088169158</v>
      </c>
      <c r="H203" s="427">
        <v>4</v>
      </c>
      <c r="I203" s="427">
        <f t="shared" si="23"/>
        <v>3118</v>
      </c>
      <c r="J203" s="427">
        <f t="shared" si="13"/>
        <v>83</v>
      </c>
      <c r="K203" s="643">
        <v>54</v>
      </c>
      <c r="L203" s="697">
        <f t="shared" si="24"/>
        <v>6.8571428571428568</v>
      </c>
      <c r="M203" s="651">
        <f t="shared" si="12"/>
        <v>323.20854214821156</v>
      </c>
      <c r="N203" s="429">
        <f t="shared" si="17"/>
        <v>356.01247637246735</v>
      </c>
      <c r="O203" s="428" t="s">
        <v>1134</v>
      </c>
      <c r="P203" s="666" t="s">
        <v>1134</v>
      </c>
      <c r="Q203" s="309">
        <f t="shared" si="19"/>
        <v>111.85410334346504</v>
      </c>
      <c r="R203" s="308">
        <f t="shared" si="20"/>
        <v>0.73599999999999999</v>
      </c>
      <c r="S203" s="670"/>
      <c r="T203" s="658"/>
      <c r="U203" s="658"/>
      <c r="AH203" s="599">
        <v>44291</v>
      </c>
      <c r="AI203" s="325">
        <v>3</v>
      </c>
    </row>
    <row r="204" spans="1:35" ht="15.75" customHeight="1" x14ac:dyDescent="0.25">
      <c r="A204" s="423">
        <f t="shared" si="22"/>
        <v>264</v>
      </c>
      <c r="B204" s="438">
        <v>44268</v>
      </c>
      <c r="C204" s="425">
        <v>5</v>
      </c>
      <c r="D204" s="423">
        <f t="shared" si="21"/>
        <v>3260</v>
      </c>
      <c r="E204" s="426">
        <f t="shared" si="0"/>
        <v>8.0894824743607536</v>
      </c>
      <c r="F204" s="423">
        <f t="shared" si="6"/>
        <v>2.3713660104710704E-3</v>
      </c>
      <c r="G204" s="427">
        <f t="shared" si="7"/>
        <v>292.29869092298071</v>
      </c>
      <c r="H204" s="427">
        <v>12</v>
      </c>
      <c r="I204" s="427">
        <f t="shared" si="23"/>
        <v>3130</v>
      </c>
      <c r="J204" s="427">
        <f t="shared" si="13"/>
        <v>76</v>
      </c>
      <c r="K204" s="643">
        <v>54</v>
      </c>
      <c r="L204" s="697">
        <f t="shared" si="24"/>
        <v>6.2857142857142856</v>
      </c>
      <c r="M204" s="651">
        <f t="shared" si="12"/>
        <v>323.41621905564682</v>
      </c>
      <c r="N204" s="429">
        <f t="shared" si="17"/>
        <v>335.94714222330634</v>
      </c>
      <c r="O204" s="428" t="s">
        <v>1134</v>
      </c>
      <c r="P204" s="666" t="s">
        <v>1134</v>
      </c>
      <c r="Q204" s="309">
        <f t="shared" si="19"/>
        <v>110.63829787234043</v>
      </c>
      <c r="R204" s="308">
        <f t="shared" si="20"/>
        <v>0.7338709677419355</v>
      </c>
      <c r="S204" s="670"/>
      <c r="T204" s="658"/>
      <c r="U204" s="658"/>
      <c r="AH204" s="599">
        <v>44293</v>
      </c>
      <c r="AI204" s="325">
        <v>4</v>
      </c>
    </row>
    <row r="205" spans="1:35" ht="15.75" customHeight="1" x14ac:dyDescent="0.25">
      <c r="A205" s="423">
        <f t="shared" si="22"/>
        <v>265</v>
      </c>
      <c r="B205" s="438">
        <v>44269</v>
      </c>
      <c r="C205" s="425">
        <v>0</v>
      </c>
      <c r="D205" s="423">
        <f t="shared" si="21"/>
        <v>3260</v>
      </c>
      <c r="E205" s="426">
        <f t="shared" si="0"/>
        <v>8.0894824743607536</v>
      </c>
      <c r="F205" s="423">
        <f t="shared" si="6"/>
        <v>2.1809459089798494E-3</v>
      </c>
      <c r="G205" s="427">
        <f t="shared" si="7"/>
        <v>317.81951936816677</v>
      </c>
      <c r="H205" s="427">
        <v>7</v>
      </c>
      <c r="I205" s="427">
        <f t="shared" si="23"/>
        <v>3137</v>
      </c>
      <c r="J205" s="427">
        <f t="shared" si="13"/>
        <v>69</v>
      </c>
      <c r="K205" s="643">
        <v>54</v>
      </c>
      <c r="L205" s="697">
        <f t="shared" si="24"/>
        <v>6.2857142857142856</v>
      </c>
      <c r="M205" s="651">
        <f t="shared" si="12"/>
        <v>326.81080370083572</v>
      </c>
      <c r="N205" s="429">
        <f t="shared" si="17"/>
        <v>314.64284039094633</v>
      </c>
      <c r="O205" s="428" t="s">
        <v>1134</v>
      </c>
      <c r="P205" s="666" t="s">
        <v>1134</v>
      </c>
      <c r="Q205" s="309">
        <f t="shared" si="19"/>
        <v>110.63829787234043</v>
      </c>
      <c r="R205" s="308">
        <f t="shared" ref="R205:R221" si="25">SUM(C192:C205)/SUM(C178:C191)</f>
        <v>0.7338709677419355</v>
      </c>
      <c r="S205" s="670"/>
      <c r="T205" s="658"/>
      <c r="U205" s="658"/>
      <c r="AH205" s="599">
        <v>44295</v>
      </c>
      <c r="AI205" s="325">
        <v>1</v>
      </c>
    </row>
    <row r="206" spans="1:35" ht="15.75" customHeight="1" x14ac:dyDescent="0.25">
      <c r="A206" s="423">
        <f t="shared" si="22"/>
        <v>266</v>
      </c>
      <c r="B206" s="438">
        <v>44270</v>
      </c>
      <c r="C206" s="425">
        <v>8</v>
      </c>
      <c r="D206" s="423">
        <f t="shared" si="21"/>
        <v>3268</v>
      </c>
      <c r="E206" s="426">
        <f t="shared" si="0"/>
        <v>8.091933455979893</v>
      </c>
      <c r="F206" s="423">
        <f t="shared" si="6"/>
        <v>2.0784224811258539E-3</v>
      </c>
      <c r="G206" s="427">
        <f t="shared" si="7"/>
        <v>333.49676827228922</v>
      </c>
      <c r="H206" s="427">
        <v>9</v>
      </c>
      <c r="I206" s="427">
        <f t="shared" si="23"/>
        <v>3146</v>
      </c>
      <c r="J206" s="427">
        <f t="shared" si="13"/>
        <v>68</v>
      </c>
      <c r="K206" s="643">
        <v>54</v>
      </c>
      <c r="L206" s="697">
        <f t="shared" si="24"/>
        <v>6.4285714285714288</v>
      </c>
      <c r="M206" s="651">
        <f t="shared" si="12"/>
        <v>333.92808503144363</v>
      </c>
      <c r="N206" s="429">
        <f t="shared" si="17"/>
        <v>314.53832618781229</v>
      </c>
      <c r="O206" s="428" t="s">
        <v>1134</v>
      </c>
      <c r="P206" s="666" t="s">
        <v>1134</v>
      </c>
      <c r="Q206" s="309">
        <f t="shared" si="19"/>
        <v>109.42249240121581</v>
      </c>
      <c r="R206" s="308">
        <f t="shared" si="25"/>
        <v>0.7142857142857143</v>
      </c>
      <c r="S206" s="670"/>
      <c r="T206" s="658"/>
      <c r="U206" s="658"/>
      <c r="AH206" s="599">
        <v>44296</v>
      </c>
      <c r="AI206" s="325">
        <v>5</v>
      </c>
    </row>
    <row r="207" spans="1:35" ht="15.75" customHeight="1" x14ac:dyDescent="0.25">
      <c r="A207" s="423">
        <f t="shared" si="22"/>
        <v>267</v>
      </c>
      <c r="B207" s="438">
        <v>44271</v>
      </c>
      <c r="C207" s="425">
        <v>2</v>
      </c>
      <c r="D207" s="423">
        <f t="shared" si="21"/>
        <v>3270</v>
      </c>
      <c r="E207" s="426">
        <f t="shared" si="0"/>
        <v>8.0925452638912994</v>
      </c>
      <c r="F207" s="423">
        <f t="shared" si="6"/>
        <v>1.6791618050085841E-3</v>
      </c>
      <c r="G207" s="427">
        <f t="shared" si="7"/>
        <v>412.79356074705487</v>
      </c>
      <c r="H207" s="427">
        <v>5</v>
      </c>
      <c r="I207" s="427">
        <f t="shared" si="23"/>
        <v>3151</v>
      </c>
      <c r="J207" s="427">
        <f t="shared" si="13"/>
        <v>65</v>
      </c>
      <c r="K207" s="643">
        <v>54</v>
      </c>
      <c r="L207" s="697">
        <f t="shared" si="24"/>
        <v>6.2857142857142856</v>
      </c>
      <c r="M207" s="651">
        <f t="shared" si="12"/>
        <v>346.34942406112765</v>
      </c>
      <c r="N207" s="429">
        <f t="shared" si="17"/>
        <v>354.70328279583697</v>
      </c>
      <c r="O207" s="428" t="s">
        <v>1134</v>
      </c>
      <c r="P207" s="666" t="s">
        <v>1134</v>
      </c>
      <c r="Q207" s="309">
        <f t="shared" si="19"/>
        <v>111.85410334346504</v>
      </c>
      <c r="R207" s="308">
        <f t="shared" si="25"/>
        <v>0.73015873015873012</v>
      </c>
      <c r="S207" s="670"/>
      <c r="T207" s="658"/>
      <c r="U207" s="658"/>
      <c r="AH207" s="599">
        <v>44298</v>
      </c>
      <c r="AI207" s="325">
        <v>3</v>
      </c>
    </row>
    <row r="208" spans="1:35" ht="15.75" customHeight="1" x14ac:dyDescent="0.25">
      <c r="A208" s="423">
        <f t="shared" si="22"/>
        <v>268</v>
      </c>
      <c r="B208" s="438">
        <v>44272</v>
      </c>
      <c r="C208" s="425">
        <v>15</v>
      </c>
      <c r="D208" s="423">
        <f t="shared" si="21"/>
        <v>3285</v>
      </c>
      <c r="E208" s="426">
        <f t="shared" si="0"/>
        <v>8.0971219309187106</v>
      </c>
      <c r="F208" s="423">
        <f t="shared" si="6"/>
        <v>1.7285823377842316E-3</v>
      </c>
      <c r="G208" s="427">
        <f t="shared" si="7"/>
        <v>400.99170598286344</v>
      </c>
      <c r="H208" s="427">
        <v>4</v>
      </c>
      <c r="I208" s="427">
        <f t="shared" si="23"/>
        <v>3155</v>
      </c>
      <c r="J208" s="427">
        <f t="shared" si="13"/>
        <v>76</v>
      </c>
      <c r="K208" s="643">
        <v>54</v>
      </c>
      <c r="L208" s="697">
        <f t="shared" si="24"/>
        <v>7</v>
      </c>
      <c r="M208" s="651">
        <f t="shared" si="12"/>
        <v>353.27756872004193</v>
      </c>
      <c r="N208" s="429">
        <f t="shared" si="17"/>
        <v>382.42734500073584</v>
      </c>
      <c r="O208" s="428" t="s">
        <v>1134</v>
      </c>
      <c r="P208" s="666" t="s">
        <v>1134</v>
      </c>
      <c r="Q208" s="309">
        <f t="shared" si="19"/>
        <v>120.36474164133737</v>
      </c>
      <c r="R208" s="308">
        <f t="shared" si="25"/>
        <v>0.74436090225563911</v>
      </c>
      <c r="S208" s="430">
        <v>44</v>
      </c>
      <c r="T208" s="658"/>
      <c r="U208" s="658"/>
      <c r="AH208" s="599">
        <v>44301</v>
      </c>
      <c r="AI208" s="325">
        <v>15</v>
      </c>
    </row>
    <row r="209" spans="1:35" ht="15.75" customHeight="1" x14ac:dyDescent="0.25">
      <c r="A209" s="423">
        <f t="shared" si="22"/>
        <v>269</v>
      </c>
      <c r="B209" s="438">
        <v>44273</v>
      </c>
      <c r="C209" s="425">
        <v>15</v>
      </c>
      <c r="D209" s="423">
        <f t="shared" si="21"/>
        <v>3300</v>
      </c>
      <c r="E209" s="426">
        <f t="shared" si="0"/>
        <v>8.1016777474545716</v>
      </c>
      <c r="F209" s="423">
        <f t="shared" si="6"/>
        <v>2.1261528957916553E-3</v>
      </c>
      <c r="G209" s="427">
        <f t="shared" si="7"/>
        <v>326.0100352763472</v>
      </c>
      <c r="H209" s="427">
        <v>6</v>
      </c>
      <c r="I209" s="427">
        <f t="shared" si="23"/>
        <v>3161</v>
      </c>
      <c r="J209" s="427">
        <f t="shared" si="13"/>
        <v>85</v>
      </c>
      <c r="K209" s="643">
        <v>54</v>
      </c>
      <c r="L209" s="697">
        <f t="shared" si="24"/>
        <v>7.8571428571428568</v>
      </c>
      <c r="M209" s="651">
        <f t="shared" si="12"/>
        <v>345.31722735019912</v>
      </c>
      <c r="N209" s="429">
        <f t="shared" si="17"/>
        <v>379.93176733542185</v>
      </c>
      <c r="O209" s="428" t="s">
        <v>1134</v>
      </c>
      <c r="P209" s="666" t="s">
        <v>1134</v>
      </c>
      <c r="Q209" s="309">
        <f t="shared" si="19"/>
        <v>131.30699088145897</v>
      </c>
      <c r="R209" s="308">
        <f t="shared" si="25"/>
        <v>0.8</v>
      </c>
      <c r="S209" s="670"/>
      <c r="T209" s="658"/>
      <c r="U209" s="658"/>
      <c r="AH209" s="599">
        <v>44304</v>
      </c>
      <c r="AI209" s="325">
        <v>10</v>
      </c>
    </row>
    <row r="210" spans="1:35" ht="15.75" customHeight="1" x14ac:dyDescent="0.25">
      <c r="A210" s="423">
        <f t="shared" si="22"/>
        <v>270</v>
      </c>
      <c r="B210" s="438">
        <v>44274</v>
      </c>
      <c r="C210" s="425">
        <v>22</v>
      </c>
      <c r="D210" s="423">
        <f t="shared" si="21"/>
        <v>3322</v>
      </c>
      <c r="E210" s="426">
        <f t="shared" si="0"/>
        <v>8.1083222901732395</v>
      </c>
      <c r="F210" s="423">
        <f t="shared" si="6"/>
        <v>3.0749453058539649E-3</v>
      </c>
      <c r="G210" s="427">
        <f t="shared" si="7"/>
        <v>225.4177266959376</v>
      </c>
      <c r="H210" s="427">
        <v>5</v>
      </c>
      <c r="I210" s="427">
        <f t="shared" si="23"/>
        <v>3166</v>
      </c>
      <c r="J210" s="427">
        <f t="shared" si="13"/>
        <v>102</v>
      </c>
      <c r="K210" s="643">
        <v>54</v>
      </c>
      <c r="L210" s="697">
        <f t="shared" si="24"/>
        <v>9.5714285714285712</v>
      </c>
      <c r="M210" s="651">
        <f t="shared" si="12"/>
        <v>329.83257246651999</v>
      </c>
      <c r="N210" s="429">
        <f t="shared" si="17"/>
        <v>317.4731559850494</v>
      </c>
      <c r="O210" s="428" t="s">
        <v>1134</v>
      </c>
      <c r="P210" s="666" t="s">
        <v>1134</v>
      </c>
      <c r="Q210" s="309">
        <f t="shared" si="19"/>
        <v>139.81762917933131</v>
      </c>
      <c r="R210" s="308">
        <f t="shared" si="25"/>
        <v>0.95041322314049592</v>
      </c>
      <c r="S210" s="670"/>
      <c r="T210" s="658"/>
      <c r="U210" s="658"/>
      <c r="AH210" s="599">
        <v>44307</v>
      </c>
      <c r="AI210" s="325">
        <v>1</v>
      </c>
    </row>
    <row r="211" spans="1:35" ht="15.75" customHeight="1" x14ac:dyDescent="0.25">
      <c r="A211" s="423">
        <f t="shared" si="22"/>
        <v>271</v>
      </c>
      <c r="B211" s="438">
        <v>44275</v>
      </c>
      <c r="C211" s="425">
        <v>10</v>
      </c>
      <c r="D211" s="423">
        <f t="shared" si="21"/>
        <v>3332</v>
      </c>
      <c r="E211" s="426">
        <f t="shared" si="0"/>
        <v>8.111328003286733</v>
      </c>
      <c r="F211" s="423">
        <f t="shared" si="6"/>
        <v>3.8373835259965438E-3</v>
      </c>
      <c r="G211" s="427">
        <f t="shared" si="7"/>
        <v>180.63015486051512</v>
      </c>
      <c r="H211" s="427">
        <v>5</v>
      </c>
      <c r="I211" s="427">
        <f t="shared" si="23"/>
        <v>3171</v>
      </c>
      <c r="J211" s="427">
        <f t="shared" si="13"/>
        <v>107</v>
      </c>
      <c r="K211" s="643">
        <v>54</v>
      </c>
      <c r="L211" s="697">
        <f t="shared" si="24"/>
        <v>10.285714285714286</v>
      </c>
      <c r="M211" s="651">
        <f t="shared" si="12"/>
        <v>313.8799244575963</v>
      </c>
      <c r="N211" s="429">
        <f t="shared" si="17"/>
        <v>244.01930561093332</v>
      </c>
      <c r="O211" s="428" t="s">
        <v>1134</v>
      </c>
      <c r="P211" s="666" t="s">
        <v>1134</v>
      </c>
      <c r="Q211" s="309">
        <f t="shared" si="19"/>
        <v>141.03343465045592</v>
      </c>
      <c r="R211" s="308">
        <f t="shared" si="25"/>
        <v>0.93548387096774188</v>
      </c>
      <c r="S211" s="670"/>
      <c r="T211" s="658"/>
      <c r="U211" s="658"/>
      <c r="AH211" s="599">
        <v>44308</v>
      </c>
      <c r="AI211" s="325">
        <v>11</v>
      </c>
    </row>
    <row r="212" spans="1:35" ht="15.75" customHeight="1" x14ac:dyDescent="0.25">
      <c r="A212" s="423">
        <f t="shared" si="22"/>
        <v>272</v>
      </c>
      <c r="B212" s="438">
        <v>44276</v>
      </c>
      <c r="C212" s="425">
        <v>0</v>
      </c>
      <c r="D212" s="423">
        <f t="shared" si="21"/>
        <v>3332</v>
      </c>
      <c r="E212" s="426">
        <f t="shared" si="0"/>
        <v>8.111328003286733</v>
      </c>
      <c r="F212" s="423">
        <f t="shared" si="6"/>
        <v>3.819624284497003E-3</v>
      </c>
      <c r="G212" s="427">
        <f t="shared" si="7"/>
        <v>181.46998996034085</v>
      </c>
      <c r="H212" s="427">
        <v>6</v>
      </c>
      <c r="I212" s="427">
        <f t="shared" si="23"/>
        <v>3177</v>
      </c>
      <c r="J212" s="427">
        <f t="shared" si="13"/>
        <v>101</v>
      </c>
      <c r="K212" s="643">
        <v>54</v>
      </c>
      <c r="L212" s="697">
        <f t="shared" si="24"/>
        <v>10.285714285714286</v>
      </c>
      <c r="M212" s="651">
        <f t="shared" si="12"/>
        <v>294.40142025647827</v>
      </c>
      <c r="N212" s="429">
        <f t="shared" si="17"/>
        <v>195.83929050559786</v>
      </c>
      <c r="O212" s="428" t="s">
        <v>1134</v>
      </c>
      <c r="P212" s="666" t="s">
        <v>1134</v>
      </c>
      <c r="Q212" s="309">
        <f t="shared" si="19"/>
        <v>141.03343465045592</v>
      </c>
      <c r="R212" s="308">
        <f t="shared" si="25"/>
        <v>0.93548387096774188</v>
      </c>
      <c r="S212" s="670"/>
      <c r="T212" s="658"/>
      <c r="U212" s="658"/>
      <c r="AH212" s="599">
        <v>44309</v>
      </c>
      <c r="AI212" s="325">
        <v>5</v>
      </c>
    </row>
    <row r="213" spans="1:35" ht="15.75" customHeight="1" x14ac:dyDescent="0.25">
      <c r="A213" s="423">
        <f t="shared" si="22"/>
        <v>273</v>
      </c>
      <c r="B213" s="438">
        <v>44277</v>
      </c>
      <c r="C213" s="425">
        <v>18</v>
      </c>
      <c r="D213" s="423">
        <f>C213+D212</f>
        <v>3350</v>
      </c>
      <c r="E213" s="426">
        <f t="shared" si="0"/>
        <v>8.1167156248191112</v>
      </c>
      <c r="F213" s="423">
        <f t="shared" si="6"/>
        <v>3.9490529768443517E-3</v>
      </c>
      <c r="G213" s="427">
        <f t="shared" si="7"/>
        <v>175.52238084023685</v>
      </c>
      <c r="H213" s="427">
        <v>3</v>
      </c>
      <c r="I213" s="427">
        <f t="shared" si="23"/>
        <v>3180</v>
      </c>
      <c r="J213" s="427">
        <f t="shared" si="13"/>
        <v>116</v>
      </c>
      <c r="K213" s="643">
        <v>54</v>
      </c>
      <c r="L213" s="697">
        <f t="shared" si="24"/>
        <v>11.714285714285714</v>
      </c>
      <c r="M213" s="651">
        <f t="shared" ref="M213:M266" si="26">AVERAGE(C200:C213)</f>
        <v>9.0714285714285712</v>
      </c>
      <c r="N213" s="429">
        <f t="shared" si="17"/>
        <v>179.20750855369761</v>
      </c>
      <c r="O213" s="428" t="s">
        <v>1134</v>
      </c>
      <c r="P213" s="666" t="s">
        <v>1134</v>
      </c>
      <c r="Q213" s="309">
        <f t="shared" si="19"/>
        <v>154.40729483282675</v>
      </c>
      <c r="R213" s="308">
        <f t="shared" si="25"/>
        <v>1.1441441441441442</v>
      </c>
      <c r="S213" s="670"/>
      <c r="T213" s="658"/>
      <c r="U213" s="658"/>
      <c r="AH213" s="599">
        <v>44310</v>
      </c>
      <c r="AI213" s="325">
        <v>2</v>
      </c>
    </row>
    <row r="214" spans="1:35" ht="15.75" customHeight="1" x14ac:dyDescent="0.25">
      <c r="A214" s="423">
        <f t="shared" si="22"/>
        <v>274</v>
      </c>
      <c r="B214" s="438">
        <v>44278</v>
      </c>
      <c r="C214" s="425">
        <v>20</v>
      </c>
      <c r="D214" s="423">
        <f>C214+D213</f>
        <v>3370</v>
      </c>
      <c r="E214" s="426">
        <f t="shared" si="0"/>
        <v>8.1226680233464066</v>
      </c>
      <c r="F214" s="423">
        <f t="shared" si="6"/>
        <v>3.9185623259164592E-3</v>
      </c>
      <c r="G214" s="427">
        <f t="shared" si="7"/>
        <v>176.88813470584125</v>
      </c>
      <c r="H214" s="427"/>
      <c r="I214" s="427">
        <f t="shared" si="23"/>
        <v>3180</v>
      </c>
      <c r="J214" s="427">
        <f t="shared" si="13"/>
        <v>136</v>
      </c>
      <c r="K214" s="643">
        <v>54</v>
      </c>
      <c r="L214" s="697">
        <f t="shared" si="24"/>
        <v>14.285714285714286</v>
      </c>
      <c r="M214" s="651">
        <f t="shared" si="26"/>
        <v>10.285714285714286</v>
      </c>
      <c r="N214" s="429">
        <f t="shared" si="17"/>
        <v>177.96016850213968</v>
      </c>
      <c r="O214" s="428" t="s">
        <v>1134</v>
      </c>
      <c r="P214" s="666" t="s">
        <v>1134</v>
      </c>
      <c r="Q214" s="309">
        <f t="shared" si="19"/>
        <v>175.07598784194528</v>
      </c>
      <c r="R214" s="308">
        <f t="shared" si="25"/>
        <v>1.411764705882353</v>
      </c>
      <c r="S214" s="670"/>
      <c r="T214" s="658"/>
      <c r="U214" s="658"/>
      <c r="AH214" s="599">
        <v>44311</v>
      </c>
      <c r="AI214" s="325">
        <v>17</v>
      </c>
    </row>
    <row r="215" spans="1:35" ht="15.75" customHeight="1" x14ac:dyDescent="0.25">
      <c r="A215" s="423">
        <f t="shared" si="22"/>
        <v>275</v>
      </c>
      <c r="B215" s="438">
        <v>44279</v>
      </c>
      <c r="C215" s="425">
        <v>8</v>
      </c>
      <c r="D215" s="423">
        <f t="shared" ref="D215:D230" si="27">C215+D214</f>
        <v>3378</v>
      </c>
      <c r="E215" s="426">
        <f t="shared" ref="E215:E230" si="28">LN(D215)</f>
        <v>8.1250390973677451</v>
      </c>
      <c r="F215" s="423">
        <f t="shared" ref="F215:F230" si="29">SLOPE(E209:E215,A209:A215)</f>
        <v>3.7201120577940372E-3</v>
      </c>
      <c r="G215" s="427">
        <f t="shared" ref="G215:G230" si="30">LN(2)/F215</f>
        <v>186.32427458945139</v>
      </c>
      <c r="H215" s="427"/>
      <c r="I215" s="427">
        <f t="shared" si="23"/>
        <v>3180</v>
      </c>
      <c r="J215" s="427">
        <f t="shared" si="13"/>
        <v>144</v>
      </c>
      <c r="K215" s="643">
        <v>54</v>
      </c>
      <c r="L215" s="697">
        <f t="shared" si="24"/>
        <v>13.285714285714286</v>
      </c>
      <c r="M215" s="651">
        <f t="shared" si="26"/>
        <v>10.142857142857142</v>
      </c>
      <c r="N215" s="429">
        <f t="shared" si="17"/>
        <v>179.57826337850983</v>
      </c>
      <c r="O215" s="428" t="s">
        <v>1134</v>
      </c>
      <c r="P215" s="666" t="s">
        <v>1134</v>
      </c>
      <c r="Q215" s="309">
        <f t="shared" si="19"/>
        <v>172.64437689969606</v>
      </c>
      <c r="R215" s="308">
        <f t="shared" si="25"/>
        <v>1.3396226415094339</v>
      </c>
      <c r="S215" s="670"/>
      <c r="T215" s="658"/>
      <c r="U215" s="658"/>
      <c r="AH215" s="599">
        <v>44313</v>
      </c>
      <c r="AI215" s="325">
        <v>14</v>
      </c>
    </row>
    <row r="216" spans="1:35" ht="15.75" customHeight="1" x14ac:dyDescent="0.25">
      <c r="A216" s="423">
        <f t="shared" si="22"/>
        <v>276</v>
      </c>
      <c r="B216" s="438">
        <v>44280</v>
      </c>
      <c r="C216" s="425">
        <v>12</v>
      </c>
      <c r="D216" s="423">
        <f t="shared" si="27"/>
        <v>3390</v>
      </c>
      <c r="E216" s="426">
        <f t="shared" si="28"/>
        <v>8.1285852003744967</v>
      </c>
      <c r="F216" s="423">
        <f t="shared" si="29"/>
        <v>3.5553906723382006E-3</v>
      </c>
      <c r="G216" s="427">
        <f t="shared" si="30"/>
        <v>194.95668533778806</v>
      </c>
      <c r="H216" s="427"/>
      <c r="I216" s="427">
        <f t="shared" si="23"/>
        <v>3180</v>
      </c>
      <c r="J216" s="427">
        <f t="shared" si="13"/>
        <v>156</v>
      </c>
      <c r="K216" s="643">
        <v>54</v>
      </c>
      <c r="L216" s="697">
        <f t="shared" si="24"/>
        <v>12.857142857142858</v>
      </c>
      <c r="M216" s="651">
        <f t="shared" si="26"/>
        <v>10.357142857142858</v>
      </c>
      <c r="N216" s="429">
        <f t="shared" si="17"/>
        <v>186.05636487769357</v>
      </c>
      <c r="O216" s="428" t="s">
        <v>1134</v>
      </c>
      <c r="P216" s="666" t="s">
        <v>1134</v>
      </c>
      <c r="Q216" s="309">
        <f t="shared" si="19"/>
        <v>176.29179331306992</v>
      </c>
      <c r="R216" s="308">
        <f t="shared" si="25"/>
        <v>1.3551401869158879</v>
      </c>
      <c r="S216" s="670"/>
      <c r="T216" s="658"/>
      <c r="U216" s="658"/>
      <c r="AH216" s="599">
        <v>44314</v>
      </c>
      <c r="AI216" s="325">
        <v>2</v>
      </c>
    </row>
    <row r="217" spans="1:35" ht="15.75" customHeight="1" x14ac:dyDescent="0.25">
      <c r="A217" s="423">
        <f t="shared" si="22"/>
        <v>277</v>
      </c>
      <c r="B217" s="438">
        <v>44281</v>
      </c>
      <c r="C217" s="425">
        <v>2</v>
      </c>
      <c r="D217" s="423">
        <f t="shared" si="27"/>
        <v>3392</v>
      </c>
      <c r="E217" s="426">
        <f t="shared" si="28"/>
        <v>8.129174996911793</v>
      </c>
      <c r="F217" s="423">
        <f t="shared" si="29"/>
        <v>3.4421016999764804E-3</v>
      </c>
      <c r="G217" s="427">
        <f t="shared" si="30"/>
        <v>201.37324256418151</v>
      </c>
      <c r="H217" s="427"/>
      <c r="I217" s="427">
        <f t="shared" si="23"/>
        <v>3180</v>
      </c>
      <c r="J217" s="427">
        <f t="shared" si="13"/>
        <v>158</v>
      </c>
      <c r="K217" s="643">
        <v>54</v>
      </c>
      <c r="L217" s="697">
        <f t="shared" si="24"/>
        <v>10</v>
      </c>
      <c r="M217" s="651">
        <f t="shared" si="26"/>
        <v>9.7857142857142865</v>
      </c>
      <c r="N217" s="429">
        <f t="shared" si="17"/>
        <v>194.21806749714031</v>
      </c>
      <c r="O217" s="428" t="s">
        <v>1134</v>
      </c>
      <c r="P217" s="666" t="s">
        <v>1134</v>
      </c>
      <c r="Q217" s="309">
        <f t="shared" si="19"/>
        <v>166.56534954407294</v>
      </c>
      <c r="R217" s="308">
        <f t="shared" si="25"/>
        <v>1.4891304347826086</v>
      </c>
      <c r="S217" s="670"/>
      <c r="T217" s="658">
        <f>1000*1.5</f>
        <v>1500</v>
      </c>
      <c r="U217" s="658">
        <f>T217/24</f>
        <v>62.5</v>
      </c>
      <c r="V217" s="325">
        <f>T217/6</f>
        <v>250</v>
      </c>
      <c r="AH217" s="599">
        <v>44315</v>
      </c>
      <c r="AI217" s="325">
        <v>18</v>
      </c>
    </row>
    <row r="218" spans="1:35" ht="15.75" customHeight="1" x14ac:dyDescent="0.25">
      <c r="A218" s="423">
        <f t="shared" si="22"/>
        <v>278</v>
      </c>
      <c r="B218" s="438">
        <v>44282</v>
      </c>
      <c r="C218" s="425">
        <v>30</v>
      </c>
      <c r="D218" s="423">
        <f t="shared" si="27"/>
        <v>3422</v>
      </c>
      <c r="E218" s="426">
        <f t="shared" si="28"/>
        <v>8.1379804544521388</v>
      </c>
      <c r="F218" s="423">
        <f t="shared" si="29"/>
        <v>3.956902668202541E-3</v>
      </c>
      <c r="G218" s="427">
        <f t="shared" si="30"/>
        <v>175.1741800803035</v>
      </c>
      <c r="H218" s="427"/>
      <c r="I218" s="427">
        <f t="shared" si="23"/>
        <v>3180</v>
      </c>
      <c r="J218" s="427">
        <f t="shared" si="13"/>
        <v>188</v>
      </c>
      <c r="K218" s="643">
        <v>54</v>
      </c>
      <c r="L218" s="697">
        <f t="shared" si="24"/>
        <v>12.857142857142858</v>
      </c>
      <c r="M218" s="651">
        <f t="shared" si="26"/>
        <v>11.571428571428571</v>
      </c>
      <c r="N218" s="429">
        <f t="shared" si="17"/>
        <v>190.50136932742433</v>
      </c>
      <c r="O218" s="428" t="s">
        <v>1134</v>
      </c>
      <c r="P218" s="666" t="s">
        <v>1134</v>
      </c>
      <c r="Q218" s="309">
        <f t="shared" si="19"/>
        <v>196.96048632218844</v>
      </c>
      <c r="R218" s="308">
        <f t="shared" si="25"/>
        <v>1.7802197802197801</v>
      </c>
      <c r="S218" s="670"/>
      <c r="T218" s="658"/>
      <c r="U218" s="658"/>
      <c r="AH218" s="599">
        <v>44316</v>
      </c>
      <c r="AI218" s="325">
        <v>10</v>
      </c>
    </row>
    <row r="219" spans="1:35" ht="15.75" customHeight="1" x14ac:dyDescent="0.25">
      <c r="A219" s="423">
        <f t="shared" si="22"/>
        <v>279</v>
      </c>
      <c r="B219" s="438">
        <v>44283</v>
      </c>
      <c r="C219" s="425">
        <v>0</v>
      </c>
      <c r="D219" s="423">
        <f t="shared" si="27"/>
        <v>3422</v>
      </c>
      <c r="E219" s="426">
        <f t="shared" si="28"/>
        <v>8.1379804544521388</v>
      </c>
      <c r="F219" s="423">
        <f t="shared" si="29"/>
        <v>3.5198303805212511E-3</v>
      </c>
      <c r="G219" s="427">
        <f t="shared" si="30"/>
        <v>196.92630201609239</v>
      </c>
      <c r="H219" s="427"/>
      <c r="I219" s="427">
        <f t="shared" si="23"/>
        <v>3180</v>
      </c>
      <c r="J219" s="427">
        <f t="shared" si="13"/>
        <v>188</v>
      </c>
      <c r="K219" s="643">
        <v>54</v>
      </c>
      <c r="L219" s="697">
        <f t="shared" si="24"/>
        <v>12.857142857142858</v>
      </c>
      <c r="M219" s="651">
        <f t="shared" si="26"/>
        <v>11.571428571428571</v>
      </c>
      <c r="N219" s="429">
        <f t="shared" si="17"/>
        <v>191.15790822019244</v>
      </c>
      <c r="O219" s="428" t="s">
        <v>1134</v>
      </c>
      <c r="P219" s="666" t="s">
        <v>1134</v>
      </c>
      <c r="Q219" s="309">
        <f t="shared" si="19"/>
        <v>196.96048632218844</v>
      </c>
      <c r="R219" s="308">
        <f t="shared" si="25"/>
        <v>1.7802197802197801</v>
      </c>
      <c r="S219" s="670"/>
      <c r="T219" s="658"/>
      <c r="U219" s="658"/>
      <c r="AH219" s="599">
        <v>44317</v>
      </c>
      <c r="AI219" s="325">
        <v>29</v>
      </c>
    </row>
    <row r="220" spans="1:35" ht="15.75" customHeight="1" x14ac:dyDescent="0.25">
      <c r="A220" s="423">
        <f t="shared" si="22"/>
        <v>280</v>
      </c>
      <c r="B220" s="438">
        <v>44284</v>
      </c>
      <c r="C220" s="425">
        <v>22</v>
      </c>
      <c r="D220" s="423">
        <f t="shared" si="27"/>
        <v>3444</v>
      </c>
      <c r="E220" s="426">
        <f t="shared" si="28"/>
        <v>8.1443888655476222</v>
      </c>
      <c r="F220" s="423">
        <f t="shared" si="29"/>
        <v>3.5871605303598691E-3</v>
      </c>
      <c r="G220" s="427">
        <f t="shared" si="30"/>
        <v>193.23004217221575</v>
      </c>
      <c r="H220" s="427"/>
      <c r="I220" s="427">
        <f t="shared" si="23"/>
        <v>3180</v>
      </c>
      <c r="J220" s="427">
        <f t="shared" si="13"/>
        <v>210</v>
      </c>
      <c r="K220" s="643">
        <v>54</v>
      </c>
      <c r="L220" s="697">
        <f t="shared" si="24"/>
        <v>13.428571428571429</v>
      </c>
      <c r="M220" s="651">
        <f t="shared" si="26"/>
        <v>12.571428571428571</v>
      </c>
      <c r="N220" s="429">
        <f t="shared" si="17"/>
        <v>188.44350808953723</v>
      </c>
      <c r="O220" s="428" t="s">
        <v>1134</v>
      </c>
      <c r="P220" s="666" t="s">
        <v>1134</v>
      </c>
      <c r="Q220" s="309">
        <f t="shared" si="19"/>
        <v>213.98176291793314</v>
      </c>
      <c r="R220" s="308">
        <f t="shared" si="25"/>
        <v>1.9555555555555555</v>
      </c>
      <c r="S220" s="670"/>
      <c r="T220" s="658"/>
      <c r="U220" s="658"/>
      <c r="AH220" s="599">
        <v>44319</v>
      </c>
      <c r="AI220" s="325">
        <v>4</v>
      </c>
    </row>
    <row r="221" spans="1:35" ht="15.75" customHeight="1" x14ac:dyDescent="0.25">
      <c r="A221" s="423">
        <f t="shared" si="22"/>
        <v>281</v>
      </c>
      <c r="B221" s="438">
        <v>44285</v>
      </c>
      <c r="C221" s="425">
        <v>22</v>
      </c>
      <c r="D221" s="423">
        <f t="shared" si="27"/>
        <v>3466</v>
      </c>
      <c r="E221" s="426">
        <f t="shared" si="28"/>
        <v>8.1507564702755513</v>
      </c>
      <c r="F221" s="423">
        <f t="shared" si="29"/>
        <v>4.1987466646434034E-3</v>
      </c>
      <c r="G221" s="427">
        <f t="shared" si="30"/>
        <v>165.08430632330465</v>
      </c>
      <c r="H221" s="427"/>
      <c r="I221" s="427">
        <f t="shared" si="23"/>
        <v>3180</v>
      </c>
      <c r="J221" s="427">
        <f t="shared" si="13"/>
        <v>232</v>
      </c>
      <c r="K221" s="644">
        <v>54</v>
      </c>
      <c r="L221" s="697">
        <f t="shared" si="24"/>
        <v>13.714285714285714</v>
      </c>
      <c r="M221" s="651">
        <f t="shared" si="26"/>
        <v>14</v>
      </c>
      <c r="N221" s="429">
        <f t="shared" si="17"/>
        <v>185.08021683720426</v>
      </c>
      <c r="O221" s="428" t="s">
        <v>1134</v>
      </c>
      <c r="P221" s="666" t="s">
        <v>1134</v>
      </c>
      <c r="Q221" s="309">
        <f t="shared" si="19"/>
        <v>238.29787234042553</v>
      </c>
      <c r="R221" s="308">
        <f t="shared" si="25"/>
        <v>2.1304347826086958</v>
      </c>
      <c r="S221" s="657">
        <f>R221-1</f>
        <v>1.1304347826086958</v>
      </c>
      <c r="T221" s="658"/>
      <c r="U221" s="658"/>
      <c r="AH221" s="599">
        <v>44320</v>
      </c>
      <c r="AI221" s="325">
        <v>9</v>
      </c>
    </row>
    <row r="222" spans="1:35" ht="15.75" customHeight="1" x14ac:dyDescent="0.25">
      <c r="A222" s="423">
        <f>A221+(B222-B221)</f>
        <v>282</v>
      </c>
      <c r="B222" s="438">
        <v>44286</v>
      </c>
      <c r="C222" s="425">
        <v>19</v>
      </c>
      <c r="D222" s="423">
        <f t="shared" si="27"/>
        <v>3485</v>
      </c>
      <c r="E222" s="426">
        <f t="shared" si="28"/>
        <v>8.1562233231946237</v>
      </c>
      <c r="F222" s="423">
        <f t="shared" si="29"/>
        <v>4.7316330815493201E-3</v>
      </c>
      <c r="G222" s="427">
        <f t="shared" si="30"/>
        <v>146.49216636489109</v>
      </c>
      <c r="H222" s="427"/>
      <c r="I222" s="427">
        <f>I221+H222</f>
        <v>3180</v>
      </c>
      <c r="J222" s="427">
        <f>D222-I222-K222</f>
        <v>250</v>
      </c>
      <c r="K222" s="644">
        <v>55</v>
      </c>
      <c r="L222" s="697">
        <f t="shared" si="24"/>
        <v>15.285714285714286</v>
      </c>
      <c r="M222" s="651">
        <f t="shared" si="26"/>
        <v>14.285714285714286</v>
      </c>
      <c r="N222" s="429">
        <f>AVERAGE(G220:G222)</f>
        <v>168.26883828680383</v>
      </c>
      <c r="O222" s="428" t="s">
        <v>1134</v>
      </c>
      <c r="P222" s="666" t="s">
        <v>1134</v>
      </c>
      <c r="Q222" s="309">
        <f>SUM(C209:C222)/82250*100000</f>
        <v>243.16109422492403</v>
      </c>
      <c r="R222" s="308">
        <f>SUM(C209:C222)/SUM(C195:C208)</f>
        <v>2.0202020202020203</v>
      </c>
      <c r="S222" s="670"/>
      <c r="T222" s="658"/>
      <c r="U222" s="658"/>
      <c r="AH222" s="599">
        <v>44321</v>
      </c>
      <c r="AI222" s="325">
        <v>5</v>
      </c>
    </row>
    <row r="223" spans="1:35" ht="15.75" customHeight="1" x14ac:dyDescent="0.25">
      <c r="A223" s="423">
        <f t="shared" ref="A223:A230" si="31">A222+(B223-B222)</f>
        <v>283</v>
      </c>
      <c r="B223" s="438">
        <v>44287</v>
      </c>
      <c r="C223" s="425">
        <v>10</v>
      </c>
      <c r="D223" s="423">
        <f t="shared" si="27"/>
        <v>3495</v>
      </c>
      <c r="E223" s="426">
        <f t="shared" si="28"/>
        <v>8.1590886546679098</v>
      </c>
      <c r="F223" s="423">
        <f t="shared" si="29"/>
        <v>4.9643830920261655E-3</v>
      </c>
      <c r="G223" s="427">
        <f t="shared" si="30"/>
        <v>139.62403136721744</v>
      </c>
      <c r="H223" s="427"/>
      <c r="I223" s="427">
        <f t="shared" ref="I223:I230" si="32">I222+H223</f>
        <v>3180</v>
      </c>
      <c r="J223" s="427">
        <f t="shared" ref="J223:J230" si="33">D223-I223-K223</f>
        <v>259</v>
      </c>
      <c r="K223" s="644">
        <v>56</v>
      </c>
      <c r="L223" s="697">
        <f t="shared" si="24"/>
        <v>15</v>
      </c>
      <c r="M223" s="651">
        <f t="shared" si="26"/>
        <v>13.928571428571429</v>
      </c>
      <c r="N223" s="429">
        <f t="shared" ref="N223:N230" si="34">AVERAGE(G221:G223)</f>
        <v>150.40016801847105</v>
      </c>
      <c r="O223" s="428" t="s">
        <v>1134</v>
      </c>
      <c r="P223" s="666" t="s">
        <v>1134</v>
      </c>
      <c r="Q223" s="309">
        <f>SUM(C210:C223)/82250*100000</f>
        <v>237.08206686930089</v>
      </c>
      <c r="R223" s="308">
        <f>SUM(C210:C223)/SUM(C196:C209)</f>
        <v>1.8055555555555556</v>
      </c>
      <c r="S223" s="670"/>
      <c r="T223" s="658"/>
      <c r="U223" s="658"/>
      <c r="AH223" s="599">
        <v>44322</v>
      </c>
      <c r="AI223" s="325">
        <v>22</v>
      </c>
    </row>
    <row r="224" spans="1:35" ht="15.75" customHeight="1" x14ac:dyDescent="0.25">
      <c r="A224" s="423">
        <f t="shared" si="31"/>
        <v>284</v>
      </c>
      <c r="B224" s="438">
        <v>44288</v>
      </c>
      <c r="C224" s="562">
        <v>0</v>
      </c>
      <c r="D224" s="423">
        <f t="shared" si="27"/>
        <v>3495</v>
      </c>
      <c r="E224" s="426">
        <f t="shared" si="28"/>
        <v>8.1590886546679098</v>
      </c>
      <c r="F224" s="423">
        <f t="shared" si="29"/>
        <v>4.1919806687805861E-3</v>
      </c>
      <c r="G224" s="427">
        <f t="shared" si="30"/>
        <v>165.35075787016362</v>
      </c>
      <c r="H224" s="427"/>
      <c r="I224" s="427">
        <f t="shared" si="32"/>
        <v>3180</v>
      </c>
      <c r="J224" s="427">
        <f t="shared" si="33"/>
        <v>258</v>
      </c>
      <c r="K224" s="644">
        <v>57</v>
      </c>
      <c r="L224" s="697">
        <f t="shared" si="24"/>
        <v>14.714285714285714</v>
      </c>
      <c r="M224" s="651">
        <f t="shared" si="26"/>
        <v>12.357142857142858</v>
      </c>
      <c r="N224" s="429">
        <f t="shared" si="34"/>
        <v>150.48898520075738</v>
      </c>
      <c r="O224" s="428" t="s">
        <v>1134</v>
      </c>
      <c r="P224" s="666" t="s">
        <v>1134</v>
      </c>
      <c r="Q224" s="309">
        <f>SUM(C211:C225)/82250*100000</f>
        <v>266.26139817629178</v>
      </c>
      <c r="R224" s="308">
        <f>SUM(C211:C225)/SUM(C197:C210)</f>
        <v>1.9043478260869566</v>
      </c>
      <c r="S224" s="670"/>
      <c r="T224" s="658"/>
      <c r="U224" s="658"/>
      <c r="AH224" s="599">
        <v>44323</v>
      </c>
      <c r="AI224" s="325">
        <v>25</v>
      </c>
    </row>
    <row r="225" spans="1:35" ht="15.75" customHeight="1" x14ac:dyDescent="0.25">
      <c r="A225" s="423">
        <f t="shared" si="31"/>
        <v>285</v>
      </c>
      <c r="B225" s="438">
        <v>44289</v>
      </c>
      <c r="C225" s="425">
        <v>46</v>
      </c>
      <c r="D225" s="423">
        <f t="shared" si="27"/>
        <v>3541</v>
      </c>
      <c r="E225" s="426">
        <f t="shared" si="28"/>
        <v>8.1721644521119039</v>
      </c>
      <c r="F225" s="423">
        <f t="shared" si="29"/>
        <v>5.0101341290081768E-3</v>
      </c>
      <c r="G225" s="427">
        <f t="shared" si="30"/>
        <v>138.34902673497149</v>
      </c>
      <c r="H225" s="427"/>
      <c r="I225" s="427">
        <f t="shared" si="32"/>
        <v>3180</v>
      </c>
      <c r="J225" s="427">
        <f t="shared" si="33"/>
        <v>303</v>
      </c>
      <c r="K225" s="644">
        <v>58</v>
      </c>
      <c r="L225" s="697">
        <f t="shared" si="24"/>
        <v>17</v>
      </c>
      <c r="M225" s="651">
        <f t="shared" si="26"/>
        <v>14.928571428571429</v>
      </c>
      <c r="N225" s="429">
        <f t="shared" si="34"/>
        <v>147.77460532411752</v>
      </c>
      <c r="O225" s="428" t="s">
        <v>1134</v>
      </c>
      <c r="P225" s="666" t="s">
        <v>1134</v>
      </c>
      <c r="Q225" s="309">
        <f>SUM(C212:C227)/82250*100000</f>
        <v>260.18237082066867</v>
      </c>
      <c r="R225" s="308">
        <f>SUM(C212:C227)/SUM(C198:C211)</f>
        <v>1.8448275862068966</v>
      </c>
      <c r="S225" s="670"/>
      <c r="T225" s="658"/>
      <c r="U225" s="658"/>
      <c r="AH225" s="599">
        <v>44324</v>
      </c>
      <c r="AI225" s="325">
        <v>31</v>
      </c>
    </row>
    <row r="226" spans="1:35" ht="15.75" customHeight="1" x14ac:dyDescent="0.25">
      <c r="A226" s="423">
        <f t="shared" si="31"/>
        <v>286</v>
      </c>
      <c r="B226" s="438">
        <v>44290</v>
      </c>
      <c r="C226" s="562">
        <v>0</v>
      </c>
      <c r="D226" s="423">
        <f t="shared" si="27"/>
        <v>3541</v>
      </c>
      <c r="E226" s="426">
        <f t="shared" si="28"/>
        <v>8.1721644521119039</v>
      </c>
      <c r="F226" s="423">
        <f t="shared" si="29"/>
        <v>4.6074305299584417E-3</v>
      </c>
      <c r="G226" s="427">
        <f t="shared" si="30"/>
        <v>150.44115718141873</v>
      </c>
      <c r="H226" s="427"/>
      <c r="I226" s="427">
        <f t="shared" si="32"/>
        <v>3180</v>
      </c>
      <c r="J226" s="427">
        <f t="shared" si="33"/>
        <v>302</v>
      </c>
      <c r="K226" s="644">
        <v>59</v>
      </c>
      <c r="L226" s="697">
        <f t="shared" si="24"/>
        <v>17</v>
      </c>
      <c r="M226" s="651">
        <f t="shared" si="26"/>
        <v>14.928571428571429</v>
      </c>
      <c r="N226" s="429">
        <f t="shared" si="34"/>
        <v>151.38031392885128</v>
      </c>
      <c r="O226" s="428" t="s">
        <v>1134</v>
      </c>
      <c r="P226" s="666" t="s">
        <v>1134</v>
      </c>
      <c r="Q226" s="309">
        <f>SUM(C213:C228)/82250*100000</f>
        <v>280.85106382978722</v>
      </c>
      <c r="R226" s="308">
        <f>SUM(C213:C228)/SUM(C199:C212)</f>
        <v>1.9913793103448276</v>
      </c>
      <c r="S226" s="670"/>
      <c r="T226" s="658"/>
      <c r="U226" s="658"/>
      <c r="AH226" s="599">
        <v>44325</v>
      </c>
      <c r="AI226" s="325">
        <v>0</v>
      </c>
    </row>
    <row r="227" spans="1:35" ht="15.75" customHeight="1" x14ac:dyDescent="0.25">
      <c r="A227" s="423">
        <f t="shared" si="31"/>
        <v>287</v>
      </c>
      <c r="B227" s="438">
        <v>44291</v>
      </c>
      <c r="C227" s="425">
        <v>5</v>
      </c>
      <c r="D227" s="423">
        <f t="shared" si="27"/>
        <v>3546</v>
      </c>
      <c r="E227" s="426">
        <f t="shared" si="28"/>
        <v>8.173575486634153</v>
      </c>
      <c r="F227" s="423">
        <f t="shared" si="29"/>
        <v>4.0505394412271301E-3</v>
      </c>
      <c r="G227" s="427">
        <f t="shared" si="30"/>
        <v>171.12465897874409</v>
      </c>
      <c r="H227" s="427"/>
      <c r="I227" s="427">
        <f t="shared" si="32"/>
        <v>3180</v>
      </c>
      <c r="J227" s="427">
        <f t="shared" si="33"/>
        <v>306</v>
      </c>
      <c r="K227" s="644">
        <v>60</v>
      </c>
      <c r="L227" s="697">
        <f t="shared" si="24"/>
        <v>14.571428571428571</v>
      </c>
      <c r="M227" s="651">
        <f t="shared" si="26"/>
        <v>14</v>
      </c>
      <c r="N227" s="429">
        <f t="shared" si="34"/>
        <v>153.30494763171143</v>
      </c>
      <c r="O227" s="428" t="s">
        <v>1134</v>
      </c>
      <c r="P227" s="666" t="s">
        <v>1134</v>
      </c>
      <c r="Q227" s="309">
        <f>SUM(C214:C229)/82250*100000</f>
        <v>323.40425531914894</v>
      </c>
      <c r="R227" s="308">
        <f>SUM(C214:C229)/SUM(C200:C213)</f>
        <v>2.0944881889763778</v>
      </c>
      <c r="S227" s="670"/>
      <c r="T227" s="658"/>
      <c r="U227" s="658"/>
      <c r="AH227" s="599">
        <v>44326</v>
      </c>
      <c r="AI227" s="325">
        <v>12</v>
      </c>
    </row>
    <row r="228" spans="1:35" ht="15.75" customHeight="1" x14ac:dyDescent="0.25">
      <c r="A228" s="423">
        <f t="shared" si="31"/>
        <v>288</v>
      </c>
      <c r="B228" s="438">
        <v>44292</v>
      </c>
      <c r="C228" s="425">
        <v>17</v>
      </c>
      <c r="D228" s="423">
        <f t="shared" si="27"/>
        <v>3563</v>
      </c>
      <c r="E228" s="426">
        <f t="shared" si="28"/>
        <v>8.1783581656058359</v>
      </c>
      <c r="F228" s="423">
        <f t="shared" si="29"/>
        <v>3.8733567360756155E-3</v>
      </c>
      <c r="G228" s="427">
        <f t="shared" si="30"/>
        <v>178.95257983963131</v>
      </c>
      <c r="H228" s="427"/>
      <c r="I228" s="427">
        <f t="shared" si="32"/>
        <v>3180</v>
      </c>
      <c r="J228" s="427">
        <f t="shared" si="33"/>
        <v>322</v>
      </c>
      <c r="K228" s="644">
        <v>61</v>
      </c>
      <c r="L228" s="697">
        <f t="shared" si="24"/>
        <v>13.857142857142858</v>
      </c>
      <c r="M228" s="651">
        <f t="shared" si="26"/>
        <v>13.785714285714286</v>
      </c>
      <c r="N228" s="429">
        <f t="shared" si="34"/>
        <v>166.83946533326471</v>
      </c>
      <c r="O228" s="428" t="s">
        <v>1134</v>
      </c>
      <c r="P228" s="666" t="s">
        <v>1134</v>
      </c>
      <c r="Q228" s="309">
        <f>SUM(C215:C230)/82250*100000</f>
        <v>342.85714285714283</v>
      </c>
      <c r="R228" s="308">
        <f>SUM(C215:C230)/SUM(C201:C214)</f>
        <v>1.9583333333333333</v>
      </c>
      <c r="S228" s="670"/>
      <c r="T228" s="658"/>
      <c r="U228" s="658"/>
      <c r="AH228" s="599">
        <v>44327</v>
      </c>
      <c r="AI228" s="325">
        <v>7</v>
      </c>
    </row>
    <row r="229" spans="1:35" ht="15.75" customHeight="1" x14ac:dyDescent="0.25">
      <c r="A229" s="423">
        <f t="shared" si="31"/>
        <v>289</v>
      </c>
      <c r="B229" s="438">
        <v>44293</v>
      </c>
      <c r="C229" s="425">
        <v>53</v>
      </c>
      <c r="D229" s="423">
        <f t="shared" si="27"/>
        <v>3616</v>
      </c>
      <c r="E229" s="426">
        <f t="shared" si="28"/>
        <v>8.1931237215120678</v>
      </c>
      <c r="F229" s="423">
        <f t="shared" si="29"/>
        <v>5.0734020332348405E-3</v>
      </c>
      <c r="G229" s="427">
        <f t="shared" si="30"/>
        <v>136.62374399254719</v>
      </c>
      <c r="H229" s="427"/>
      <c r="I229" s="427">
        <f t="shared" si="32"/>
        <v>3180</v>
      </c>
      <c r="J229" s="427">
        <f t="shared" si="33"/>
        <v>375</v>
      </c>
      <c r="K229" s="644">
        <v>61</v>
      </c>
      <c r="L229" s="697">
        <f t="shared" si="24"/>
        <v>18.714285714285715</v>
      </c>
      <c r="M229" s="651">
        <f t="shared" si="26"/>
        <v>17</v>
      </c>
      <c r="N229" s="429">
        <f t="shared" si="34"/>
        <v>162.23366093697419</v>
      </c>
      <c r="O229" s="428" t="s">
        <v>1134</v>
      </c>
      <c r="P229" s="666" t="s">
        <v>1134</v>
      </c>
      <c r="Q229" s="309">
        <f>SUM(C216:C230)/82250*100000</f>
        <v>333.13069908814589</v>
      </c>
      <c r="R229" s="308">
        <f>SUM(C216:C230)/SUM(C202:C215)</f>
        <v>1.9295774647887325</v>
      </c>
      <c r="S229" s="670"/>
      <c r="T229" s="658"/>
      <c r="U229" s="658"/>
      <c r="AH229" s="599">
        <v>44328</v>
      </c>
      <c r="AI229" s="325">
        <v>29</v>
      </c>
    </row>
    <row r="230" spans="1:35" ht="15.75" customHeight="1" x14ac:dyDescent="0.25">
      <c r="A230" s="423">
        <f t="shared" si="31"/>
        <v>290</v>
      </c>
      <c r="B230" s="438">
        <v>44294</v>
      </c>
      <c r="C230" s="425">
        <v>36</v>
      </c>
      <c r="D230" s="423">
        <f t="shared" si="27"/>
        <v>3652</v>
      </c>
      <c r="E230" s="426">
        <f t="shared" si="28"/>
        <v>8.2030302417148597</v>
      </c>
      <c r="F230" s="423">
        <f t="shared" si="29"/>
        <v>6.4263219083967749E-3</v>
      </c>
      <c r="G230" s="427">
        <f t="shared" si="30"/>
        <v>107.8606379263796</v>
      </c>
      <c r="H230" s="427"/>
      <c r="I230" s="427">
        <f t="shared" si="32"/>
        <v>3180</v>
      </c>
      <c r="J230" s="427">
        <f t="shared" si="33"/>
        <v>411</v>
      </c>
      <c r="K230" s="644">
        <v>61</v>
      </c>
      <c r="L230" s="697">
        <f t="shared" si="24"/>
        <v>22.428571428571427</v>
      </c>
      <c r="M230" s="651">
        <f t="shared" si="26"/>
        <v>18.714285714285715</v>
      </c>
      <c r="N230" s="429">
        <f t="shared" si="34"/>
        <v>141.14565391951936</v>
      </c>
      <c r="O230" s="428" t="s">
        <v>1134</v>
      </c>
      <c r="P230" s="666" t="s">
        <v>1134</v>
      </c>
      <c r="Q230" s="309">
        <f>SUM(C217:C230)/82250*100000</f>
        <v>318.54103343465044</v>
      </c>
      <c r="R230" s="308">
        <f>SUM(C217:C230)/SUM(C203:C216)</f>
        <v>1.806896551724138</v>
      </c>
      <c r="S230" s="670"/>
      <c r="T230" s="658"/>
      <c r="U230" s="658"/>
      <c r="AH230" s="599">
        <v>44329</v>
      </c>
      <c r="AI230" s="325">
        <v>21</v>
      </c>
    </row>
    <row r="231" spans="1:35" ht="15.75" customHeight="1" x14ac:dyDescent="0.25">
      <c r="A231" s="423">
        <f>A230+(B231-B230)</f>
        <v>291</v>
      </c>
      <c r="B231" s="438">
        <v>44295</v>
      </c>
      <c r="C231" s="425">
        <v>33</v>
      </c>
      <c r="D231" s="423">
        <f>C231+D230</f>
        <v>3685</v>
      </c>
      <c r="E231" s="426">
        <f>LN(D231)</f>
        <v>8.2120258046234369</v>
      </c>
      <c r="F231" s="423">
        <f>SLOPE(E225:E231,A225:A231)</f>
        <v>7.1737097006580519E-3</v>
      </c>
      <c r="G231" s="427">
        <f>LN(2)/F231</f>
        <v>96.623254840708455</v>
      </c>
      <c r="H231" s="427"/>
      <c r="I231" s="427">
        <f>I230+H231</f>
        <v>3180</v>
      </c>
      <c r="J231" s="427">
        <f t="shared" ref="J231:J247" si="35">D231-I231-K231</f>
        <v>444</v>
      </c>
      <c r="K231" s="644">
        <v>61</v>
      </c>
      <c r="L231" s="697">
        <f t="shared" si="24"/>
        <v>27.142857142857142</v>
      </c>
      <c r="M231" s="651">
        <f t="shared" si="26"/>
        <v>20.928571428571427</v>
      </c>
      <c r="N231" s="429">
        <f>AVERAGE(G229:G231)</f>
        <v>113.70254558654507</v>
      </c>
      <c r="O231" s="428" t="s">
        <v>1134</v>
      </c>
      <c r="P231" s="666" t="s">
        <v>1134</v>
      </c>
      <c r="Q231" s="309">
        <f>SUM(C218:C231)/82250*100000</f>
        <v>356.23100303951367</v>
      </c>
      <c r="R231" s="308">
        <f>SUM(C218:C231)/SUM(C204:C217)</f>
        <v>2.1386861313868613</v>
      </c>
      <c r="S231" s="670"/>
      <c r="T231" s="658"/>
      <c r="U231" s="658"/>
      <c r="AH231" s="599">
        <v>44330</v>
      </c>
      <c r="AI231" s="325">
        <v>0</v>
      </c>
    </row>
    <row r="232" spans="1:35" ht="15.75" customHeight="1" x14ac:dyDescent="0.25">
      <c r="A232" s="423">
        <f>A231+(B232-B231)</f>
        <v>292</v>
      </c>
      <c r="B232" s="438">
        <v>44296</v>
      </c>
      <c r="C232" s="425">
        <v>44</v>
      </c>
      <c r="D232" s="423">
        <f>C232+D231</f>
        <v>3729</v>
      </c>
      <c r="E232" s="426">
        <f>LN(D232)</f>
        <v>8.2238953801788206</v>
      </c>
      <c r="F232" s="423">
        <f>SLOPE(E226:E232,A226:A232)</f>
        <v>9.1701962960122028E-3</v>
      </c>
      <c r="G232" s="427">
        <f>LN(2)/F232</f>
        <v>75.586951269665917</v>
      </c>
      <c r="H232" s="427"/>
      <c r="I232" s="427">
        <f>I231+H232</f>
        <v>3180</v>
      </c>
      <c r="J232" s="427">
        <f t="shared" si="35"/>
        <v>488</v>
      </c>
      <c r="K232" s="644">
        <v>61</v>
      </c>
      <c r="L232" s="697">
        <f t="shared" si="24"/>
        <v>26.857142857142858</v>
      </c>
      <c r="M232" s="651">
        <f t="shared" si="26"/>
        <v>21.928571428571427</v>
      </c>
      <c r="N232" s="429">
        <f>AVERAGE(G230:G232)</f>
        <v>93.356948012251323</v>
      </c>
      <c r="O232" s="428" t="s">
        <v>1134</v>
      </c>
      <c r="P232" s="666" t="s">
        <v>1134</v>
      </c>
      <c r="Q232" s="309">
        <f>SUM(C219:C232)/82250*100000</f>
        <v>373.25227963525833</v>
      </c>
      <c r="R232" s="308">
        <f>SUM(C219:C232)/SUM(C205:C218)</f>
        <v>1.8950617283950617</v>
      </c>
      <c r="S232" s="657">
        <f>SUM(C226:C232)/SUM(C219:C225)-1</f>
        <v>0.57983193277310918</v>
      </c>
      <c r="T232" s="658"/>
      <c r="U232" s="658"/>
      <c r="AH232" s="599">
        <v>44331</v>
      </c>
      <c r="AI232" s="325">
        <v>25</v>
      </c>
    </row>
    <row r="233" spans="1:35" ht="15.75" customHeight="1" x14ac:dyDescent="0.25">
      <c r="A233" s="423">
        <f t="shared" ref="A233:A238" si="36">A232+(B233-B232)</f>
        <v>293</v>
      </c>
      <c r="B233" s="438">
        <v>44297</v>
      </c>
      <c r="C233" s="425">
        <v>0</v>
      </c>
      <c r="D233" s="423">
        <f t="shared" ref="D233:D238" si="37">C233+D232</f>
        <v>3729</v>
      </c>
      <c r="E233" s="426">
        <f t="shared" ref="E233:E241" si="38">LN(D233)</f>
        <v>8.2238953801788206</v>
      </c>
      <c r="F233" s="423">
        <f t="shared" ref="F233:F238" si="39">SLOPE(E227:E233,A227:A233)</f>
        <v>9.3191497461193283E-3</v>
      </c>
      <c r="G233" s="427">
        <f t="shared" ref="G233:G241" si="40">LN(2)/F233</f>
        <v>74.378800581950628</v>
      </c>
      <c r="H233" s="427"/>
      <c r="I233" s="427">
        <f t="shared" ref="I233:I238" si="41">I232+H233</f>
        <v>3180</v>
      </c>
      <c r="J233" s="427">
        <f t="shared" si="35"/>
        <v>488</v>
      </c>
      <c r="K233" s="644">
        <v>61</v>
      </c>
      <c r="L233" s="697">
        <f t="shared" si="24"/>
        <v>26.857142857142858</v>
      </c>
      <c r="M233" s="651">
        <f t="shared" si="26"/>
        <v>21.928571428571427</v>
      </c>
      <c r="N233" s="429">
        <f t="shared" ref="N233:N238" si="42">AVERAGE(G231:G233)</f>
        <v>82.196335564108338</v>
      </c>
      <c r="O233" s="428" t="s">
        <v>1134</v>
      </c>
      <c r="P233" s="666" t="s">
        <v>1134</v>
      </c>
      <c r="Q233" s="309">
        <f t="shared" ref="Q233:Q238" si="43">SUM(C220:C233)/82250*100000</f>
        <v>373.25227963525833</v>
      </c>
      <c r="R233" s="308">
        <f t="shared" ref="R233:R238" si="44">SUM(C220:C233)/SUM(C206:C219)</f>
        <v>1.8950617283950617</v>
      </c>
      <c r="S233" s="657">
        <f t="shared" ref="S233:S238" si="45">SUM(C227:C233)/SUM(C220:C226)-1</f>
        <v>0.57983193277310918</v>
      </c>
      <c r="T233" s="658"/>
      <c r="U233" s="658"/>
      <c r="AH233" s="599">
        <v>44332</v>
      </c>
      <c r="AI233" s="325">
        <v>0</v>
      </c>
    </row>
    <row r="234" spans="1:35" ht="15.75" customHeight="1" x14ac:dyDescent="0.25">
      <c r="A234" s="423">
        <f t="shared" si="36"/>
        <v>294</v>
      </c>
      <c r="B234" s="438">
        <v>44298</v>
      </c>
      <c r="C234" s="425">
        <v>55</v>
      </c>
      <c r="D234" s="423">
        <f t="shared" si="37"/>
        <v>3784</v>
      </c>
      <c r="E234" s="426">
        <f t="shared" si="38"/>
        <v>8.2385369301717688</v>
      </c>
      <c r="F234" s="423">
        <f t="shared" si="39"/>
        <v>9.3908839105451801E-3</v>
      </c>
      <c r="G234" s="427">
        <f t="shared" si="40"/>
        <v>73.810643083511948</v>
      </c>
      <c r="H234" s="427"/>
      <c r="I234" s="427">
        <f t="shared" si="41"/>
        <v>3180</v>
      </c>
      <c r="J234" s="427">
        <f t="shared" si="35"/>
        <v>543</v>
      </c>
      <c r="K234" s="644">
        <v>61</v>
      </c>
      <c r="L234" s="697">
        <f t="shared" si="24"/>
        <v>34</v>
      </c>
      <c r="M234" s="651">
        <f t="shared" si="26"/>
        <v>24.285714285714285</v>
      </c>
      <c r="N234" s="429">
        <f t="shared" si="42"/>
        <v>74.592131645042841</v>
      </c>
      <c r="O234" s="428" t="s">
        <v>1134</v>
      </c>
      <c r="P234" s="666" t="s">
        <v>1134</v>
      </c>
      <c r="Q234" s="309">
        <f t="shared" si="43"/>
        <v>413.37386018237083</v>
      </c>
      <c r="R234" s="308">
        <f t="shared" si="44"/>
        <v>1.9318181818181819</v>
      </c>
      <c r="S234" s="657">
        <f t="shared" si="45"/>
        <v>1.3333333333333335</v>
      </c>
      <c r="T234" s="658"/>
      <c r="U234" s="658"/>
      <c r="AH234" s="599">
        <v>44333</v>
      </c>
      <c r="AI234" s="325">
        <v>21</v>
      </c>
    </row>
    <row r="235" spans="1:35" ht="15.75" customHeight="1" x14ac:dyDescent="0.25">
      <c r="A235" s="423">
        <f t="shared" si="36"/>
        <v>295</v>
      </c>
      <c r="B235" s="438">
        <v>44299</v>
      </c>
      <c r="C235" s="425">
        <v>11</v>
      </c>
      <c r="D235" s="423">
        <f t="shared" si="37"/>
        <v>3795</v>
      </c>
      <c r="E235" s="426">
        <f t="shared" si="38"/>
        <v>8.2414396898297309</v>
      </c>
      <c r="F235" s="423">
        <f t="shared" si="39"/>
        <v>8.1368163365068222E-3</v>
      </c>
      <c r="G235" s="427">
        <f t="shared" si="40"/>
        <v>85.186533884273089</v>
      </c>
      <c r="H235" s="427"/>
      <c r="I235" s="427">
        <f t="shared" si="41"/>
        <v>3180</v>
      </c>
      <c r="J235" s="427">
        <f t="shared" si="35"/>
        <v>554</v>
      </c>
      <c r="K235" s="644">
        <v>61</v>
      </c>
      <c r="L235" s="697">
        <f t="shared" si="24"/>
        <v>33.142857142857146</v>
      </c>
      <c r="M235" s="651">
        <f t="shared" si="26"/>
        <v>23.5</v>
      </c>
      <c r="N235" s="429">
        <f t="shared" si="42"/>
        <v>77.79199251657856</v>
      </c>
      <c r="O235" s="428" t="s">
        <v>1134</v>
      </c>
      <c r="P235" s="666" t="s">
        <v>1134</v>
      </c>
      <c r="Q235" s="309">
        <f t="shared" si="43"/>
        <v>400</v>
      </c>
      <c r="R235" s="308">
        <f t="shared" si="44"/>
        <v>1.6785714285714286</v>
      </c>
      <c r="S235" s="657">
        <f t="shared" si="45"/>
        <v>1.3917525773195876</v>
      </c>
      <c r="T235" s="658"/>
      <c r="U235" s="658"/>
      <c r="AH235" s="599">
        <v>44334</v>
      </c>
      <c r="AI235" s="325">
        <v>11</v>
      </c>
    </row>
    <row r="236" spans="1:35" ht="15.75" customHeight="1" x14ac:dyDescent="0.25">
      <c r="A236" s="423">
        <f t="shared" si="36"/>
        <v>296</v>
      </c>
      <c r="B236" s="438">
        <v>44300</v>
      </c>
      <c r="C236" s="425">
        <v>44</v>
      </c>
      <c r="D236" s="423">
        <f t="shared" si="37"/>
        <v>3839</v>
      </c>
      <c r="E236" s="426">
        <f t="shared" si="38"/>
        <v>8.2529671950007977</v>
      </c>
      <c r="F236" s="423">
        <f t="shared" si="39"/>
        <v>7.9742921522624986E-3</v>
      </c>
      <c r="G236" s="427">
        <f t="shared" si="40"/>
        <v>86.922722083023103</v>
      </c>
      <c r="H236" s="427"/>
      <c r="I236" s="427">
        <f t="shared" si="41"/>
        <v>3180</v>
      </c>
      <c r="J236" s="427">
        <f t="shared" si="35"/>
        <v>598</v>
      </c>
      <c r="K236" s="644">
        <v>61</v>
      </c>
      <c r="L236" s="697">
        <f t="shared" si="24"/>
        <v>31.857142857142858</v>
      </c>
      <c r="M236" s="651">
        <f t="shared" si="26"/>
        <v>25.285714285714285</v>
      </c>
      <c r="N236" s="429">
        <f t="shared" si="42"/>
        <v>81.973299683602718</v>
      </c>
      <c r="O236" s="428" t="s">
        <v>1134</v>
      </c>
      <c r="P236" s="666" t="s">
        <v>1134</v>
      </c>
      <c r="Q236" s="309">
        <f t="shared" si="43"/>
        <v>430.3951367781155</v>
      </c>
      <c r="R236" s="308">
        <f t="shared" si="44"/>
        <v>1.77</v>
      </c>
      <c r="S236" s="657">
        <f t="shared" si="45"/>
        <v>0.70229007633587792</v>
      </c>
      <c r="T236" s="658"/>
      <c r="U236" s="658"/>
      <c r="AH236" s="599">
        <v>44335</v>
      </c>
      <c r="AI236" s="325">
        <v>3</v>
      </c>
    </row>
    <row r="237" spans="1:35" ht="15.75" customHeight="1" x14ac:dyDescent="0.25">
      <c r="A237" s="488">
        <f t="shared" si="36"/>
        <v>297</v>
      </c>
      <c r="B237" s="489">
        <v>44301</v>
      </c>
      <c r="C237" s="490">
        <v>31</v>
      </c>
      <c r="D237" s="488">
        <f t="shared" si="37"/>
        <v>3870</v>
      </c>
      <c r="E237" s="491">
        <f t="shared" si="38"/>
        <v>8.261009786023827</v>
      </c>
      <c r="F237" s="488">
        <f t="shared" si="39"/>
        <v>7.951424410572663E-3</v>
      </c>
      <c r="G237" s="492">
        <f t="shared" si="40"/>
        <v>87.172705765560394</v>
      </c>
      <c r="H237" s="492">
        <v>285</v>
      </c>
      <c r="I237" s="492">
        <f t="shared" si="41"/>
        <v>3465</v>
      </c>
      <c r="J237" s="492">
        <f t="shared" si="35"/>
        <v>344</v>
      </c>
      <c r="K237" s="645">
        <v>61</v>
      </c>
      <c r="L237" s="697">
        <f t="shared" si="24"/>
        <v>31.142857142857142</v>
      </c>
      <c r="M237" s="651">
        <f t="shared" si="26"/>
        <v>26.785714285714285</v>
      </c>
      <c r="N237" s="429">
        <f t="shared" si="42"/>
        <v>86.427320577618858</v>
      </c>
      <c r="O237" s="428" t="s">
        <v>1134</v>
      </c>
      <c r="P237" s="666" t="s">
        <v>1134</v>
      </c>
      <c r="Q237" s="309">
        <f t="shared" si="43"/>
        <v>455.9270516717325</v>
      </c>
      <c r="R237" s="308">
        <f t="shared" si="44"/>
        <v>1.9230769230769231</v>
      </c>
      <c r="S237" s="657">
        <f t="shared" si="45"/>
        <v>0.38853503184713367</v>
      </c>
      <c r="T237" s="658"/>
      <c r="U237" s="658"/>
      <c r="AH237" s="599">
        <v>44336</v>
      </c>
      <c r="AI237" s="325">
        <v>26</v>
      </c>
    </row>
    <row r="238" spans="1:35" ht="15.75" customHeight="1" x14ac:dyDescent="0.25">
      <c r="A238" s="495">
        <f t="shared" si="36"/>
        <v>298</v>
      </c>
      <c r="B238" s="496">
        <v>44302</v>
      </c>
      <c r="C238" s="497">
        <v>22</v>
      </c>
      <c r="D238" s="495">
        <f t="shared" si="37"/>
        <v>3892</v>
      </c>
      <c r="E238" s="498">
        <f t="shared" si="38"/>
        <v>8.2666784433058957</v>
      </c>
      <c r="F238" s="495">
        <f t="shared" si="39"/>
        <v>7.750295210723822E-3</v>
      </c>
      <c r="G238" s="499">
        <f t="shared" si="40"/>
        <v>89.43493914926762</v>
      </c>
      <c r="H238" s="499">
        <v>30</v>
      </c>
      <c r="I238" s="499">
        <f t="shared" si="41"/>
        <v>3495</v>
      </c>
      <c r="J238" s="499">
        <f t="shared" si="35"/>
        <v>336</v>
      </c>
      <c r="K238" s="646">
        <v>61</v>
      </c>
      <c r="L238" s="697">
        <f t="shared" si="24"/>
        <v>29.571428571428573</v>
      </c>
      <c r="M238" s="651">
        <f t="shared" si="26"/>
        <v>28.357142857142858</v>
      </c>
      <c r="N238" s="487">
        <f t="shared" si="42"/>
        <v>87.843455665950373</v>
      </c>
      <c r="O238" s="428" t="s">
        <v>1134</v>
      </c>
      <c r="P238" s="666" t="s">
        <v>1134</v>
      </c>
      <c r="Q238" s="309">
        <f t="shared" si="43"/>
        <v>482.67477203647422</v>
      </c>
      <c r="R238" s="308">
        <f t="shared" si="44"/>
        <v>2.2947976878612715</v>
      </c>
      <c r="S238" s="657">
        <f t="shared" si="45"/>
        <v>8.9473684210526372E-2</v>
      </c>
      <c r="T238" s="658"/>
      <c r="U238" s="658"/>
      <c r="AH238" s="599">
        <v>44337</v>
      </c>
      <c r="AI238" s="325">
        <v>7</v>
      </c>
    </row>
    <row r="239" spans="1:35" ht="15.75" customHeight="1" x14ac:dyDescent="0.25">
      <c r="A239" s="495">
        <f t="shared" ref="A239:A247" si="46">A238+(B239-B238)</f>
        <v>299</v>
      </c>
      <c r="B239" s="496">
        <v>44303</v>
      </c>
      <c r="C239" s="497">
        <v>11</v>
      </c>
      <c r="D239" s="495">
        <f t="shared" ref="D239:D247" si="47">C239+D238</f>
        <v>3903</v>
      </c>
      <c r="E239" s="498">
        <f t="shared" si="38"/>
        <v>8.2695007671806149</v>
      </c>
      <c r="F239" s="495">
        <f t="shared" ref="F239:F247" si="48">SLOPE(E233:E239,A233:A239)</f>
        <v>7.5953315524190301E-3</v>
      </c>
      <c r="G239" s="499">
        <f t="shared" si="40"/>
        <v>91.259634392021439</v>
      </c>
      <c r="H239" s="499">
        <v>31</v>
      </c>
      <c r="I239" s="499">
        <f t="shared" ref="I239:I247" si="49">I238+H239</f>
        <v>3526</v>
      </c>
      <c r="J239" s="499">
        <f t="shared" si="35"/>
        <v>315</v>
      </c>
      <c r="K239" s="646">
        <v>62</v>
      </c>
      <c r="L239" s="697">
        <f t="shared" si="24"/>
        <v>24.857142857142858</v>
      </c>
      <c r="M239" s="651">
        <f t="shared" si="26"/>
        <v>25.857142857142858</v>
      </c>
      <c r="N239" s="487">
        <f t="shared" ref="N239:N247" si="50">AVERAGE(G237:G239)</f>
        <v>89.289093102283161</v>
      </c>
      <c r="O239" s="428" t="s">
        <v>1134</v>
      </c>
      <c r="P239" s="666" t="s">
        <v>1134</v>
      </c>
      <c r="Q239" s="309">
        <f t="shared" ref="Q239:Q247" si="51">SUM(C226:C239)/82250*100000</f>
        <v>440.12158054711244</v>
      </c>
      <c r="R239" s="308">
        <f t="shared" ref="R239:R247" si="52">SUM(C226:C239)/SUM(C212:C225)</f>
        <v>1.7320574162679425</v>
      </c>
      <c r="S239" s="657">
        <f t="shared" ref="S239:S247" si="53">SUM(C233:C239)/SUM(C226:C232)-1</f>
        <v>-7.4468085106383031E-2</v>
      </c>
      <c r="T239" s="658"/>
      <c r="U239" s="658"/>
      <c r="AH239" s="599">
        <v>44338</v>
      </c>
      <c r="AI239" s="325">
        <v>15</v>
      </c>
    </row>
    <row r="240" spans="1:35" ht="15.75" customHeight="1" x14ac:dyDescent="0.25">
      <c r="A240" s="495">
        <f t="shared" si="46"/>
        <v>300</v>
      </c>
      <c r="B240" s="496">
        <v>44304</v>
      </c>
      <c r="C240" s="497">
        <v>54</v>
      </c>
      <c r="D240" s="495">
        <f t="shared" si="47"/>
        <v>3957</v>
      </c>
      <c r="E240" s="498">
        <f t="shared" si="38"/>
        <v>8.2832414413854245</v>
      </c>
      <c r="F240" s="495">
        <f t="shared" si="48"/>
        <v>7.2838191659940444E-3</v>
      </c>
      <c r="G240" s="499">
        <f t="shared" si="40"/>
        <v>95.162601481931418</v>
      </c>
      <c r="H240" s="499"/>
      <c r="I240" s="499">
        <f t="shared" si="49"/>
        <v>3526</v>
      </c>
      <c r="J240" s="499">
        <f t="shared" si="35"/>
        <v>369</v>
      </c>
      <c r="K240" s="646">
        <v>62</v>
      </c>
      <c r="L240" s="697">
        <f t="shared" si="24"/>
        <v>32.571428571428569</v>
      </c>
      <c r="M240" s="651">
        <f t="shared" si="26"/>
        <v>29.714285714285715</v>
      </c>
      <c r="N240" s="487">
        <f t="shared" si="50"/>
        <v>91.952391674406826</v>
      </c>
      <c r="O240" s="428" t="s">
        <v>1134</v>
      </c>
      <c r="P240" s="666" t="s">
        <v>1134</v>
      </c>
      <c r="Q240" s="309">
        <f t="shared" si="51"/>
        <v>505.77507598784194</v>
      </c>
      <c r="R240" s="308">
        <f t="shared" si="52"/>
        <v>1.9904306220095693</v>
      </c>
      <c r="S240" s="657">
        <f t="shared" si="53"/>
        <v>0.2127659574468086</v>
      </c>
      <c r="T240" s="658"/>
      <c r="U240" s="658"/>
      <c r="AH240" s="599">
        <v>44339</v>
      </c>
      <c r="AI240" s="325">
        <v>0</v>
      </c>
    </row>
    <row r="241" spans="1:37" ht="15.75" customHeight="1" x14ac:dyDescent="0.25">
      <c r="A241" s="495">
        <f t="shared" si="46"/>
        <v>301</v>
      </c>
      <c r="B241" s="496">
        <v>44305</v>
      </c>
      <c r="C241" s="497">
        <v>22</v>
      </c>
      <c r="D241" s="495">
        <f t="shared" si="47"/>
        <v>3979</v>
      </c>
      <c r="E241" s="498">
        <f t="shared" si="38"/>
        <v>8.2887858104269281</v>
      </c>
      <c r="F241" s="495">
        <f t="shared" si="48"/>
        <v>7.5384941327726173E-3</v>
      </c>
      <c r="G241" s="499">
        <f t="shared" si="40"/>
        <v>91.947697822908495</v>
      </c>
      <c r="H241" s="499"/>
      <c r="I241" s="499">
        <f t="shared" si="49"/>
        <v>3526</v>
      </c>
      <c r="J241" s="499">
        <f t="shared" si="35"/>
        <v>391</v>
      </c>
      <c r="K241" s="646">
        <v>62</v>
      </c>
      <c r="L241" s="697">
        <f t="shared" si="24"/>
        <v>27.857142857142858</v>
      </c>
      <c r="M241" s="651">
        <f t="shared" si="26"/>
        <v>30.928571428571427</v>
      </c>
      <c r="N241" s="487">
        <f t="shared" si="50"/>
        <v>92.789977898953779</v>
      </c>
      <c r="O241" s="428" t="s">
        <v>1134</v>
      </c>
      <c r="P241" s="666" t="s">
        <v>1134</v>
      </c>
      <c r="Q241" s="309">
        <f t="shared" si="51"/>
        <v>526.44376899696056</v>
      </c>
      <c r="R241" s="308">
        <f t="shared" si="52"/>
        <v>2.2091836734693877</v>
      </c>
      <c r="S241" s="657">
        <f t="shared" si="53"/>
        <v>-0.18067226890756305</v>
      </c>
      <c r="T241" s="658"/>
      <c r="U241" s="658"/>
      <c r="AH241" s="599">
        <v>44340</v>
      </c>
      <c r="AI241" s="325">
        <v>16</v>
      </c>
    </row>
    <row r="242" spans="1:37" ht="15.75" customHeight="1" x14ac:dyDescent="0.25">
      <c r="A242" s="495">
        <f t="shared" si="46"/>
        <v>302</v>
      </c>
      <c r="B242" s="496">
        <v>44306</v>
      </c>
      <c r="C242" s="497">
        <v>2</v>
      </c>
      <c r="D242" s="495">
        <f t="shared" si="47"/>
        <v>3981</v>
      </c>
      <c r="E242" s="498">
        <f t="shared" ref="E242:E251" si="54">LN(D242)</f>
        <v>8.2892883230003171</v>
      </c>
      <c r="F242" s="495">
        <f t="shared" si="48"/>
        <v>6.4670868172960515E-3</v>
      </c>
      <c r="G242" s="499">
        <f t="shared" ref="G242:G251" si="55">LN(2)/F242</f>
        <v>107.18074461380998</v>
      </c>
      <c r="H242" s="499"/>
      <c r="I242" s="499">
        <f t="shared" si="49"/>
        <v>3526</v>
      </c>
      <c r="J242" s="499">
        <f t="shared" si="35"/>
        <v>393</v>
      </c>
      <c r="K242" s="646">
        <v>62</v>
      </c>
      <c r="L242" s="697">
        <f t="shared" si="24"/>
        <v>26.571428571428573</v>
      </c>
      <c r="M242" s="651">
        <f t="shared" si="26"/>
        <v>29.857142857142858</v>
      </c>
      <c r="N242" s="487">
        <f t="shared" si="50"/>
        <v>98.097014639549968</v>
      </c>
      <c r="O242" s="428" t="s">
        <v>1134</v>
      </c>
      <c r="P242" s="666" t="s">
        <v>1134</v>
      </c>
      <c r="Q242" s="309">
        <f t="shared" si="51"/>
        <v>508.20668693009122</v>
      </c>
      <c r="R242" s="308">
        <f t="shared" si="52"/>
        <v>2.1658031088082903</v>
      </c>
      <c r="S242" s="657">
        <f t="shared" si="53"/>
        <v>-0.19827586206896552</v>
      </c>
      <c r="T242" s="658"/>
      <c r="U242" s="658"/>
      <c r="AH242" s="599">
        <v>44341</v>
      </c>
      <c r="AI242" s="325">
        <v>0</v>
      </c>
    </row>
    <row r="243" spans="1:37" ht="15.75" customHeight="1" x14ac:dyDescent="0.25">
      <c r="A243" s="495">
        <f t="shared" si="46"/>
        <v>303</v>
      </c>
      <c r="B243" s="496">
        <v>44307</v>
      </c>
      <c r="C243" s="497">
        <v>42</v>
      </c>
      <c r="D243" s="495">
        <f t="shared" si="47"/>
        <v>4023</v>
      </c>
      <c r="E243" s="498">
        <f t="shared" si="54"/>
        <v>8.2997831719497874</v>
      </c>
      <c r="F243" s="495">
        <f t="shared" si="48"/>
        <v>6.4580343004656217E-3</v>
      </c>
      <c r="G243" s="499">
        <f t="shared" si="55"/>
        <v>107.33098467903301</v>
      </c>
      <c r="H243" s="499"/>
      <c r="I243" s="499">
        <f t="shared" si="49"/>
        <v>3526</v>
      </c>
      <c r="J243" s="499">
        <f t="shared" si="35"/>
        <v>435</v>
      </c>
      <c r="K243" s="646">
        <v>62</v>
      </c>
      <c r="L243" s="697">
        <f t="shared" si="24"/>
        <v>26.285714285714285</v>
      </c>
      <c r="M243" s="651">
        <f t="shared" si="26"/>
        <v>29.071428571428573</v>
      </c>
      <c r="N243" s="487">
        <f t="shared" si="50"/>
        <v>102.15314237191717</v>
      </c>
      <c r="O243" s="428" t="s">
        <v>1134</v>
      </c>
      <c r="P243" s="666" t="s">
        <v>1134</v>
      </c>
      <c r="Q243" s="309">
        <f t="shared" si="51"/>
        <v>494.83282674772039</v>
      </c>
      <c r="R243" s="308">
        <f t="shared" si="52"/>
        <v>1.7100840336134453</v>
      </c>
      <c r="S243" s="657">
        <f t="shared" si="53"/>
        <v>-0.17488789237668156</v>
      </c>
      <c r="T243" s="658"/>
      <c r="U243" s="658"/>
      <c r="AH243" s="599">
        <v>44342</v>
      </c>
      <c r="AI243" s="325">
        <v>4</v>
      </c>
    </row>
    <row r="244" spans="1:37" ht="15.75" customHeight="1" x14ac:dyDescent="0.25">
      <c r="A244" s="495">
        <f t="shared" si="46"/>
        <v>304</v>
      </c>
      <c r="B244" s="496">
        <v>44308</v>
      </c>
      <c r="C244" s="497">
        <v>37</v>
      </c>
      <c r="D244" s="495">
        <f t="shared" si="47"/>
        <v>4060</v>
      </c>
      <c r="E244" s="498">
        <f t="shared" si="54"/>
        <v>8.3089382525957785</v>
      </c>
      <c r="F244" s="495">
        <f t="shared" si="48"/>
        <v>6.9068256793887806E-3</v>
      </c>
      <c r="G244" s="499">
        <f t="shared" si="55"/>
        <v>100.35683724122676</v>
      </c>
      <c r="H244" s="499"/>
      <c r="I244" s="499">
        <f t="shared" si="49"/>
        <v>3526</v>
      </c>
      <c r="J244" s="499">
        <f t="shared" si="35"/>
        <v>471</v>
      </c>
      <c r="K244" s="646">
        <v>63</v>
      </c>
      <c r="L244" s="697">
        <f t="shared" si="24"/>
        <v>27.142857142857142</v>
      </c>
      <c r="M244" s="651">
        <f t="shared" si="26"/>
        <v>29.142857142857142</v>
      </c>
      <c r="N244" s="487">
        <f t="shared" si="50"/>
        <v>104.9561888446899</v>
      </c>
      <c r="O244" s="428" t="s">
        <v>1134</v>
      </c>
      <c r="P244" s="666" t="s">
        <v>1134</v>
      </c>
      <c r="Q244" s="309">
        <f t="shared" si="51"/>
        <v>496.04863221884494</v>
      </c>
      <c r="R244" s="308">
        <f t="shared" si="52"/>
        <v>1.5572519083969465</v>
      </c>
      <c r="S244" s="657">
        <f t="shared" si="53"/>
        <v>-0.12844036697247707</v>
      </c>
      <c r="T244" s="658"/>
      <c r="U244" s="658"/>
      <c r="AH244" s="599">
        <v>44343</v>
      </c>
      <c r="AI244" s="325">
        <v>10</v>
      </c>
    </row>
    <row r="245" spans="1:37" ht="15.75" customHeight="1" x14ac:dyDescent="0.25">
      <c r="A245" s="495">
        <f t="shared" si="46"/>
        <v>305</v>
      </c>
      <c r="B245" s="496">
        <v>44309</v>
      </c>
      <c r="C245" s="497">
        <v>43</v>
      </c>
      <c r="D245" s="495">
        <f t="shared" si="47"/>
        <v>4103</v>
      </c>
      <c r="E245" s="517">
        <f t="shared" si="54"/>
        <v>8.3194736924421857</v>
      </c>
      <c r="F245" s="518">
        <f t="shared" si="48"/>
        <v>7.5824914188671322E-3</v>
      </c>
      <c r="G245" s="519">
        <f t="shared" si="55"/>
        <v>91.41417276585662</v>
      </c>
      <c r="H245" s="519"/>
      <c r="I245" s="519">
        <f t="shared" si="49"/>
        <v>3526</v>
      </c>
      <c r="J245" s="519">
        <f t="shared" si="35"/>
        <v>513</v>
      </c>
      <c r="K245" s="647">
        <v>64</v>
      </c>
      <c r="L245" s="697">
        <f t="shared" si="24"/>
        <v>30.142857142857142</v>
      </c>
      <c r="M245" s="651">
        <f t="shared" si="26"/>
        <v>29.857142857142858</v>
      </c>
      <c r="N245" s="487">
        <f t="shared" si="50"/>
        <v>99.700664895372128</v>
      </c>
      <c r="O245" s="428" t="s">
        <v>1134</v>
      </c>
      <c r="P245" s="666" t="s">
        <v>1134</v>
      </c>
      <c r="Q245" s="309">
        <f t="shared" si="51"/>
        <v>508.20668693009122</v>
      </c>
      <c r="R245" s="308">
        <f t="shared" si="52"/>
        <v>1.4266211604095562</v>
      </c>
      <c r="S245" s="657">
        <f t="shared" si="53"/>
        <v>1.9323671497584627E-2</v>
      </c>
      <c r="T245" s="658"/>
      <c r="U245" s="658"/>
      <c r="AH245" s="599">
        <v>44344</v>
      </c>
      <c r="AI245" s="325">
        <v>18</v>
      </c>
    </row>
    <row r="246" spans="1:37" ht="15.75" customHeight="1" x14ac:dyDescent="0.25">
      <c r="A246" s="495">
        <f t="shared" si="46"/>
        <v>306</v>
      </c>
      <c r="B246" s="496">
        <v>44310</v>
      </c>
      <c r="C246" s="497">
        <v>22</v>
      </c>
      <c r="D246" s="515">
        <f t="shared" si="47"/>
        <v>4125</v>
      </c>
      <c r="E246" s="426">
        <f t="shared" si="54"/>
        <v>8.3248212987687822</v>
      </c>
      <c r="F246" s="423">
        <f t="shared" si="48"/>
        <v>7.3487594920017708E-3</v>
      </c>
      <c r="G246" s="427">
        <f t="shared" si="55"/>
        <v>94.321658140309466</v>
      </c>
      <c r="H246" s="427"/>
      <c r="I246" s="427">
        <f t="shared" si="49"/>
        <v>3526</v>
      </c>
      <c r="J246" s="427">
        <f t="shared" si="35"/>
        <v>534</v>
      </c>
      <c r="K246" s="644">
        <v>65</v>
      </c>
      <c r="L246" s="697">
        <f t="shared" si="24"/>
        <v>31.714285714285715</v>
      </c>
      <c r="M246" s="651">
        <f t="shared" si="26"/>
        <v>28.285714285714285</v>
      </c>
      <c r="N246" s="487">
        <f t="shared" si="50"/>
        <v>95.364222715797609</v>
      </c>
      <c r="O246" s="428" t="s">
        <v>1134</v>
      </c>
      <c r="P246" s="666" t="s">
        <v>1134</v>
      </c>
      <c r="Q246" s="309">
        <f t="shared" si="51"/>
        <v>481.4589665653495</v>
      </c>
      <c r="R246" s="308">
        <f t="shared" si="52"/>
        <v>1.2899022801302931</v>
      </c>
      <c r="S246" s="657">
        <f t="shared" si="53"/>
        <v>0.27586206896551735</v>
      </c>
      <c r="T246" s="658"/>
      <c r="U246" s="658"/>
      <c r="AH246" s="599">
        <v>44345</v>
      </c>
      <c r="AI246" s="325">
        <v>10</v>
      </c>
    </row>
    <row r="247" spans="1:37" ht="15.75" customHeight="1" x14ac:dyDescent="0.25">
      <c r="A247" s="493">
        <f t="shared" si="46"/>
        <v>307</v>
      </c>
      <c r="B247" s="494">
        <v>44311</v>
      </c>
      <c r="C247" s="343">
        <v>35</v>
      </c>
      <c r="D247" s="516">
        <f t="shared" si="47"/>
        <v>4160</v>
      </c>
      <c r="E247" s="426">
        <f t="shared" si="54"/>
        <v>8.3332703532553083</v>
      </c>
      <c r="F247" s="423">
        <f t="shared" si="48"/>
        <v>8.0075035898024647E-3</v>
      </c>
      <c r="G247" s="427">
        <f t="shared" si="55"/>
        <v>86.562206658597873</v>
      </c>
      <c r="H247" s="427"/>
      <c r="I247" s="427">
        <f t="shared" si="49"/>
        <v>3526</v>
      </c>
      <c r="J247" s="427">
        <f t="shared" si="35"/>
        <v>634</v>
      </c>
      <c r="K247" s="644"/>
      <c r="L247" s="697">
        <f t="shared" ref="L247:L256" si="56">AVERAGE(C241:C247)</f>
        <v>29</v>
      </c>
      <c r="M247" s="651">
        <f t="shared" si="26"/>
        <v>30.785714285714285</v>
      </c>
      <c r="N247" s="429">
        <f t="shared" si="50"/>
        <v>90.766012521587982</v>
      </c>
      <c r="O247" s="428" t="s">
        <v>1134</v>
      </c>
      <c r="P247" s="666" t="s">
        <v>1134</v>
      </c>
      <c r="Q247" s="309">
        <f t="shared" si="51"/>
        <v>524.01215805471122</v>
      </c>
      <c r="R247" s="308">
        <f t="shared" si="52"/>
        <v>1.4039087947882736</v>
      </c>
      <c r="S247" s="657">
        <f t="shared" si="53"/>
        <v>-0.10964912280701755</v>
      </c>
      <c r="T247" s="658"/>
      <c r="U247" s="658"/>
      <c r="AH247" s="599">
        <v>44346</v>
      </c>
      <c r="AI247" s="325">
        <v>0</v>
      </c>
    </row>
    <row r="248" spans="1:37" ht="15.75" customHeight="1" x14ac:dyDescent="0.25">
      <c r="A248" s="493">
        <f t="shared" ref="A248:A258" si="57">A247+(B248-B247)</f>
        <v>308</v>
      </c>
      <c r="B248" s="494">
        <v>44312</v>
      </c>
      <c r="C248" s="343">
        <v>5</v>
      </c>
      <c r="D248" s="516">
        <f t="shared" ref="D248:D256" si="58">C248+D247</f>
        <v>4165</v>
      </c>
      <c r="E248" s="426">
        <f t="shared" si="54"/>
        <v>8.3344715546009436</v>
      </c>
      <c r="F248" s="423">
        <f t="shared" ref="F248:F256" si="59">SLOPE(E242:E248,A242:A248)</f>
        <v>7.8002536994973126E-3</v>
      </c>
      <c r="G248" s="427">
        <f t="shared" si="55"/>
        <v>88.862132856603779</v>
      </c>
      <c r="H248" s="427"/>
      <c r="I248" s="427">
        <f t="shared" ref="I248:I256" si="60">I247+H248</f>
        <v>3526</v>
      </c>
      <c r="J248" s="427">
        <f t="shared" ref="J248:J256" si="61">D248-I248-K248</f>
        <v>639</v>
      </c>
      <c r="K248" s="644"/>
      <c r="L248" s="697">
        <f t="shared" si="56"/>
        <v>26.571428571428573</v>
      </c>
      <c r="M248" s="651">
        <f t="shared" si="26"/>
        <v>27.214285714285715</v>
      </c>
      <c r="N248" s="429">
        <f t="shared" ref="N248:N256" si="62">AVERAGE(G246:G248)</f>
        <v>89.915332551837039</v>
      </c>
      <c r="O248" s="428" t="s">
        <v>1134</v>
      </c>
      <c r="P248" s="666" t="s">
        <v>1134</v>
      </c>
      <c r="Q248" s="309">
        <f t="shared" ref="Q248:Q256" si="63">SUM(C235:C248)/82250*100000</f>
        <v>463.22188449848022</v>
      </c>
      <c r="R248" s="308">
        <f t="shared" ref="R248:R256" si="64">SUM(C235:C248)/SUM(C221:C234)</f>
        <v>1.1205882352941177</v>
      </c>
      <c r="S248" s="657">
        <f t="shared" ref="S248:S257" si="65">SUM(C242:C248)/SUM(C235:C241)-1</f>
        <v>-4.6153846153846101E-2</v>
      </c>
      <c r="T248" s="658"/>
      <c r="U248" s="658"/>
      <c r="AH248" s="599">
        <v>44347</v>
      </c>
      <c r="AI248" s="325">
        <v>3</v>
      </c>
      <c r="AJ248" s="601">
        <f>SUM(AI235:AI248)/SUM(AI221:AI234)</f>
        <v>0.59420289855072461</v>
      </c>
      <c r="AK248" s="325">
        <f>SUM(AI235:AI248)</f>
        <v>123</v>
      </c>
    </row>
    <row r="249" spans="1:37" ht="15.75" customHeight="1" x14ac:dyDescent="0.25">
      <c r="A249" s="493">
        <f t="shared" si="57"/>
        <v>309</v>
      </c>
      <c r="B249" s="494">
        <v>44313</v>
      </c>
      <c r="C249" s="343">
        <v>26</v>
      </c>
      <c r="D249" s="516">
        <f t="shared" si="58"/>
        <v>4191</v>
      </c>
      <c r="E249" s="426">
        <f t="shared" si="54"/>
        <v>8.340694647925071</v>
      </c>
      <c r="F249" s="423">
        <f t="shared" si="59"/>
        <v>6.69991759818941E-3</v>
      </c>
      <c r="G249" s="427">
        <f t="shared" si="55"/>
        <v>103.45607545192225</v>
      </c>
      <c r="H249" s="427"/>
      <c r="I249" s="427">
        <f t="shared" si="60"/>
        <v>3526</v>
      </c>
      <c r="J249" s="427">
        <f t="shared" si="61"/>
        <v>665</v>
      </c>
      <c r="K249" s="644"/>
      <c r="L249" s="697">
        <f t="shared" si="56"/>
        <v>30</v>
      </c>
      <c r="M249" s="651">
        <f t="shared" si="26"/>
        <v>28.285714285714285</v>
      </c>
      <c r="N249" s="429">
        <f t="shared" si="62"/>
        <v>92.960138322374632</v>
      </c>
      <c r="O249" s="428" t="s">
        <v>1134</v>
      </c>
      <c r="P249" s="666" t="s">
        <v>1134</v>
      </c>
      <c r="Q249" s="309">
        <f t="shared" si="63"/>
        <v>481.4589665653495</v>
      </c>
      <c r="R249" s="308">
        <f t="shared" si="64"/>
        <v>1.2036474164133739</v>
      </c>
      <c r="S249" s="657">
        <f t="shared" si="65"/>
        <v>0.12903225806451624</v>
      </c>
      <c r="T249" s="658"/>
      <c r="U249" s="658"/>
    </row>
    <row r="250" spans="1:37" ht="15.75" customHeight="1" x14ac:dyDescent="0.25">
      <c r="A250" s="493">
        <f t="shared" si="57"/>
        <v>310</v>
      </c>
      <c r="B250" s="494">
        <v>44314</v>
      </c>
      <c r="C250" s="343">
        <v>40</v>
      </c>
      <c r="D250" s="516">
        <f t="shared" si="58"/>
        <v>4231</v>
      </c>
      <c r="E250" s="426">
        <f t="shared" si="54"/>
        <v>8.3501936507200671</v>
      </c>
      <c r="F250" s="423">
        <f t="shared" si="59"/>
        <v>6.2806557560999288E-3</v>
      </c>
      <c r="G250" s="427">
        <f t="shared" si="55"/>
        <v>110.3622308684477</v>
      </c>
      <c r="H250" s="427"/>
      <c r="I250" s="427">
        <f t="shared" si="60"/>
        <v>3526</v>
      </c>
      <c r="J250" s="427">
        <f t="shared" si="61"/>
        <v>705</v>
      </c>
      <c r="K250" s="644"/>
      <c r="L250" s="697">
        <f t="shared" si="56"/>
        <v>29.714285714285715</v>
      </c>
      <c r="M250" s="651">
        <f t="shared" si="26"/>
        <v>28</v>
      </c>
      <c r="N250" s="429">
        <f t="shared" si="62"/>
        <v>100.89347972565791</v>
      </c>
      <c r="O250" s="428" t="s">
        <v>1134</v>
      </c>
      <c r="P250" s="666" t="s">
        <v>1134</v>
      </c>
      <c r="Q250" s="309">
        <f t="shared" si="63"/>
        <v>476.59574468085106</v>
      </c>
      <c r="R250" s="308">
        <f t="shared" si="64"/>
        <v>1.1073446327683616</v>
      </c>
      <c r="S250" s="657">
        <f t="shared" si="65"/>
        <v>0.13043478260869557</v>
      </c>
      <c r="T250" s="658"/>
      <c r="U250" s="658"/>
    </row>
    <row r="251" spans="1:37" ht="15.75" customHeight="1" x14ac:dyDescent="0.25">
      <c r="A251" s="493">
        <f t="shared" si="57"/>
        <v>311</v>
      </c>
      <c r="B251" s="494">
        <v>44315</v>
      </c>
      <c r="C251" s="343">
        <v>51</v>
      </c>
      <c r="D251" s="516">
        <f t="shared" si="58"/>
        <v>4282</v>
      </c>
      <c r="E251" s="426">
        <f t="shared" si="54"/>
        <v>8.3621754691496282</v>
      </c>
      <c r="F251" s="423">
        <f t="shared" si="59"/>
        <v>6.6526545962378569E-3</v>
      </c>
      <c r="G251" s="427">
        <f t="shared" si="55"/>
        <v>104.1910669692557</v>
      </c>
      <c r="H251" s="427"/>
      <c r="I251" s="427">
        <f t="shared" si="60"/>
        <v>3526</v>
      </c>
      <c r="J251" s="427">
        <f t="shared" si="61"/>
        <v>756</v>
      </c>
      <c r="K251" s="644"/>
      <c r="L251" s="697">
        <f t="shared" si="56"/>
        <v>31.714285714285715</v>
      </c>
      <c r="M251" s="651">
        <f t="shared" si="26"/>
        <v>29.428571428571427</v>
      </c>
      <c r="N251" s="429">
        <f t="shared" si="62"/>
        <v>106.0031244298752</v>
      </c>
      <c r="O251" s="428" t="s">
        <v>1134</v>
      </c>
      <c r="P251" s="666" t="s">
        <v>1134</v>
      </c>
      <c r="Q251" s="309">
        <f t="shared" si="63"/>
        <v>500.9118541033435</v>
      </c>
      <c r="R251" s="308">
        <f t="shared" si="64"/>
        <v>1.0986666666666667</v>
      </c>
      <c r="S251" s="657">
        <f t="shared" si="65"/>
        <v>0.16842105263157903</v>
      </c>
      <c r="T251" s="658"/>
      <c r="U251" s="658"/>
    </row>
    <row r="252" spans="1:37" ht="15.75" customHeight="1" x14ac:dyDescent="0.25">
      <c r="A252" s="493">
        <f t="shared" si="57"/>
        <v>312</v>
      </c>
      <c r="B252" s="494">
        <v>44316</v>
      </c>
      <c r="C252" s="343">
        <v>65</v>
      </c>
      <c r="D252" s="516">
        <f t="shared" si="58"/>
        <v>4347</v>
      </c>
      <c r="E252" s="426">
        <f t="shared" ref="E252:E264" si="66">LN(D252)</f>
        <v>8.3772412309887923</v>
      </c>
      <c r="F252" s="423">
        <f t="shared" si="59"/>
        <v>8.2425758774211967E-3</v>
      </c>
      <c r="G252" s="427">
        <f t="shared" ref="G252:G264" si="67">LN(2)/F252</f>
        <v>84.093515287942481</v>
      </c>
      <c r="H252" s="427"/>
      <c r="I252" s="427">
        <f t="shared" si="60"/>
        <v>3526</v>
      </c>
      <c r="J252" s="427">
        <f t="shared" si="61"/>
        <v>821</v>
      </c>
      <c r="K252" s="644"/>
      <c r="L252" s="697">
        <f t="shared" si="56"/>
        <v>34.857142857142854</v>
      </c>
      <c r="M252" s="651">
        <f t="shared" si="26"/>
        <v>32.5</v>
      </c>
      <c r="N252" s="429">
        <f t="shared" si="62"/>
        <v>99.548937708548621</v>
      </c>
      <c r="O252" s="428" t="s">
        <v>1134</v>
      </c>
      <c r="P252" s="666" t="s">
        <v>1134</v>
      </c>
      <c r="Q252" s="309">
        <f t="shared" si="63"/>
        <v>553.19148936170211</v>
      </c>
      <c r="R252" s="308">
        <f t="shared" si="64"/>
        <v>1.1460957178841309</v>
      </c>
      <c r="S252" s="657">
        <f t="shared" si="65"/>
        <v>0.15639810426540279</v>
      </c>
      <c r="T252" s="658" t="s">
        <v>1230</v>
      </c>
      <c r="U252" s="658" t="s">
        <v>1229</v>
      </c>
      <c r="V252" s="325" t="s">
        <v>1232</v>
      </c>
      <c r="W252" s="325" t="s">
        <v>1231</v>
      </c>
      <c r="X252" s="325" t="s">
        <v>1233</v>
      </c>
    </row>
    <row r="253" spans="1:37" ht="15.75" customHeight="1" x14ac:dyDescent="0.25">
      <c r="A253" s="493">
        <f t="shared" si="57"/>
        <v>313</v>
      </c>
      <c r="B253" s="494">
        <v>44317</v>
      </c>
      <c r="C253" s="343">
        <v>67</v>
      </c>
      <c r="D253" s="516">
        <f t="shared" si="58"/>
        <v>4414</v>
      </c>
      <c r="E253" s="426">
        <f t="shared" si="66"/>
        <v>8.3925365868166821</v>
      </c>
      <c r="F253" s="423">
        <f t="shared" si="59"/>
        <v>1.0172102667299145E-2</v>
      </c>
      <c r="G253" s="427">
        <f t="shared" si="67"/>
        <v>68.141976465519377</v>
      </c>
      <c r="H253" s="427">
        <v>502</v>
      </c>
      <c r="I253" s="427">
        <f t="shared" si="60"/>
        <v>4028</v>
      </c>
      <c r="J253" s="427">
        <f t="shared" si="61"/>
        <v>320</v>
      </c>
      <c r="K253" s="644">
        <v>66</v>
      </c>
      <c r="L253" s="697">
        <f t="shared" si="56"/>
        <v>41.285714285714285</v>
      </c>
      <c r="M253" s="651">
        <f t="shared" si="26"/>
        <v>36.5</v>
      </c>
      <c r="N253" s="429">
        <f t="shared" si="62"/>
        <v>85.475519574239186</v>
      </c>
      <c r="O253" s="428" t="s">
        <v>1134</v>
      </c>
      <c r="P253" s="666" t="s">
        <v>1134</v>
      </c>
      <c r="Q253" s="309">
        <f t="shared" si="63"/>
        <v>621.27659574468089</v>
      </c>
      <c r="R253" s="308">
        <f t="shared" si="64"/>
        <v>1.4116022099447514</v>
      </c>
      <c r="S253" s="657">
        <f t="shared" si="65"/>
        <v>0.30180180180180183</v>
      </c>
      <c r="T253" s="658">
        <v>35</v>
      </c>
      <c r="U253" s="658">
        <v>11</v>
      </c>
      <c r="V253" s="325">
        <v>5</v>
      </c>
      <c r="W253" s="325">
        <v>4</v>
      </c>
      <c r="X253" s="325">
        <f>22/44</f>
        <v>0.5</v>
      </c>
    </row>
    <row r="254" spans="1:37" ht="15.75" customHeight="1" x14ac:dyDescent="0.25">
      <c r="A254" s="493">
        <f t="shared" si="57"/>
        <v>314</v>
      </c>
      <c r="B254" s="494">
        <v>44318</v>
      </c>
      <c r="C254" s="563">
        <v>0</v>
      </c>
      <c r="D254" s="516">
        <f t="shared" si="58"/>
        <v>4414</v>
      </c>
      <c r="E254" s="426">
        <f t="shared" si="66"/>
        <v>8.3925365868166821</v>
      </c>
      <c r="F254" s="423">
        <f t="shared" si="59"/>
        <v>1.0890234096398681E-2</v>
      </c>
      <c r="G254" s="427">
        <f t="shared" si="67"/>
        <v>63.648510621930882</v>
      </c>
      <c r="H254" s="427"/>
      <c r="I254" s="427">
        <f t="shared" si="60"/>
        <v>4028</v>
      </c>
      <c r="J254" s="427">
        <f t="shared" si="61"/>
        <v>319</v>
      </c>
      <c r="K254" s="644">
        <v>67</v>
      </c>
      <c r="L254" s="697">
        <f t="shared" si="56"/>
        <v>36.285714285714285</v>
      </c>
      <c r="M254" s="651">
        <f t="shared" si="26"/>
        <v>32.642857142857146</v>
      </c>
      <c r="N254" s="429">
        <f t="shared" si="62"/>
        <v>71.961334125130918</v>
      </c>
      <c r="O254" s="428" t="s">
        <v>1134</v>
      </c>
      <c r="P254" s="666" t="s">
        <v>1134</v>
      </c>
      <c r="Q254" s="309">
        <f t="shared" si="63"/>
        <v>555.62310030395145</v>
      </c>
      <c r="R254" s="308">
        <f t="shared" si="64"/>
        <v>1.0985576923076923</v>
      </c>
      <c r="S254" s="657">
        <f t="shared" si="65"/>
        <v>0.25123152709359609</v>
      </c>
      <c r="T254" s="658"/>
      <c r="U254" s="658"/>
    </row>
    <row r="255" spans="1:37" ht="15.75" customHeight="1" x14ac:dyDescent="0.25">
      <c r="A255" s="493">
        <f t="shared" si="57"/>
        <v>315</v>
      </c>
      <c r="B255" s="494">
        <v>44319</v>
      </c>
      <c r="C255" s="343">
        <v>22</v>
      </c>
      <c r="D255" s="516">
        <f t="shared" si="58"/>
        <v>4436</v>
      </c>
      <c r="E255" s="426">
        <f t="shared" si="66"/>
        <v>8.3975083484702573</v>
      </c>
      <c r="F255" s="423">
        <f t="shared" si="59"/>
        <v>1.0196003267708673E-2</v>
      </c>
      <c r="G255" s="427">
        <f t="shared" si="67"/>
        <v>67.982243861688644</v>
      </c>
      <c r="H255" s="427"/>
      <c r="I255" s="427">
        <f t="shared" si="60"/>
        <v>4028</v>
      </c>
      <c r="J255" s="427">
        <f t="shared" si="61"/>
        <v>340</v>
      </c>
      <c r="K255" s="644">
        <v>68</v>
      </c>
      <c r="L255" s="700">
        <f t="shared" si="56"/>
        <v>38.714285714285715</v>
      </c>
      <c r="M255" s="651">
        <f t="shared" si="26"/>
        <v>32.642857142857146</v>
      </c>
      <c r="N255" s="429">
        <f t="shared" si="62"/>
        <v>66.590910316379635</v>
      </c>
      <c r="O255" s="428" t="s">
        <v>1134</v>
      </c>
      <c r="P255" s="666" t="s">
        <v>1134</v>
      </c>
      <c r="Q255" s="309">
        <f t="shared" si="63"/>
        <v>555.62310030395145</v>
      </c>
      <c r="R255" s="308">
        <f t="shared" si="64"/>
        <v>1.0554272517321017</v>
      </c>
      <c r="S255" s="657">
        <f t="shared" si="65"/>
        <v>0.456989247311828</v>
      </c>
      <c r="T255" s="658"/>
      <c r="U255" s="658"/>
    </row>
    <row r="256" spans="1:37" ht="15.75" customHeight="1" x14ac:dyDescent="0.25">
      <c r="A256" s="493">
        <f t="shared" si="57"/>
        <v>316</v>
      </c>
      <c r="B256" s="589">
        <v>44320</v>
      </c>
      <c r="C256" s="343">
        <v>10</v>
      </c>
      <c r="D256" s="590">
        <f t="shared" si="58"/>
        <v>4446</v>
      </c>
      <c r="E256" s="491">
        <f t="shared" si="66"/>
        <v>8.399760094524142</v>
      </c>
      <c r="F256" s="488">
        <f t="shared" si="59"/>
        <v>8.380730210049021E-3</v>
      </c>
      <c r="G256" s="492">
        <f t="shared" si="67"/>
        <v>82.707253805738588</v>
      </c>
      <c r="H256" s="492"/>
      <c r="I256" s="492">
        <f t="shared" si="60"/>
        <v>4028</v>
      </c>
      <c r="J256" s="492">
        <f t="shared" si="61"/>
        <v>349</v>
      </c>
      <c r="K256" s="645">
        <v>69</v>
      </c>
      <c r="L256" s="697">
        <f t="shared" si="56"/>
        <v>36.428571428571431</v>
      </c>
      <c r="M256" s="651">
        <f t="shared" si="26"/>
        <v>33.214285714285715</v>
      </c>
      <c r="N256" s="591">
        <f t="shared" si="62"/>
        <v>71.446002763119367</v>
      </c>
      <c r="O256" s="592" t="s">
        <v>1134</v>
      </c>
      <c r="P256" s="668" t="s">
        <v>1134</v>
      </c>
      <c r="Q256" s="309">
        <f t="shared" si="63"/>
        <v>565.34954407294833</v>
      </c>
      <c r="R256" s="308">
        <f t="shared" si="64"/>
        <v>1.1124401913875599</v>
      </c>
      <c r="S256" s="657">
        <f t="shared" si="65"/>
        <v>0.21428571428571419</v>
      </c>
      <c r="T256" s="658"/>
      <c r="U256" s="658"/>
    </row>
    <row r="257" spans="1:22" ht="15.75" customHeight="1" x14ac:dyDescent="0.25">
      <c r="A257" s="493">
        <f t="shared" si="57"/>
        <v>317</v>
      </c>
      <c r="B257" s="438">
        <v>44321</v>
      </c>
      <c r="C257" s="425">
        <v>57</v>
      </c>
      <c r="D257" s="423">
        <f t="shared" ref="D257:D264" si="68">C257+D256</f>
        <v>4503</v>
      </c>
      <c r="E257" s="426">
        <f t="shared" si="66"/>
        <v>8.4124991203015718</v>
      </c>
      <c r="F257" s="423">
        <f t="shared" ref="F257:F264" si="69">SLOPE(E251:E257,A251:A257)</f>
        <v>7.1778729350037629E-3</v>
      </c>
      <c r="G257" s="427">
        <f t="shared" si="67"/>
        <v>96.567212436950427</v>
      </c>
      <c r="H257" s="427"/>
      <c r="I257" s="427">
        <f t="shared" ref="I257:I264" si="70">I256+H257</f>
        <v>4028</v>
      </c>
      <c r="J257" s="427">
        <f t="shared" ref="J257:J264" si="71">D257-I257-K257</f>
        <v>405</v>
      </c>
      <c r="K257" s="644">
        <v>70</v>
      </c>
      <c r="L257" s="697">
        <f t="shared" ref="L257:L264" si="72">AVERAGE(C251:C257)</f>
        <v>38.857142857142854</v>
      </c>
      <c r="M257" s="651">
        <f t="shared" si="26"/>
        <v>34.285714285714285</v>
      </c>
      <c r="N257" s="429">
        <f t="shared" ref="N257:N264" si="73">AVERAGE(G255:G257)</f>
        <v>82.418903368125896</v>
      </c>
      <c r="O257" s="428" t="s">
        <v>1134</v>
      </c>
      <c r="P257" s="666" t="s">
        <v>1134</v>
      </c>
      <c r="Q257" s="309">
        <f t="shared" ref="Q257:Q264" si="74">SUM(C244:C257)/82250*100000</f>
        <v>583.58662613981755</v>
      </c>
      <c r="R257" s="308">
        <f t="shared" ref="R257:R264" si="75">SUM(C244:C257)/SUM(C230:C243)</f>
        <v>1.1793611793611793</v>
      </c>
      <c r="S257" s="657">
        <f t="shared" si="65"/>
        <v>0.30769230769230771</v>
      </c>
      <c r="T257" s="658"/>
      <c r="U257" s="658"/>
    </row>
    <row r="258" spans="1:22" ht="15.75" customHeight="1" x14ac:dyDescent="0.25">
      <c r="A258" s="493">
        <f t="shared" si="57"/>
        <v>318</v>
      </c>
      <c r="B258" s="438">
        <v>44322</v>
      </c>
      <c r="C258" s="425">
        <v>55</v>
      </c>
      <c r="D258" s="423">
        <f t="shared" si="68"/>
        <v>4558</v>
      </c>
      <c r="E258" s="426">
        <f t="shared" si="66"/>
        <v>8.4246392098056297</v>
      </c>
      <c r="F258" s="423">
        <f t="shared" si="69"/>
        <v>6.7622325402768423E-3</v>
      </c>
      <c r="G258" s="427">
        <f t="shared" si="67"/>
        <v>102.50271288830422</v>
      </c>
      <c r="H258" s="427">
        <v>64</v>
      </c>
      <c r="I258" s="427">
        <f t="shared" si="70"/>
        <v>4092</v>
      </c>
      <c r="J258" s="427">
        <f t="shared" si="71"/>
        <v>396</v>
      </c>
      <c r="K258" s="644">
        <v>70</v>
      </c>
      <c r="L258" s="697">
        <f t="shared" si="72"/>
        <v>39.428571428571431</v>
      </c>
      <c r="M258" s="651">
        <f t="shared" si="26"/>
        <v>35.571428571428569</v>
      </c>
      <c r="N258" s="429">
        <f t="shared" si="73"/>
        <v>93.92572637699773</v>
      </c>
      <c r="O258" s="428" t="s">
        <v>1134</v>
      </c>
      <c r="P258" s="666" t="s">
        <v>1134</v>
      </c>
      <c r="Q258" s="309">
        <f t="shared" si="74"/>
        <v>605.47112462006078</v>
      </c>
      <c r="R258" s="308">
        <f t="shared" si="75"/>
        <v>1.2205882352941178</v>
      </c>
      <c r="S258" s="657">
        <f>SUM(C252:C258)/SUM(C245:C251)-1</f>
        <v>0.2432432432432432</v>
      </c>
      <c r="T258" s="658"/>
      <c r="U258" s="658"/>
    </row>
    <row r="259" spans="1:22" ht="15.75" customHeight="1" x14ac:dyDescent="0.25">
      <c r="A259" s="493">
        <f t="shared" ref="A259:A264" si="76">A258+(B259-B258)</f>
        <v>319</v>
      </c>
      <c r="B259" s="438">
        <v>44323</v>
      </c>
      <c r="C259" s="425">
        <v>49</v>
      </c>
      <c r="D259" s="423">
        <f t="shared" si="68"/>
        <v>4607</v>
      </c>
      <c r="E259" s="426">
        <f t="shared" si="66"/>
        <v>8.4353321649359163</v>
      </c>
      <c r="F259" s="423">
        <f t="shared" si="69"/>
        <v>7.413669720246866E-3</v>
      </c>
      <c r="G259" s="427">
        <f t="shared" si="67"/>
        <v>93.495826859800317</v>
      </c>
      <c r="H259" s="427">
        <v>64</v>
      </c>
      <c r="I259" s="427">
        <f t="shared" si="70"/>
        <v>4156</v>
      </c>
      <c r="J259" s="427">
        <f t="shared" si="71"/>
        <v>381</v>
      </c>
      <c r="K259" s="644">
        <v>70</v>
      </c>
      <c r="L259" s="697">
        <f t="shared" si="72"/>
        <v>37.142857142857146</v>
      </c>
      <c r="M259" s="651">
        <f t="shared" si="26"/>
        <v>36</v>
      </c>
      <c r="N259" s="429">
        <f t="shared" si="73"/>
        <v>97.52191739501832</v>
      </c>
      <c r="O259" s="428" t="s">
        <v>1134</v>
      </c>
      <c r="P259" s="666" t="s">
        <v>1134</v>
      </c>
      <c r="Q259" s="309">
        <f t="shared" si="74"/>
        <v>612.76595744680844</v>
      </c>
      <c r="R259" s="308">
        <f t="shared" si="75"/>
        <v>1.2057416267942584</v>
      </c>
      <c r="S259" s="657">
        <f t="shared" ref="S259:S264" si="77">SUM(C253:C259)/SUM(C246:C252)-1</f>
        <v>6.5573770491803351E-2</v>
      </c>
      <c r="T259" s="658"/>
      <c r="U259" s="658"/>
    </row>
    <row r="260" spans="1:22" ht="15.75" customHeight="1" x14ac:dyDescent="0.25">
      <c r="A260" s="493">
        <f t="shared" si="76"/>
        <v>320</v>
      </c>
      <c r="B260" s="438">
        <v>44324</v>
      </c>
      <c r="C260" s="425">
        <v>47</v>
      </c>
      <c r="D260" s="423">
        <f t="shared" si="68"/>
        <v>4654</v>
      </c>
      <c r="E260" s="426">
        <f t="shared" si="66"/>
        <v>8.4454823438622366</v>
      </c>
      <c r="F260" s="423">
        <f t="shared" si="69"/>
        <v>9.2630006910524743E-3</v>
      </c>
      <c r="G260" s="427">
        <f t="shared" si="67"/>
        <v>74.82965873353389</v>
      </c>
      <c r="H260" s="427">
        <v>33</v>
      </c>
      <c r="I260" s="427">
        <f t="shared" si="70"/>
        <v>4189</v>
      </c>
      <c r="J260" s="427">
        <f t="shared" si="71"/>
        <v>395</v>
      </c>
      <c r="K260" s="644">
        <v>70</v>
      </c>
      <c r="L260" s="697">
        <f t="shared" si="72"/>
        <v>34.285714285714285</v>
      </c>
      <c r="M260" s="651">
        <f t="shared" si="26"/>
        <v>37.785714285714285</v>
      </c>
      <c r="N260" s="429">
        <f t="shared" si="73"/>
        <v>90.276066160546137</v>
      </c>
      <c r="O260" s="428" t="s">
        <v>1134</v>
      </c>
      <c r="P260" s="666" t="s">
        <v>1134</v>
      </c>
      <c r="Q260" s="309">
        <f t="shared" si="74"/>
        <v>643.161094224924</v>
      </c>
      <c r="R260" s="308">
        <f t="shared" si="75"/>
        <v>1.3358585858585859</v>
      </c>
      <c r="S260" s="657">
        <f t="shared" si="77"/>
        <v>-0.16955017301038067</v>
      </c>
      <c r="T260" s="658">
        <v>27</v>
      </c>
      <c r="U260" s="658">
        <v>14</v>
      </c>
      <c r="V260" s="325">
        <v>8</v>
      </c>
    </row>
    <row r="261" spans="1:22" ht="15.75" customHeight="1" x14ac:dyDescent="0.25">
      <c r="A261" s="493">
        <f t="shared" si="76"/>
        <v>321</v>
      </c>
      <c r="B261" s="438">
        <v>44325</v>
      </c>
      <c r="C261" s="425">
        <v>0</v>
      </c>
      <c r="D261" s="423">
        <f t="shared" si="68"/>
        <v>4654</v>
      </c>
      <c r="E261" s="426">
        <f t="shared" si="66"/>
        <v>8.4454823438622366</v>
      </c>
      <c r="F261" s="423">
        <f t="shared" si="69"/>
        <v>9.2214117673739947E-3</v>
      </c>
      <c r="G261" s="427">
        <f t="shared" si="67"/>
        <v>75.167143388211869</v>
      </c>
      <c r="H261" s="427"/>
      <c r="I261" s="427">
        <f t="shared" si="70"/>
        <v>4189</v>
      </c>
      <c r="J261" s="427">
        <f t="shared" si="71"/>
        <v>395</v>
      </c>
      <c r="K261" s="644">
        <v>70</v>
      </c>
      <c r="L261" s="697">
        <f t="shared" si="72"/>
        <v>34.285714285714285</v>
      </c>
      <c r="M261" s="651">
        <f t="shared" si="26"/>
        <v>35.285714285714285</v>
      </c>
      <c r="N261" s="429">
        <f t="shared" si="73"/>
        <v>81.164209660515368</v>
      </c>
      <c r="O261" s="428" t="s">
        <v>1134</v>
      </c>
      <c r="P261" s="666" t="s">
        <v>1134</v>
      </c>
      <c r="Q261" s="309">
        <f t="shared" si="74"/>
        <v>600.60790273556233</v>
      </c>
      <c r="R261" s="308">
        <f t="shared" si="75"/>
        <v>1.1461716937354989</v>
      </c>
      <c r="S261" s="657">
        <f t="shared" si="77"/>
        <v>-5.5118110236220486E-2</v>
      </c>
      <c r="T261" s="658"/>
      <c r="U261" s="658"/>
    </row>
    <row r="262" spans="1:22" ht="15.75" customHeight="1" x14ac:dyDescent="0.25">
      <c r="A262" s="493">
        <f t="shared" si="76"/>
        <v>322</v>
      </c>
      <c r="B262" s="438">
        <v>44326</v>
      </c>
      <c r="C262" s="425">
        <v>37</v>
      </c>
      <c r="D262" s="423">
        <f t="shared" si="68"/>
        <v>4691</v>
      </c>
      <c r="E262" s="426">
        <f t="shared" si="66"/>
        <v>8.453401058328458</v>
      </c>
      <c r="F262" s="423">
        <f t="shared" si="69"/>
        <v>8.8475883068173111E-3</v>
      </c>
      <c r="G262" s="427">
        <f t="shared" si="67"/>
        <v>78.343064406133848</v>
      </c>
      <c r="H262" s="427"/>
      <c r="I262" s="427">
        <f t="shared" si="70"/>
        <v>4189</v>
      </c>
      <c r="J262" s="427">
        <f t="shared" si="71"/>
        <v>432</v>
      </c>
      <c r="K262" s="644">
        <v>70</v>
      </c>
      <c r="L262" s="700">
        <f t="shared" si="72"/>
        <v>36.428571428571431</v>
      </c>
      <c r="M262" s="651">
        <f t="shared" si="26"/>
        <v>37.571428571428569</v>
      </c>
      <c r="N262" s="429">
        <f t="shared" si="73"/>
        <v>76.113288842626545</v>
      </c>
      <c r="O262" s="428" t="s">
        <v>1134</v>
      </c>
      <c r="P262" s="666" t="s">
        <v>1134</v>
      </c>
      <c r="Q262" s="309">
        <f t="shared" si="74"/>
        <v>639.51367781155022</v>
      </c>
      <c r="R262" s="308">
        <f t="shared" si="75"/>
        <v>1.3805774278215224</v>
      </c>
      <c r="S262" s="657">
        <f t="shared" si="77"/>
        <v>-5.9040590405904037E-2</v>
      </c>
      <c r="T262" s="658"/>
      <c r="U262" s="658"/>
    </row>
    <row r="263" spans="1:22" ht="15.75" customHeight="1" x14ac:dyDescent="0.25">
      <c r="A263" s="493">
        <f t="shared" si="76"/>
        <v>323</v>
      </c>
      <c r="B263" s="438">
        <v>44327</v>
      </c>
      <c r="C263" s="425">
        <v>29</v>
      </c>
      <c r="D263" s="423">
        <f t="shared" si="68"/>
        <v>4720</v>
      </c>
      <c r="E263" s="426">
        <f t="shared" si="66"/>
        <v>8.4595640785796018</v>
      </c>
      <c r="F263" s="423">
        <f t="shared" si="69"/>
        <v>7.4595982430738185E-3</v>
      </c>
      <c r="G263" s="427">
        <f t="shared" si="67"/>
        <v>92.920175855787846</v>
      </c>
      <c r="H263" s="427"/>
      <c r="I263" s="427">
        <f t="shared" si="70"/>
        <v>4189</v>
      </c>
      <c r="J263" s="427">
        <f t="shared" si="71"/>
        <v>461</v>
      </c>
      <c r="K263" s="644">
        <v>70</v>
      </c>
      <c r="L263" s="697">
        <f t="shared" si="72"/>
        <v>39.142857142857146</v>
      </c>
      <c r="M263" s="651">
        <f t="shared" si="26"/>
        <v>37.785714285714285</v>
      </c>
      <c r="N263" s="429">
        <f t="shared" si="73"/>
        <v>82.143461216711188</v>
      </c>
      <c r="O263" s="428" t="s">
        <v>1134</v>
      </c>
      <c r="P263" s="666" t="s">
        <v>1134</v>
      </c>
      <c r="Q263" s="309">
        <f t="shared" si="74"/>
        <v>643.161094224924</v>
      </c>
      <c r="R263" s="308">
        <f t="shared" si="75"/>
        <v>1.3358585858585859</v>
      </c>
      <c r="S263" s="657">
        <f t="shared" si="77"/>
        <v>7.4509803921568585E-2</v>
      </c>
      <c r="T263" s="658"/>
      <c r="U263" s="658"/>
    </row>
    <row r="264" spans="1:22" ht="15.75" customHeight="1" x14ac:dyDescent="0.25">
      <c r="A264" s="493">
        <f t="shared" si="76"/>
        <v>324</v>
      </c>
      <c r="B264" s="438">
        <v>44328</v>
      </c>
      <c r="C264" s="425">
        <v>66</v>
      </c>
      <c r="D264" s="423">
        <f t="shared" si="68"/>
        <v>4786</v>
      </c>
      <c r="E264" s="426">
        <f t="shared" si="66"/>
        <v>8.4734502684683193</v>
      </c>
      <c r="F264" s="423">
        <f t="shared" si="69"/>
        <v>7.2434184907736055E-3</v>
      </c>
      <c r="G264" s="427">
        <f t="shared" si="67"/>
        <v>95.69337757342754</v>
      </c>
      <c r="H264" s="427"/>
      <c r="I264" s="427">
        <f t="shared" si="70"/>
        <v>4189</v>
      </c>
      <c r="J264" s="427">
        <f t="shared" si="71"/>
        <v>527</v>
      </c>
      <c r="K264" s="644">
        <v>70</v>
      </c>
      <c r="L264" s="697">
        <f t="shared" si="72"/>
        <v>40.428571428571431</v>
      </c>
      <c r="M264" s="651">
        <f t="shared" si="26"/>
        <v>39.642857142857146</v>
      </c>
      <c r="N264" s="429">
        <f t="shared" si="73"/>
        <v>88.985539278449735</v>
      </c>
      <c r="O264" s="428" t="s">
        <v>1134</v>
      </c>
      <c r="P264" s="666" t="s">
        <v>1134</v>
      </c>
      <c r="Q264" s="309">
        <f t="shared" si="74"/>
        <v>674.77203647416411</v>
      </c>
      <c r="R264" s="308">
        <f t="shared" si="75"/>
        <v>1.4158163265306123</v>
      </c>
      <c r="S264" s="657">
        <f t="shared" si="77"/>
        <v>4.0441176470588314E-2</v>
      </c>
      <c r="T264" s="658"/>
      <c r="U264" s="658"/>
    </row>
    <row r="265" spans="1:22" ht="15.75" customHeight="1" x14ac:dyDescent="0.25">
      <c r="A265" s="493">
        <f t="shared" ref="A265:A278" si="78">A264+(B265-B264)</f>
        <v>325</v>
      </c>
      <c r="B265" s="438">
        <v>44329</v>
      </c>
      <c r="C265" s="425">
        <v>41</v>
      </c>
      <c r="D265" s="423">
        <f t="shared" ref="D265:D288" si="79">C265+D264</f>
        <v>4827</v>
      </c>
      <c r="E265" s="426">
        <f>LN(D265)</f>
        <v>8.4819804356604926</v>
      </c>
      <c r="F265" s="423">
        <f t="shared" ref="F265:F288" si="80">SLOPE(E259:E265,A259:A265)</f>
        <v>7.4986570036878397E-3</v>
      </c>
      <c r="G265" s="427">
        <f>LN(2)/F265</f>
        <v>92.436176267170978</v>
      </c>
      <c r="H265" s="427"/>
      <c r="I265" s="427">
        <f t="shared" ref="I265:I288" si="81">I264+H265</f>
        <v>4189</v>
      </c>
      <c r="J265" s="427">
        <f t="shared" ref="J265:J286" si="82">D265-I265-K265</f>
        <v>568</v>
      </c>
      <c r="K265" s="644">
        <v>70</v>
      </c>
      <c r="L265" s="697">
        <f t="shared" ref="L265:L288" si="83">AVERAGE(C259:C265)</f>
        <v>38.428571428571431</v>
      </c>
      <c r="M265" s="651">
        <f t="shared" si="26"/>
        <v>38.928571428571431</v>
      </c>
      <c r="N265" s="429">
        <f t="shared" ref="N265:N288" si="84">AVERAGE(G263:G265)</f>
        <v>93.683243232128788</v>
      </c>
      <c r="O265" s="428" t="s">
        <v>1134</v>
      </c>
      <c r="P265" s="666" t="s">
        <v>1134</v>
      </c>
      <c r="Q265" s="309">
        <f t="shared" ref="Q265:Q288" si="85">SUM(C252:C265)/82250*100000</f>
        <v>662.61398176291789</v>
      </c>
      <c r="R265" s="308">
        <f t="shared" ref="R265:R288" si="86">SUM(C252:C265)/SUM(C238:C251)</f>
        <v>1.3228155339805825</v>
      </c>
      <c r="S265" s="657">
        <f t="shared" ref="S265:S272" si="87">SUM(C259:C265)/SUM(C252:C258)-1</f>
        <v>-2.5362318840579712E-2</v>
      </c>
      <c r="T265" s="658"/>
      <c r="U265" s="658"/>
    </row>
    <row r="266" spans="1:22" ht="15.75" customHeight="1" x14ac:dyDescent="0.25">
      <c r="A266" s="493">
        <f t="shared" si="78"/>
        <v>326</v>
      </c>
      <c r="B266" s="438">
        <v>44330</v>
      </c>
      <c r="C266" s="562">
        <v>58</v>
      </c>
      <c r="D266" s="423">
        <f t="shared" si="79"/>
        <v>4885</v>
      </c>
      <c r="E266" s="426">
        <f>LN(D266)</f>
        <v>8.4939245644768828</v>
      </c>
      <c r="F266" s="423">
        <f t="shared" si="80"/>
        <v>8.5132876992968544E-3</v>
      </c>
      <c r="G266" s="427">
        <f>LN(2)/F266</f>
        <v>81.419447461783179</v>
      </c>
      <c r="H266" s="431"/>
      <c r="I266" s="427">
        <f t="shared" si="81"/>
        <v>4189</v>
      </c>
      <c r="J266" s="427">
        <f t="shared" si="82"/>
        <v>626</v>
      </c>
      <c r="K266" s="644">
        <v>70</v>
      </c>
      <c r="L266" s="697">
        <f t="shared" si="83"/>
        <v>39.714285714285715</v>
      </c>
      <c r="M266" s="651">
        <f t="shared" si="26"/>
        <v>38.428571428571431</v>
      </c>
      <c r="N266" s="429">
        <f t="shared" si="84"/>
        <v>89.849667100793909</v>
      </c>
      <c r="O266" s="428" t="s">
        <v>1134</v>
      </c>
      <c r="P266" s="666" t="s">
        <v>1134</v>
      </c>
      <c r="Q266" s="309">
        <f t="shared" si="85"/>
        <v>654.10334346504567</v>
      </c>
      <c r="R266" s="308">
        <f t="shared" si="86"/>
        <v>1.1824175824175824</v>
      </c>
      <c r="S266" s="657">
        <f t="shared" si="87"/>
        <v>6.9230769230769207E-2</v>
      </c>
      <c r="T266" s="658"/>
      <c r="U266" s="658"/>
    </row>
    <row r="267" spans="1:22" ht="15.75" customHeight="1" x14ac:dyDescent="0.25">
      <c r="A267" s="493">
        <f t="shared" si="78"/>
        <v>327</v>
      </c>
      <c r="B267" s="438">
        <v>44331</v>
      </c>
      <c r="C267" s="562">
        <v>27</v>
      </c>
      <c r="D267" s="423">
        <f t="shared" si="79"/>
        <v>4912</v>
      </c>
      <c r="E267" s="426">
        <f>LN(D267)</f>
        <v>8.4994364698269784</v>
      </c>
      <c r="F267" s="423">
        <f t="shared" si="80"/>
        <v>9.4759195454273536E-3</v>
      </c>
      <c r="G267" s="427">
        <f>LN(2)/F267</f>
        <v>73.148276242428253</v>
      </c>
      <c r="H267" s="431"/>
      <c r="I267" s="427">
        <f t="shared" si="81"/>
        <v>4189</v>
      </c>
      <c r="J267" s="427">
        <f t="shared" si="82"/>
        <v>653</v>
      </c>
      <c r="K267" s="644">
        <v>70</v>
      </c>
      <c r="L267" s="697">
        <f t="shared" si="83"/>
        <v>36.857142857142854</v>
      </c>
      <c r="M267" s="651">
        <f t="shared" ref="M267:M290" si="88">AVERAGE(C258:C267)</f>
        <v>40.9</v>
      </c>
      <c r="N267" s="429">
        <f t="shared" si="84"/>
        <v>82.334633323794137</v>
      </c>
      <c r="O267" s="428" t="s">
        <v>1134</v>
      </c>
      <c r="P267" s="666" t="s">
        <v>1134</v>
      </c>
      <c r="Q267" s="309">
        <f t="shared" si="85"/>
        <v>605.47112462006078</v>
      </c>
      <c r="R267" s="308">
        <f t="shared" si="86"/>
        <v>0.97455968688845396</v>
      </c>
      <c r="S267" s="657">
        <f t="shared" si="87"/>
        <v>7.4999999999999956E-2</v>
      </c>
      <c r="T267" s="658"/>
      <c r="U267" s="658"/>
    </row>
    <row r="268" spans="1:22" ht="15.75" customHeight="1" x14ac:dyDescent="0.25">
      <c r="A268" s="493">
        <f t="shared" si="78"/>
        <v>328</v>
      </c>
      <c r="B268" s="438">
        <v>44332</v>
      </c>
      <c r="C268" s="562">
        <v>0</v>
      </c>
      <c r="D268" s="423">
        <f t="shared" si="79"/>
        <v>4912</v>
      </c>
      <c r="E268" s="426">
        <f>LN(D268)</f>
        <v>8.4994364698269784</v>
      </c>
      <c r="F268" s="423">
        <f t="shared" si="80"/>
        <v>8.5116183213885012E-3</v>
      </c>
      <c r="G268" s="427">
        <f>LN(2)/F268</f>
        <v>81.435416202599669</v>
      </c>
      <c r="H268" s="431"/>
      <c r="I268" s="427">
        <f t="shared" si="81"/>
        <v>4189</v>
      </c>
      <c r="J268" s="427">
        <f t="shared" si="82"/>
        <v>653</v>
      </c>
      <c r="K268" s="644">
        <v>70</v>
      </c>
      <c r="L268" s="697">
        <f t="shared" si="83"/>
        <v>36.857142857142854</v>
      </c>
      <c r="M268" s="651">
        <f t="shared" si="88"/>
        <v>35.4</v>
      </c>
      <c r="N268" s="429">
        <f t="shared" si="84"/>
        <v>78.667713302270371</v>
      </c>
      <c r="O268" s="428" t="s">
        <v>1134</v>
      </c>
      <c r="P268" s="666" t="s">
        <v>1134</v>
      </c>
      <c r="Q268" s="309">
        <f t="shared" si="85"/>
        <v>605.47112462006078</v>
      </c>
      <c r="R268" s="478">
        <f t="shared" si="86"/>
        <v>1.0897155361050328</v>
      </c>
      <c r="S268" s="657">
        <f t="shared" si="87"/>
        <v>7.4999999999999956E-2</v>
      </c>
      <c r="T268" s="658"/>
      <c r="U268" s="659">
        <f t="shared" ref="U268:U284" si="89">L268/82250*100000</f>
        <v>44.811115935735991</v>
      </c>
    </row>
    <row r="269" spans="1:22" ht="15.75" customHeight="1" x14ac:dyDescent="0.25">
      <c r="A269" s="493">
        <f t="shared" si="78"/>
        <v>329</v>
      </c>
      <c r="B269" s="438">
        <v>44333</v>
      </c>
      <c r="C269" s="562">
        <v>62</v>
      </c>
      <c r="D269" s="423">
        <f t="shared" si="79"/>
        <v>4974</v>
      </c>
      <c r="E269" s="426">
        <f>LN(D269)</f>
        <v>8.5119796243633505</v>
      </c>
      <c r="F269" s="423">
        <f t="shared" si="80"/>
        <v>8.0955383655375111E-3</v>
      </c>
      <c r="G269" s="427">
        <f>LN(2)/F269</f>
        <v>85.620887612694688</v>
      </c>
      <c r="H269" s="431">
        <v>350</v>
      </c>
      <c r="I269" s="427">
        <f t="shared" si="81"/>
        <v>4539</v>
      </c>
      <c r="J269" s="427">
        <f t="shared" si="82"/>
        <v>365</v>
      </c>
      <c r="K269" s="644">
        <v>70</v>
      </c>
      <c r="L269" s="700">
        <f t="shared" si="83"/>
        <v>40.428571428571431</v>
      </c>
      <c r="M269" s="651">
        <f t="shared" si="88"/>
        <v>36.700000000000003</v>
      </c>
      <c r="N269" s="429">
        <f t="shared" si="84"/>
        <v>80.068193352574198</v>
      </c>
      <c r="O269" s="428" t="s">
        <v>1134</v>
      </c>
      <c r="P269" s="666" t="s">
        <v>1134</v>
      </c>
      <c r="Q269" s="309">
        <f t="shared" si="85"/>
        <v>654.10334346504567</v>
      </c>
      <c r="R269" s="478">
        <f t="shared" si="86"/>
        <v>1.1772428884026258</v>
      </c>
      <c r="S269" s="657">
        <f t="shared" si="87"/>
        <v>0.1098039215686275</v>
      </c>
      <c r="T269" s="671"/>
      <c r="U269" s="659">
        <f t="shared" si="89"/>
        <v>49.153278332609638</v>
      </c>
    </row>
    <row r="270" spans="1:22" ht="15.75" customHeight="1" x14ac:dyDescent="0.25">
      <c r="A270" s="493">
        <f t="shared" si="78"/>
        <v>330</v>
      </c>
      <c r="B270" s="438">
        <v>44334</v>
      </c>
      <c r="C270" s="562">
        <v>35</v>
      </c>
      <c r="D270" s="423">
        <f t="shared" si="79"/>
        <v>5009</v>
      </c>
      <c r="E270" s="426">
        <f t="shared" ref="E270:E288" si="90">LN(D270)</f>
        <v>8.5189915733576171</v>
      </c>
      <c r="F270" s="423">
        <f t="shared" si="80"/>
        <v>7.2190784794180351E-3</v>
      </c>
      <c r="G270" s="427">
        <f t="shared" ref="G270:G288" si="91">LN(2)/F270</f>
        <v>96.016019570384728</v>
      </c>
      <c r="H270" s="431">
        <v>13</v>
      </c>
      <c r="I270" s="427">
        <f t="shared" si="81"/>
        <v>4552</v>
      </c>
      <c r="J270" s="427">
        <f t="shared" si="82"/>
        <v>387</v>
      </c>
      <c r="K270" s="644">
        <v>70</v>
      </c>
      <c r="L270" s="697">
        <f t="shared" si="83"/>
        <v>41.285714285714285</v>
      </c>
      <c r="M270" s="651">
        <f t="shared" si="88"/>
        <v>35.5</v>
      </c>
      <c r="N270" s="429">
        <f t="shared" si="84"/>
        <v>87.690774461893042</v>
      </c>
      <c r="O270" s="428"/>
      <c r="P270" s="666"/>
      <c r="Q270" s="309">
        <f t="shared" si="85"/>
        <v>684.49848024316111</v>
      </c>
      <c r="R270" s="478">
        <f t="shared" si="86"/>
        <v>1.210752688172043</v>
      </c>
      <c r="S270" s="657">
        <f t="shared" si="87"/>
        <v>5.4744525547445244E-2</v>
      </c>
      <c r="T270" s="658"/>
      <c r="U270" s="659">
        <f t="shared" si="89"/>
        <v>50.195397307859317</v>
      </c>
    </row>
    <row r="271" spans="1:22" ht="15.75" customHeight="1" x14ac:dyDescent="0.25">
      <c r="A271" s="493">
        <f t="shared" si="78"/>
        <v>331</v>
      </c>
      <c r="B271" s="438">
        <v>44335</v>
      </c>
      <c r="C271" s="562">
        <v>70</v>
      </c>
      <c r="D271" s="423">
        <f t="shared" si="79"/>
        <v>5079</v>
      </c>
      <c r="E271" s="426">
        <f t="shared" si="90"/>
        <v>8.5328696708012455</v>
      </c>
      <c r="F271" s="423">
        <f t="shared" si="80"/>
        <v>7.6908884900035446E-3</v>
      </c>
      <c r="G271" s="427">
        <f t="shared" si="91"/>
        <v>90.125761342253682</v>
      </c>
      <c r="H271" s="431"/>
      <c r="I271" s="427">
        <f t="shared" si="81"/>
        <v>4552</v>
      </c>
      <c r="J271" s="427">
        <f t="shared" si="82"/>
        <v>457</v>
      </c>
      <c r="K271" s="644">
        <v>70</v>
      </c>
      <c r="L271" s="697">
        <f t="shared" si="83"/>
        <v>41.857142857142854</v>
      </c>
      <c r="M271" s="651">
        <f t="shared" si="88"/>
        <v>42.5</v>
      </c>
      <c r="N271" s="429">
        <f t="shared" si="84"/>
        <v>90.587556175111033</v>
      </c>
      <c r="O271" s="435"/>
      <c r="P271" s="667"/>
      <c r="Q271" s="309">
        <f t="shared" si="85"/>
        <v>700.30395136778111</v>
      </c>
      <c r="R271" s="478">
        <f t="shared" si="86"/>
        <v>1.2</v>
      </c>
      <c r="S271" s="657">
        <f t="shared" si="87"/>
        <v>3.5335689045936425E-2</v>
      </c>
      <c r="T271" s="658"/>
      <c r="U271" s="659">
        <f t="shared" si="89"/>
        <v>50.890143291359088</v>
      </c>
    </row>
    <row r="272" spans="1:22" ht="15.75" customHeight="1" x14ac:dyDescent="0.25">
      <c r="A272" s="493">
        <f t="shared" si="78"/>
        <v>332</v>
      </c>
      <c r="B272" s="438">
        <v>44336</v>
      </c>
      <c r="C272" s="562">
        <v>51</v>
      </c>
      <c r="D272" s="423">
        <f t="shared" si="79"/>
        <v>5130</v>
      </c>
      <c r="E272" s="426">
        <f t="shared" si="90"/>
        <v>8.5428609381648144</v>
      </c>
      <c r="F272" s="423">
        <f t="shared" si="80"/>
        <v>8.3296652336774125E-3</v>
      </c>
      <c r="G272" s="427">
        <f t="shared" si="91"/>
        <v>83.214290264331794</v>
      </c>
      <c r="H272" s="431">
        <v>51</v>
      </c>
      <c r="I272" s="427">
        <f t="shared" si="81"/>
        <v>4603</v>
      </c>
      <c r="J272" s="427">
        <f t="shared" si="82"/>
        <v>455</v>
      </c>
      <c r="K272" s="644">
        <v>72</v>
      </c>
      <c r="L272" s="697">
        <f t="shared" si="83"/>
        <v>43.285714285714285</v>
      </c>
      <c r="M272" s="651">
        <f t="shared" si="88"/>
        <v>43.9</v>
      </c>
      <c r="N272" s="429">
        <f t="shared" si="84"/>
        <v>89.785357058990073</v>
      </c>
      <c r="O272" s="435"/>
      <c r="P272" s="667"/>
      <c r="Q272" s="309">
        <f t="shared" si="85"/>
        <v>695.44072948328267</v>
      </c>
      <c r="R272" s="478">
        <f t="shared" si="86"/>
        <v>1.1485943775100402</v>
      </c>
      <c r="S272" s="657">
        <f t="shared" si="87"/>
        <v>0.12639405204460963</v>
      </c>
      <c r="T272" s="658"/>
      <c r="U272" s="659">
        <f t="shared" si="89"/>
        <v>52.627008250108553</v>
      </c>
    </row>
    <row r="273" spans="1:34" ht="15.75" customHeight="1" x14ac:dyDescent="0.25">
      <c r="A273" s="493">
        <f t="shared" si="78"/>
        <v>333</v>
      </c>
      <c r="B273" s="438">
        <v>44337</v>
      </c>
      <c r="C273" s="562">
        <v>62</v>
      </c>
      <c r="D273" s="423">
        <f t="shared" si="79"/>
        <v>5192</v>
      </c>
      <c r="E273" s="426">
        <f t="shared" si="90"/>
        <v>8.5548742583839257</v>
      </c>
      <c r="F273" s="423">
        <f t="shared" si="80"/>
        <v>9.7875838851574515E-3</v>
      </c>
      <c r="G273" s="427">
        <f t="shared" si="91"/>
        <v>70.819028341721818</v>
      </c>
      <c r="H273" s="431">
        <v>50</v>
      </c>
      <c r="I273" s="427">
        <f t="shared" si="81"/>
        <v>4653</v>
      </c>
      <c r="J273" s="427">
        <f t="shared" si="82"/>
        <v>467</v>
      </c>
      <c r="K273" s="644">
        <v>72</v>
      </c>
      <c r="L273" s="697">
        <f t="shared" si="83"/>
        <v>43.857142857142854</v>
      </c>
      <c r="M273" s="651">
        <f t="shared" si="88"/>
        <v>47.2</v>
      </c>
      <c r="N273" s="429">
        <f t="shared" si="84"/>
        <v>81.386359982769093</v>
      </c>
      <c r="O273" s="435"/>
      <c r="P273" s="667"/>
      <c r="Q273" s="309">
        <f t="shared" si="85"/>
        <v>711.24620060790267</v>
      </c>
      <c r="R273" s="478">
        <f t="shared" si="86"/>
        <v>1.1607142857142858</v>
      </c>
      <c r="S273" s="657">
        <f t="shared" ref="S273:S282" si="92">SUM(C267:C273)/SUM(C260:C266)</f>
        <v>1.1043165467625899</v>
      </c>
      <c r="T273" s="658"/>
      <c r="U273" s="659">
        <f t="shared" si="89"/>
        <v>53.321754233608338</v>
      </c>
    </row>
    <row r="274" spans="1:34" ht="15.75" customHeight="1" x14ac:dyDescent="0.25">
      <c r="A274" s="493">
        <f t="shared" si="78"/>
        <v>334</v>
      </c>
      <c r="B274" s="438">
        <v>44338</v>
      </c>
      <c r="C274" s="562">
        <v>74</v>
      </c>
      <c r="D274" s="423">
        <f t="shared" si="79"/>
        <v>5266</v>
      </c>
      <c r="E274" s="426">
        <f t="shared" si="90"/>
        <v>8.5690263400562543</v>
      </c>
      <c r="F274" s="423">
        <f t="shared" si="80"/>
        <v>1.1372437269149114E-2</v>
      </c>
      <c r="G274" s="427">
        <f t="shared" si="91"/>
        <v>60.949747547985957</v>
      </c>
      <c r="H274" s="431">
        <v>50</v>
      </c>
      <c r="I274" s="427">
        <f t="shared" si="81"/>
        <v>4703</v>
      </c>
      <c r="J274" s="427">
        <f t="shared" si="82"/>
        <v>491</v>
      </c>
      <c r="K274" s="644">
        <v>72</v>
      </c>
      <c r="L274" s="697">
        <f t="shared" si="83"/>
        <v>50.571428571428569</v>
      </c>
      <c r="M274" s="651">
        <f t="shared" si="88"/>
        <v>48</v>
      </c>
      <c r="N274" s="429">
        <f t="shared" si="84"/>
        <v>71.661022051346535</v>
      </c>
      <c r="O274" s="435"/>
      <c r="P274" s="667"/>
      <c r="Q274" s="309">
        <f t="shared" si="85"/>
        <v>744.07294832826744</v>
      </c>
      <c r="R274" s="478">
        <f t="shared" si="86"/>
        <v>1.1568998109640831</v>
      </c>
      <c r="S274" s="657">
        <f t="shared" si="92"/>
        <v>1.3720930232558139</v>
      </c>
      <c r="T274" s="658"/>
      <c r="U274" s="659">
        <f t="shared" si="89"/>
        <v>61.485019539730786</v>
      </c>
    </row>
    <row r="275" spans="1:34" ht="15.75" customHeight="1" x14ac:dyDescent="0.25">
      <c r="A275" s="493">
        <f t="shared" si="78"/>
        <v>335</v>
      </c>
      <c r="B275" s="438">
        <v>44339</v>
      </c>
      <c r="C275" s="562">
        <v>0</v>
      </c>
      <c r="D275" s="423">
        <f t="shared" si="79"/>
        <v>5266</v>
      </c>
      <c r="E275" s="426">
        <f t="shared" si="90"/>
        <v>8.5690263400562543</v>
      </c>
      <c r="F275" s="423">
        <f t="shared" si="80"/>
        <v>1.0471938144952351E-2</v>
      </c>
      <c r="G275" s="427">
        <f t="shared" si="91"/>
        <v>66.190916233978498</v>
      </c>
      <c r="H275" s="431">
        <v>50</v>
      </c>
      <c r="I275" s="427">
        <f t="shared" si="81"/>
        <v>4753</v>
      </c>
      <c r="J275" s="427">
        <f t="shared" si="82"/>
        <v>441</v>
      </c>
      <c r="K275" s="644">
        <v>72</v>
      </c>
      <c r="L275" s="700">
        <f t="shared" si="83"/>
        <v>50.571428571428569</v>
      </c>
      <c r="M275" s="651">
        <f t="shared" si="88"/>
        <v>43.9</v>
      </c>
      <c r="N275" s="429">
        <f t="shared" si="84"/>
        <v>65.98656404122876</v>
      </c>
      <c r="O275" s="435"/>
      <c r="P275" s="667"/>
      <c r="Q275" s="309">
        <f t="shared" si="85"/>
        <v>744.07294832826744</v>
      </c>
      <c r="R275" s="478">
        <f t="shared" si="86"/>
        <v>1.2388663967611335</v>
      </c>
      <c r="S275" s="657">
        <f t="shared" si="92"/>
        <v>1.3720930232558139</v>
      </c>
      <c r="T275" s="658"/>
      <c r="U275" s="659">
        <f t="shared" si="89"/>
        <v>61.485019539730786</v>
      </c>
    </row>
    <row r="276" spans="1:34" ht="15.75" customHeight="1" x14ac:dyDescent="0.25">
      <c r="A276" s="493">
        <f t="shared" si="78"/>
        <v>336</v>
      </c>
      <c r="B276" s="438">
        <v>44340</v>
      </c>
      <c r="C276" s="562">
        <v>58</v>
      </c>
      <c r="D276" s="423">
        <f t="shared" si="79"/>
        <v>5324</v>
      </c>
      <c r="E276" s="426">
        <f t="shared" si="90"/>
        <v>8.5799801795150028</v>
      </c>
      <c r="F276" s="423">
        <f t="shared" si="80"/>
        <v>1.0051591388343375E-2</v>
      </c>
      <c r="G276" s="427">
        <f t="shared" si="91"/>
        <v>68.958949262877312</v>
      </c>
      <c r="H276" s="431">
        <v>50</v>
      </c>
      <c r="I276" s="427">
        <f t="shared" si="81"/>
        <v>4803</v>
      </c>
      <c r="J276" s="427">
        <f t="shared" si="82"/>
        <v>449</v>
      </c>
      <c r="K276" s="644">
        <v>72</v>
      </c>
      <c r="L276" s="697">
        <f t="shared" si="83"/>
        <v>50</v>
      </c>
      <c r="M276" s="651">
        <f t="shared" si="88"/>
        <v>43.9</v>
      </c>
      <c r="N276" s="429">
        <f t="shared" si="84"/>
        <v>65.36653768161392</v>
      </c>
      <c r="O276" s="435"/>
      <c r="P276" s="667"/>
      <c r="Q276" s="309">
        <f t="shared" si="85"/>
        <v>769.60486322188444</v>
      </c>
      <c r="R276" s="478">
        <f t="shared" si="86"/>
        <v>1.2034220532319391</v>
      </c>
      <c r="S276" s="657">
        <f t="shared" si="92"/>
        <v>1.2367491166077738</v>
      </c>
      <c r="T276" s="658"/>
      <c r="U276" s="659">
        <f t="shared" si="89"/>
        <v>60.790273556231007</v>
      </c>
    </row>
    <row r="277" spans="1:34" ht="15.75" customHeight="1" x14ac:dyDescent="0.25">
      <c r="A277" s="493">
        <f t="shared" si="78"/>
        <v>337</v>
      </c>
      <c r="B277" s="438">
        <v>44341</v>
      </c>
      <c r="C277" s="562">
        <v>0</v>
      </c>
      <c r="D277" s="423">
        <f t="shared" si="79"/>
        <v>5324</v>
      </c>
      <c r="E277" s="426">
        <f t="shared" si="90"/>
        <v>8.5799801795150028</v>
      </c>
      <c r="F277" s="423">
        <f t="shared" si="80"/>
        <v>8.2043603754991933E-3</v>
      </c>
      <c r="G277" s="427">
        <f t="shared" si="91"/>
        <v>84.485218692964935</v>
      </c>
      <c r="H277" s="431">
        <v>30</v>
      </c>
      <c r="I277" s="427">
        <f t="shared" si="81"/>
        <v>4833</v>
      </c>
      <c r="J277" s="427">
        <f t="shared" si="82"/>
        <v>419</v>
      </c>
      <c r="K277" s="644">
        <v>72</v>
      </c>
      <c r="L277" s="697">
        <f t="shared" si="83"/>
        <v>45</v>
      </c>
      <c r="M277" s="651">
        <f t="shared" si="88"/>
        <v>41.2</v>
      </c>
      <c r="N277" s="429">
        <f t="shared" si="84"/>
        <v>73.211694729940248</v>
      </c>
      <c r="O277" s="435"/>
      <c r="P277" s="667"/>
      <c r="Q277" s="309">
        <f t="shared" si="85"/>
        <v>734.34650455927056</v>
      </c>
      <c r="R277" s="478">
        <f t="shared" si="86"/>
        <v>1.1417769376181475</v>
      </c>
      <c r="S277" s="657">
        <f t="shared" si="92"/>
        <v>1.0899653979238755</v>
      </c>
      <c r="T277" s="658"/>
      <c r="U277" s="659">
        <f t="shared" si="89"/>
        <v>54.711246200607903</v>
      </c>
    </row>
    <row r="278" spans="1:34" ht="15.75" customHeight="1" x14ac:dyDescent="0.25">
      <c r="A278" s="493">
        <f t="shared" si="78"/>
        <v>338</v>
      </c>
      <c r="B278" s="438">
        <v>44342</v>
      </c>
      <c r="C278" s="562">
        <v>32</v>
      </c>
      <c r="D278" s="423">
        <f t="shared" si="79"/>
        <v>5356</v>
      </c>
      <c r="E278" s="426">
        <f t="shared" si="90"/>
        <v>8.5859727068110629</v>
      </c>
      <c r="F278" s="423">
        <f t="shared" si="80"/>
        <v>6.8036067021303003E-3</v>
      </c>
      <c r="G278" s="427">
        <f t="shared" si="91"/>
        <v>101.87937235450597</v>
      </c>
      <c r="H278" s="431">
        <v>50</v>
      </c>
      <c r="I278" s="427">
        <f t="shared" si="81"/>
        <v>4883</v>
      </c>
      <c r="J278" s="427">
        <f t="shared" si="82"/>
        <v>401</v>
      </c>
      <c r="K278" s="644">
        <v>72</v>
      </c>
      <c r="L278" s="697">
        <f t="shared" si="83"/>
        <v>39.571428571428569</v>
      </c>
      <c r="M278" s="651">
        <f t="shared" si="88"/>
        <v>44.4</v>
      </c>
      <c r="N278" s="429">
        <f t="shared" si="84"/>
        <v>85.107846770116069</v>
      </c>
      <c r="O278" s="435"/>
      <c r="P278" s="667"/>
      <c r="Q278" s="309">
        <f t="shared" si="85"/>
        <v>693.00911854103344</v>
      </c>
      <c r="R278" s="478">
        <f t="shared" si="86"/>
        <v>1.027027027027027</v>
      </c>
      <c r="S278" s="657">
        <f t="shared" si="92"/>
        <v>0.94539249146757676</v>
      </c>
      <c r="T278" s="658"/>
      <c r="U278" s="659">
        <f t="shared" si="89"/>
        <v>48.111159357359959</v>
      </c>
    </row>
    <row r="279" spans="1:34" ht="15.75" customHeight="1" x14ac:dyDescent="0.25">
      <c r="A279" s="493">
        <f t="shared" ref="A279:A286" si="93">A278+(B279-B278)</f>
        <v>339</v>
      </c>
      <c r="B279" s="438">
        <v>44343</v>
      </c>
      <c r="C279" s="562">
        <v>31</v>
      </c>
      <c r="D279" s="423">
        <f t="shared" si="79"/>
        <v>5387</v>
      </c>
      <c r="E279" s="426">
        <f t="shared" si="90"/>
        <v>8.5917439226805339</v>
      </c>
      <c r="F279" s="423">
        <f t="shared" si="80"/>
        <v>5.5519844949353725E-3</v>
      </c>
      <c r="G279" s="427">
        <f t="shared" si="91"/>
        <v>124.84674285244267</v>
      </c>
      <c r="H279" s="431">
        <v>20</v>
      </c>
      <c r="I279" s="427">
        <f t="shared" si="81"/>
        <v>4903</v>
      </c>
      <c r="J279" s="427">
        <f t="shared" si="82"/>
        <v>412</v>
      </c>
      <c r="K279" s="644">
        <v>72</v>
      </c>
      <c r="L279" s="701">
        <f t="shared" si="83"/>
        <v>36.714285714285715</v>
      </c>
      <c r="M279" s="651">
        <f t="shared" si="88"/>
        <v>41.3</v>
      </c>
      <c r="N279" s="429">
        <f t="shared" si="84"/>
        <v>103.7371112999712</v>
      </c>
      <c r="O279" s="435"/>
      <c r="P279" s="667"/>
      <c r="Q279" s="309">
        <f t="shared" si="85"/>
        <v>680.85106382978722</v>
      </c>
      <c r="R279" s="478">
        <f t="shared" si="86"/>
        <v>1.0275229357798166</v>
      </c>
      <c r="S279" s="657">
        <f t="shared" si="92"/>
        <v>0.84818481848184824</v>
      </c>
      <c r="T279" s="658"/>
      <c r="U279" s="659">
        <f t="shared" si="89"/>
        <v>44.637429439861052</v>
      </c>
    </row>
    <row r="280" spans="1:34" ht="15.75" customHeight="1" x14ac:dyDescent="0.25">
      <c r="A280" s="653">
        <f t="shared" si="93"/>
        <v>340</v>
      </c>
      <c r="B280" s="489">
        <v>44344</v>
      </c>
      <c r="C280" s="654">
        <v>128</v>
      </c>
      <c r="D280" s="488">
        <f t="shared" si="79"/>
        <v>5515</v>
      </c>
      <c r="E280" s="491">
        <f t="shared" si="90"/>
        <v>8.6152269316876033</v>
      </c>
      <c r="F280" s="488">
        <f t="shared" si="80"/>
        <v>6.7867666942380877E-3</v>
      </c>
      <c r="G280" s="492">
        <f t="shared" si="91"/>
        <v>102.13216569657858</v>
      </c>
      <c r="H280" s="655">
        <v>20</v>
      </c>
      <c r="I280" s="492">
        <f t="shared" si="81"/>
        <v>4923</v>
      </c>
      <c r="J280" s="492">
        <f t="shared" si="82"/>
        <v>520</v>
      </c>
      <c r="K280" s="645">
        <v>72</v>
      </c>
      <c r="L280" s="697">
        <f t="shared" si="83"/>
        <v>46.142857142857146</v>
      </c>
      <c r="M280" s="651">
        <f t="shared" si="88"/>
        <v>50.6</v>
      </c>
      <c r="N280" s="591">
        <f t="shared" si="84"/>
        <v>109.6194269678424</v>
      </c>
      <c r="O280" s="656"/>
      <c r="P280" s="669"/>
      <c r="Q280" s="309">
        <f t="shared" si="85"/>
        <v>765.95744680851055</v>
      </c>
      <c r="R280" s="478">
        <f t="shared" si="86"/>
        <v>1.1710037174721191</v>
      </c>
      <c r="S280" s="657">
        <f t="shared" si="92"/>
        <v>1.0521172638436482</v>
      </c>
      <c r="T280" s="658"/>
      <c r="U280" s="659">
        <f t="shared" si="89"/>
        <v>56.100738167607474</v>
      </c>
    </row>
    <row r="281" spans="1:34" ht="15.75" customHeight="1" x14ac:dyDescent="0.25">
      <c r="A281" s="423">
        <f t="shared" si="93"/>
        <v>341</v>
      </c>
      <c r="B281" s="438">
        <v>44345</v>
      </c>
      <c r="C281" s="562">
        <v>71</v>
      </c>
      <c r="D281" s="423">
        <f t="shared" si="79"/>
        <v>5586</v>
      </c>
      <c r="E281" s="426">
        <f t="shared" si="90"/>
        <v>8.6280187465051217</v>
      </c>
      <c r="F281" s="423">
        <f t="shared" si="80"/>
        <v>9.2583738163333675E-3</v>
      </c>
      <c r="G281" s="427">
        <f t="shared" si="91"/>
        <v>74.867054874919191</v>
      </c>
      <c r="H281" s="431">
        <v>29</v>
      </c>
      <c r="I281" s="427">
        <f t="shared" si="81"/>
        <v>4952</v>
      </c>
      <c r="J281" s="427">
        <f t="shared" si="82"/>
        <v>562</v>
      </c>
      <c r="K281" s="644">
        <v>72</v>
      </c>
      <c r="L281" s="697">
        <f t="shared" si="83"/>
        <v>45.714285714285715</v>
      </c>
      <c r="M281" s="651">
        <f t="shared" si="88"/>
        <v>50.7</v>
      </c>
      <c r="N281" s="429">
        <f t="shared" si="84"/>
        <v>100.61532114131347</v>
      </c>
      <c r="O281" s="435"/>
      <c r="P281" s="667"/>
      <c r="Q281" s="309">
        <f t="shared" si="85"/>
        <v>819.452887537994</v>
      </c>
      <c r="R281" s="478">
        <f t="shared" si="86"/>
        <v>1.3534136546184738</v>
      </c>
      <c r="S281" s="657">
        <f t="shared" si="92"/>
        <v>0.903954802259887</v>
      </c>
      <c r="T281" s="658"/>
      <c r="U281" s="659">
        <f t="shared" si="89"/>
        <v>55.579678679982635</v>
      </c>
    </row>
    <row r="282" spans="1:34" ht="15.75" customHeight="1" x14ac:dyDescent="0.25">
      <c r="A282" s="423">
        <f t="shared" si="93"/>
        <v>342</v>
      </c>
      <c r="B282" s="438">
        <v>44346</v>
      </c>
      <c r="C282" s="562">
        <v>0</v>
      </c>
      <c r="D282" s="423">
        <f t="shared" si="79"/>
        <v>5586</v>
      </c>
      <c r="E282" s="426">
        <f t="shared" si="90"/>
        <v>8.6280187465051217</v>
      </c>
      <c r="F282" s="423">
        <f t="shared" si="80"/>
        <v>9.6231092795405291E-3</v>
      </c>
      <c r="G282" s="427">
        <f t="shared" si="91"/>
        <v>72.029440841291233</v>
      </c>
      <c r="H282" s="431">
        <v>30</v>
      </c>
      <c r="I282" s="427">
        <f t="shared" si="81"/>
        <v>4982</v>
      </c>
      <c r="J282" s="427">
        <f t="shared" si="82"/>
        <v>532</v>
      </c>
      <c r="K282" s="644">
        <v>72</v>
      </c>
      <c r="L282" s="697">
        <f t="shared" si="83"/>
        <v>45.714285714285715</v>
      </c>
      <c r="M282" s="651">
        <f t="shared" si="88"/>
        <v>45.6</v>
      </c>
      <c r="N282" s="429">
        <f t="shared" si="84"/>
        <v>83.009553804263007</v>
      </c>
      <c r="O282" s="435"/>
      <c r="P282" s="667"/>
      <c r="Q282" s="309">
        <f t="shared" si="85"/>
        <v>819.452887537994</v>
      </c>
      <c r="R282" s="478">
        <f t="shared" si="86"/>
        <v>1.3534136546184738</v>
      </c>
      <c r="S282" s="657">
        <f t="shared" si="92"/>
        <v>0.903954802259887</v>
      </c>
      <c r="T282" s="658"/>
      <c r="U282" s="659">
        <f t="shared" si="89"/>
        <v>55.579678679982635</v>
      </c>
    </row>
    <row r="283" spans="1:34" ht="15.75" customHeight="1" x14ac:dyDescent="0.25">
      <c r="A283" s="423">
        <f>A282+(B283-B282)</f>
        <v>343</v>
      </c>
      <c r="B283" s="438">
        <v>44347</v>
      </c>
      <c r="C283" s="562">
        <v>82</v>
      </c>
      <c r="D283" s="423">
        <f t="shared" si="79"/>
        <v>5668</v>
      </c>
      <c r="E283" s="426">
        <f t="shared" si="90"/>
        <v>8.6425916008105705</v>
      </c>
      <c r="F283" s="423">
        <f t="shared" si="80"/>
        <v>1.1007184539264589E-2</v>
      </c>
      <c r="G283" s="427">
        <f t="shared" si="91"/>
        <v>62.972250359514348</v>
      </c>
      <c r="H283" s="431">
        <v>100</v>
      </c>
      <c r="I283" s="427">
        <f t="shared" si="81"/>
        <v>5082</v>
      </c>
      <c r="J283" s="427">
        <f t="shared" si="82"/>
        <v>511</v>
      </c>
      <c r="K283" s="644">
        <v>75</v>
      </c>
      <c r="L283" s="700">
        <f t="shared" si="83"/>
        <v>49.142857142857146</v>
      </c>
      <c r="M283" s="651">
        <f t="shared" si="88"/>
        <v>47.6</v>
      </c>
      <c r="N283" s="429">
        <f t="shared" si="84"/>
        <v>69.956248691908272</v>
      </c>
      <c r="O283" s="435"/>
      <c r="P283" s="667"/>
      <c r="Q283" s="309">
        <f t="shared" si="85"/>
        <v>843.76899696048633</v>
      </c>
      <c r="R283" s="478">
        <f t="shared" si="86"/>
        <v>1.2899628252788105</v>
      </c>
      <c r="S283" s="657">
        <f t="shared" ref="S283:S288" si="94">SUM(C277:C283)/SUM(C270:C276)</f>
        <v>0.98285714285714287</v>
      </c>
      <c r="T283" s="658"/>
      <c r="U283" s="659">
        <f t="shared" si="89"/>
        <v>59.748154580981335</v>
      </c>
    </row>
    <row r="284" spans="1:34" s="598" customFormat="1" ht="15.75" customHeight="1" x14ac:dyDescent="0.25">
      <c r="A284" s="423">
        <f t="shared" si="93"/>
        <v>344</v>
      </c>
      <c r="B284" s="438">
        <v>44348</v>
      </c>
      <c r="C284" s="660">
        <v>39</v>
      </c>
      <c r="D284" s="423">
        <f t="shared" si="79"/>
        <v>5707</v>
      </c>
      <c r="E284" s="426">
        <f t="shared" si="90"/>
        <v>8.6494487705367078</v>
      </c>
      <c r="F284" s="423">
        <f t="shared" si="80"/>
        <v>1.0889834366233078E-2</v>
      </c>
      <c r="G284" s="427">
        <f t="shared" si="91"/>
        <v>63.650846950366706</v>
      </c>
      <c r="H284" s="661">
        <v>100</v>
      </c>
      <c r="I284" s="427">
        <f t="shared" si="81"/>
        <v>5182</v>
      </c>
      <c r="J284" s="427">
        <f t="shared" si="82"/>
        <v>450</v>
      </c>
      <c r="K284" s="644">
        <v>75</v>
      </c>
      <c r="L284" s="700">
        <f t="shared" si="83"/>
        <v>54.714285714285715</v>
      </c>
      <c r="M284" s="651">
        <f t="shared" si="88"/>
        <v>44.1</v>
      </c>
      <c r="N284" s="429">
        <f t="shared" si="84"/>
        <v>66.217512717057431</v>
      </c>
      <c r="O284" s="435"/>
      <c r="P284" s="667"/>
      <c r="Q284" s="309">
        <f t="shared" si="85"/>
        <v>848.63221884498489</v>
      </c>
      <c r="R284" s="478">
        <f t="shared" si="86"/>
        <v>1.2397868561278864</v>
      </c>
      <c r="S284" s="657">
        <f t="shared" si="94"/>
        <v>1.2158730158730158</v>
      </c>
      <c r="T284" s="662">
        <v>522</v>
      </c>
      <c r="U284" s="659">
        <f t="shared" si="89"/>
        <v>66.521927920104218</v>
      </c>
      <c r="AH284" s="600"/>
    </row>
    <row r="285" spans="1:34" ht="15.75" customHeight="1" x14ac:dyDescent="0.25">
      <c r="A285" s="423">
        <f t="shared" si="93"/>
        <v>345</v>
      </c>
      <c r="B285" s="438">
        <v>44349</v>
      </c>
      <c r="C285" s="562">
        <v>59</v>
      </c>
      <c r="D285" s="423">
        <f t="shared" si="79"/>
        <v>5766</v>
      </c>
      <c r="E285" s="426">
        <f t="shared" si="90"/>
        <v>8.6597338781983471</v>
      </c>
      <c r="F285" s="423">
        <f t="shared" si="80"/>
        <v>1.0249514234182047E-2</v>
      </c>
      <c r="G285" s="427">
        <f t="shared" si="91"/>
        <v>67.627320156140186</v>
      </c>
      <c r="H285" s="431"/>
      <c r="I285" s="427">
        <f t="shared" si="81"/>
        <v>5182</v>
      </c>
      <c r="J285" s="427">
        <f t="shared" si="82"/>
        <v>509</v>
      </c>
      <c r="K285" s="644">
        <v>75</v>
      </c>
      <c r="L285" s="700">
        <f t="shared" si="83"/>
        <v>58.571428571428569</v>
      </c>
      <c r="M285" s="651">
        <f t="shared" si="88"/>
        <v>50</v>
      </c>
      <c r="N285" s="429">
        <f t="shared" si="84"/>
        <v>64.75013915534042</v>
      </c>
      <c r="O285" s="435"/>
      <c r="P285" s="667"/>
      <c r="Q285" s="309">
        <f t="shared" si="85"/>
        <v>835.258358662614</v>
      </c>
      <c r="R285" s="478">
        <f t="shared" si="86"/>
        <v>1.1927083333333333</v>
      </c>
      <c r="S285" s="657">
        <f t="shared" si="94"/>
        <v>1.4801444043321299</v>
      </c>
      <c r="T285" s="658">
        <v>445</v>
      </c>
      <c r="U285" s="659">
        <f t="shared" ref="U285:U291" si="95">L285/82250*100000</f>
        <v>71.211463308727744</v>
      </c>
    </row>
    <row r="286" spans="1:34" ht="15.75" customHeight="1" x14ac:dyDescent="0.25">
      <c r="A286" s="423">
        <f t="shared" si="93"/>
        <v>346</v>
      </c>
      <c r="B286" s="438">
        <v>44350</v>
      </c>
      <c r="C286" s="562">
        <v>69</v>
      </c>
      <c r="D286" s="423">
        <f t="shared" si="79"/>
        <v>5835</v>
      </c>
      <c r="E286" s="426">
        <f t="shared" si="90"/>
        <v>8.6716295447206555</v>
      </c>
      <c r="F286" s="423">
        <f t="shared" si="80"/>
        <v>9.0738616613283331E-3</v>
      </c>
      <c r="G286" s="427">
        <f t="shared" si="91"/>
        <v>76.389436651216769</v>
      </c>
      <c r="H286" s="431">
        <v>68</v>
      </c>
      <c r="I286" s="427">
        <f t="shared" si="81"/>
        <v>5250</v>
      </c>
      <c r="J286" s="427">
        <f t="shared" si="82"/>
        <v>510</v>
      </c>
      <c r="K286" s="644">
        <v>75</v>
      </c>
      <c r="L286" s="700">
        <f t="shared" si="83"/>
        <v>64</v>
      </c>
      <c r="M286" s="651">
        <f t="shared" si="88"/>
        <v>51.1</v>
      </c>
      <c r="N286" s="429">
        <f t="shared" si="84"/>
        <v>69.222534585907894</v>
      </c>
      <c r="O286" s="435"/>
      <c r="P286" s="667"/>
      <c r="Q286" s="309">
        <f t="shared" si="85"/>
        <v>857.14285714285722</v>
      </c>
      <c r="R286" s="478">
        <f t="shared" si="86"/>
        <v>1.2325174825174825</v>
      </c>
      <c r="S286" s="657">
        <f t="shared" si="94"/>
        <v>1.7431906614785992</v>
      </c>
      <c r="T286" s="658">
        <v>446</v>
      </c>
      <c r="U286" s="659">
        <f t="shared" si="95"/>
        <v>77.81155015197568</v>
      </c>
    </row>
    <row r="287" spans="1:34" ht="15.75" customHeight="1" x14ac:dyDescent="0.25">
      <c r="A287" s="423">
        <f>A286+(B287-B286)</f>
        <v>347</v>
      </c>
      <c r="B287" s="438">
        <v>44351</v>
      </c>
      <c r="C287" s="563">
        <v>51</v>
      </c>
      <c r="D287" s="423">
        <f t="shared" si="79"/>
        <v>5886</v>
      </c>
      <c r="E287" s="426">
        <f t="shared" si="90"/>
        <v>8.680331928793418</v>
      </c>
      <c r="F287" s="423">
        <f t="shared" si="80"/>
        <v>9.3322650244190373E-3</v>
      </c>
      <c r="G287" s="427">
        <f t="shared" si="91"/>
        <v>74.274270902748597</v>
      </c>
      <c r="H287" s="431">
        <v>50</v>
      </c>
      <c r="I287" s="427">
        <f t="shared" si="81"/>
        <v>5300</v>
      </c>
      <c r="J287" s="427">
        <v>510</v>
      </c>
      <c r="K287" s="644">
        <v>75</v>
      </c>
      <c r="L287" s="700">
        <f t="shared" si="83"/>
        <v>53</v>
      </c>
      <c r="M287" s="651">
        <f t="shared" si="88"/>
        <v>56.2</v>
      </c>
      <c r="N287" s="429">
        <f t="shared" si="84"/>
        <v>72.763675903368508</v>
      </c>
      <c r="O287" s="435"/>
      <c r="P287" s="667"/>
      <c r="Q287" s="309">
        <f t="shared" si="85"/>
        <v>843.76899696048633</v>
      </c>
      <c r="R287" s="478">
        <f t="shared" si="86"/>
        <v>1.1863247863247863</v>
      </c>
      <c r="S287" s="657">
        <f t="shared" si="94"/>
        <v>1.1486068111455108</v>
      </c>
      <c r="T287" s="658">
        <v>447</v>
      </c>
      <c r="U287" s="659">
        <f t="shared" si="95"/>
        <v>64.437689969604861</v>
      </c>
    </row>
    <row r="288" spans="1:34" ht="15.75" customHeight="1" x14ac:dyDescent="0.25">
      <c r="A288" s="423">
        <f>A287+(B288-B287)</f>
        <v>348</v>
      </c>
      <c r="B288" s="438">
        <v>44352</v>
      </c>
      <c r="C288" s="563">
        <v>47</v>
      </c>
      <c r="D288" s="423">
        <f t="shared" si="79"/>
        <v>5933</v>
      </c>
      <c r="E288" s="426">
        <f t="shared" si="90"/>
        <v>8.6882852662586441</v>
      </c>
      <c r="F288" s="423">
        <f t="shared" si="80"/>
        <v>9.9450353360789178E-3</v>
      </c>
      <c r="G288" s="427">
        <f t="shared" si="91"/>
        <v>69.697809724750172</v>
      </c>
      <c r="H288" s="326">
        <v>86</v>
      </c>
      <c r="I288" s="427">
        <f t="shared" si="81"/>
        <v>5386</v>
      </c>
      <c r="J288" s="427"/>
      <c r="K288" s="644">
        <v>76</v>
      </c>
      <c r="L288" s="700">
        <f t="shared" si="83"/>
        <v>49.571428571428569</v>
      </c>
      <c r="M288" s="651">
        <f t="shared" si="88"/>
        <v>57.7</v>
      </c>
      <c r="N288" s="429">
        <f t="shared" si="84"/>
        <v>73.453839092905184</v>
      </c>
      <c r="O288" s="435"/>
      <c r="P288" s="667"/>
      <c r="Q288" s="309">
        <f t="shared" si="85"/>
        <v>810.94224924012155</v>
      </c>
      <c r="R288" s="478">
        <f t="shared" si="86"/>
        <v>1.0898692810457515</v>
      </c>
      <c r="S288" s="657">
        <f t="shared" si="94"/>
        <v>1.0843750000000001</v>
      </c>
      <c r="T288" s="658">
        <v>448</v>
      </c>
      <c r="U288" s="659">
        <f t="shared" si="95"/>
        <v>60.269214068606161</v>
      </c>
    </row>
    <row r="289" spans="1:23" ht="15.75" customHeight="1" x14ac:dyDescent="0.25">
      <c r="A289" s="423">
        <f>A288+(B289-B288)</f>
        <v>349</v>
      </c>
      <c r="B289" s="438">
        <v>44353</v>
      </c>
      <c r="C289" s="563">
        <v>0</v>
      </c>
      <c r="D289" s="423">
        <f>C289+D288</f>
        <v>5933</v>
      </c>
      <c r="E289" s="426">
        <f>LN(D289)</f>
        <v>8.6882852662586441</v>
      </c>
      <c r="F289" s="423">
        <f>SLOPE(E283:E289,A283:A289)</f>
        <v>8.4054299422558574E-3</v>
      </c>
      <c r="G289" s="427">
        <f>LN(2)/F289</f>
        <v>82.464214837524153</v>
      </c>
      <c r="H289" s="326">
        <v>30</v>
      </c>
      <c r="I289" s="427">
        <f>I288+H289</f>
        <v>5416</v>
      </c>
      <c r="J289" s="427">
        <v>545</v>
      </c>
      <c r="K289" s="644">
        <v>77</v>
      </c>
      <c r="L289" s="700">
        <f>AVERAGE(C283:C289)</f>
        <v>49.571428571428569</v>
      </c>
      <c r="M289" s="651">
        <f t="shared" si="88"/>
        <v>54.6</v>
      </c>
      <c r="N289" s="429">
        <f>AVERAGE(G287:G289)</f>
        <v>75.478765155007636</v>
      </c>
      <c r="O289" s="435"/>
      <c r="P289" s="667"/>
      <c r="Q289" s="309">
        <f>SUM(C276:C289)/82250*100000</f>
        <v>810.94224924012155</v>
      </c>
      <c r="R289" s="478">
        <f>SUM(C276:C289)/SUM(C262:C275)</f>
        <v>1.0898692810457515</v>
      </c>
      <c r="S289" s="657">
        <f>SUM(C283:C289)/SUM(C276:C282)</f>
        <v>1.0843750000000001</v>
      </c>
      <c r="T289" s="658">
        <v>449</v>
      </c>
      <c r="U289" s="659">
        <f t="shared" si="95"/>
        <v>60.269214068606161</v>
      </c>
      <c r="V289" s="325">
        <v>44</v>
      </c>
      <c r="W289" s="325">
        <v>9</v>
      </c>
    </row>
    <row r="290" spans="1:23" ht="15.75" customHeight="1" x14ac:dyDescent="0.25">
      <c r="A290" s="423">
        <f>A289+(B290-B289)</f>
        <v>350</v>
      </c>
      <c r="B290" s="438">
        <v>44354</v>
      </c>
      <c r="C290" s="563">
        <v>68</v>
      </c>
      <c r="D290" s="423">
        <f>C290+D289</f>
        <v>6001</v>
      </c>
      <c r="E290" s="426">
        <f>LN(D290)</f>
        <v>8.6996814009895136</v>
      </c>
      <c r="F290" s="423">
        <f>SLOPE(E284:E290,A284:A290)</f>
        <v>8.0162996077499972E-3</v>
      </c>
      <c r="G290" s="427">
        <f>LN(2)/F290</f>
        <v>86.467224838979888</v>
      </c>
      <c r="I290" s="427">
        <f>I289+H290</f>
        <v>5416</v>
      </c>
      <c r="J290" s="427">
        <v>580</v>
      </c>
      <c r="K290" s="644">
        <v>71</v>
      </c>
      <c r="L290" s="700">
        <f>AVERAGE(C284:C290)</f>
        <v>47.571428571428569</v>
      </c>
      <c r="M290" s="651">
        <f t="shared" si="88"/>
        <v>48.6</v>
      </c>
      <c r="N290" s="429">
        <f>AVERAGE(G288:G290)</f>
        <v>79.543083133751409</v>
      </c>
      <c r="O290" s="435"/>
      <c r="P290" s="667"/>
      <c r="Q290" s="309">
        <f>SUM(C277:C290)/82250*100000</f>
        <v>823.10030395136778</v>
      </c>
      <c r="R290" s="478">
        <f>SUM(C277:C290)/SUM(C263:C276)</f>
        <v>1.0695102685624012</v>
      </c>
      <c r="S290" s="657">
        <f>SUM(C284:C290)/SUM(C277:C283)</f>
        <v>0.96802325581395354</v>
      </c>
      <c r="T290" s="658">
        <v>450</v>
      </c>
      <c r="U290" s="659">
        <f t="shared" si="95"/>
        <v>57.837603126356925</v>
      </c>
      <c r="V290" s="325">
        <v>48</v>
      </c>
      <c r="W290" s="325">
        <v>10</v>
      </c>
    </row>
    <row r="291" spans="1:23" ht="15.75" customHeight="1" x14ac:dyDescent="0.25">
      <c r="A291" s="423">
        <f>A290+(B291-B290)</f>
        <v>351</v>
      </c>
      <c r="B291" s="438">
        <v>44355</v>
      </c>
      <c r="C291" s="563">
        <v>43</v>
      </c>
      <c r="D291" s="423">
        <f>C291+D290</f>
        <v>6044</v>
      </c>
      <c r="E291" s="426">
        <f>LN(D291)</f>
        <v>8.7068213233926297</v>
      </c>
      <c r="F291" s="423">
        <f>SLOPE(E285:E291,A285:A291)</f>
        <v>7.3328351994925078E-3</v>
      </c>
      <c r="G291" s="427">
        <f>LN(2)/F291</f>
        <v>94.526491009632494</v>
      </c>
      <c r="I291" s="427">
        <f>I290+H291</f>
        <v>5416</v>
      </c>
      <c r="J291" s="427">
        <f>D291-I291-K291</f>
        <v>557</v>
      </c>
      <c r="K291" s="644">
        <v>71</v>
      </c>
      <c r="L291" s="700">
        <f>AVERAGE(C285:C291)</f>
        <v>48.142857142857146</v>
      </c>
      <c r="M291" s="651">
        <f>AVERAGE(C282:C291)</f>
        <v>45.8</v>
      </c>
      <c r="N291" s="429">
        <f>AVERAGE(G289:G291)</f>
        <v>87.819310228712183</v>
      </c>
      <c r="O291" s="435"/>
      <c r="P291" s="667"/>
      <c r="Q291" s="309">
        <f>SUM(C278:C291)/82250*100000</f>
        <v>875.37993920972644</v>
      </c>
      <c r="R291" s="478">
        <f>SUM(C278:C291)/SUM(C264:C277)</f>
        <v>1.1920529801324504</v>
      </c>
      <c r="S291" s="657">
        <f>SUM(C285:C291)/SUM(C278:C284)</f>
        <v>0.8798955613577023</v>
      </c>
      <c r="T291" s="658">
        <v>451</v>
      </c>
      <c r="U291" s="659">
        <f t="shared" si="95"/>
        <v>58.53234910985671</v>
      </c>
      <c r="V291" s="325">
        <v>52</v>
      </c>
      <c r="W291" s="325">
        <v>10</v>
      </c>
    </row>
    <row r="292" spans="1:23" ht="15.75" customHeight="1" x14ac:dyDescent="0.25">
      <c r="K292" s="335"/>
      <c r="L292" s="693"/>
    </row>
    <row r="293" spans="1:23" ht="15.75" customHeight="1" x14ac:dyDescent="0.25">
      <c r="K293" s="335"/>
      <c r="L293" s="693"/>
    </row>
    <row r="294" spans="1:23" ht="15.75" customHeight="1" x14ac:dyDescent="0.25">
      <c r="K294" s="335"/>
      <c r="L294" s="693"/>
    </row>
    <row r="295" spans="1:23" ht="15.75" customHeight="1" x14ac:dyDescent="0.25">
      <c r="K295" s="335"/>
      <c r="L295" s="693"/>
    </row>
    <row r="296" spans="1:23" ht="15.75" customHeight="1" x14ac:dyDescent="0.25">
      <c r="K296" s="335"/>
      <c r="L296" s="693"/>
    </row>
    <row r="297" spans="1:23" ht="15.75" customHeight="1" x14ac:dyDescent="0.25">
      <c r="K297" s="335"/>
      <c r="L297" s="693"/>
    </row>
    <row r="298" spans="1:23" ht="15.75" customHeight="1" x14ac:dyDescent="0.25">
      <c r="K298" s="335"/>
      <c r="L298" s="693"/>
    </row>
    <row r="299" spans="1:23" ht="15.75" customHeight="1" x14ac:dyDescent="0.25">
      <c r="K299" s="335"/>
      <c r="L299" s="693"/>
    </row>
    <row r="300" spans="1:23" ht="15.75" customHeight="1" x14ac:dyDescent="0.25">
      <c r="K300" s="335"/>
      <c r="L300" s="693"/>
    </row>
    <row r="301" spans="1:23" ht="15.75" customHeight="1" x14ac:dyDescent="0.25">
      <c r="K301" s="335"/>
      <c r="L301" s="693"/>
    </row>
    <row r="302" spans="1:23" ht="15.75" customHeight="1" x14ac:dyDescent="0.25">
      <c r="K302" s="335"/>
      <c r="L302" s="693"/>
    </row>
    <row r="303" spans="1:23" ht="15.75" customHeight="1" x14ac:dyDescent="0.25">
      <c r="K303" s="335"/>
      <c r="L303" s="693"/>
    </row>
    <row r="304" spans="1:23" ht="15.75" customHeight="1" x14ac:dyDescent="0.25">
      <c r="K304" s="335"/>
      <c r="L304" s="693"/>
    </row>
    <row r="305" spans="11:12" ht="15.75" customHeight="1" x14ac:dyDescent="0.25">
      <c r="K305" s="335"/>
      <c r="L305" s="693"/>
    </row>
    <row r="306" spans="11:12" ht="15.75" customHeight="1" x14ac:dyDescent="0.25">
      <c r="K306" s="335"/>
      <c r="L306" s="693"/>
    </row>
    <row r="307" spans="11:12" ht="15.75" customHeight="1" x14ac:dyDescent="0.25">
      <c r="K307" s="335"/>
      <c r="L307" s="693"/>
    </row>
    <row r="308" spans="11:12" ht="15.75" customHeight="1" x14ac:dyDescent="0.25">
      <c r="K308" s="335"/>
      <c r="L308" s="693"/>
    </row>
    <row r="309" spans="11:12" ht="15.75" customHeight="1" x14ac:dyDescent="0.25">
      <c r="K309" s="335"/>
      <c r="L309" s="693"/>
    </row>
    <row r="310" spans="11:12" ht="15.75" customHeight="1" x14ac:dyDescent="0.25">
      <c r="K310" s="335"/>
      <c r="L310" s="693"/>
    </row>
    <row r="311" spans="11:12" ht="15.75" customHeight="1" x14ac:dyDescent="0.25">
      <c r="K311" s="335"/>
      <c r="L311" s="693"/>
    </row>
    <row r="312" spans="11:12" ht="15.75" customHeight="1" x14ac:dyDescent="0.25">
      <c r="K312" s="335"/>
      <c r="L312" s="693"/>
    </row>
    <row r="313" spans="11:12" ht="15.75" customHeight="1" x14ac:dyDescent="0.25">
      <c r="K313" s="335"/>
      <c r="L313" s="693"/>
    </row>
    <row r="314" spans="11:12" ht="15.75" customHeight="1" x14ac:dyDescent="0.25">
      <c r="K314" s="335"/>
      <c r="L314" s="693"/>
    </row>
    <row r="315" spans="11:12" ht="15.75" customHeight="1" x14ac:dyDescent="0.25">
      <c r="K315" s="335"/>
      <c r="L315" s="693"/>
    </row>
    <row r="316" spans="11:12" ht="15.75" customHeight="1" x14ac:dyDescent="0.25">
      <c r="K316" s="335"/>
      <c r="L316" s="693"/>
    </row>
    <row r="317" spans="11:12" ht="15.75" customHeight="1" x14ac:dyDescent="0.25">
      <c r="K317" s="335"/>
      <c r="L317" s="693"/>
    </row>
    <row r="318" spans="11:12" ht="15.75" customHeight="1" x14ac:dyDescent="0.25">
      <c r="K318" s="335"/>
      <c r="L318" s="693"/>
    </row>
    <row r="319" spans="11:12" ht="15.75" customHeight="1" x14ac:dyDescent="0.25">
      <c r="K319" s="335"/>
      <c r="L319" s="693"/>
    </row>
    <row r="320" spans="11:12" ht="15.75" customHeight="1" x14ac:dyDescent="0.25">
      <c r="K320" s="335"/>
      <c r="L320" s="693"/>
    </row>
    <row r="321" spans="11:12" ht="15.75" customHeight="1" x14ac:dyDescent="0.25">
      <c r="K321" s="335"/>
      <c r="L321" s="693"/>
    </row>
    <row r="322" spans="11:12" ht="15.75" customHeight="1" x14ac:dyDescent="0.25">
      <c r="K322" s="335"/>
      <c r="L322" s="693"/>
    </row>
    <row r="323" spans="11:12" ht="15.75" customHeight="1" x14ac:dyDescent="0.25">
      <c r="K323" s="335"/>
      <c r="L323" s="693"/>
    </row>
    <row r="324" spans="11:12" ht="15.75" customHeight="1" x14ac:dyDescent="0.25">
      <c r="K324" s="335"/>
      <c r="L324" s="693"/>
    </row>
    <row r="325" spans="11:12" ht="15.75" customHeight="1" x14ac:dyDescent="0.25">
      <c r="K325" s="335"/>
      <c r="L325" s="693"/>
    </row>
    <row r="326" spans="11:12" ht="15.75" customHeight="1" x14ac:dyDescent="0.25">
      <c r="K326" s="335"/>
      <c r="L326" s="693"/>
    </row>
    <row r="327" spans="11:12" ht="15.75" customHeight="1" x14ac:dyDescent="0.25">
      <c r="K327" s="335"/>
      <c r="L327" s="693"/>
    </row>
    <row r="328" spans="11:12" ht="15.75" customHeight="1" x14ac:dyDescent="0.25">
      <c r="K328" s="335"/>
      <c r="L328" s="693"/>
    </row>
    <row r="329" spans="11:12" ht="15.75" customHeight="1" x14ac:dyDescent="0.25">
      <c r="K329" s="335"/>
      <c r="L329" s="693"/>
    </row>
    <row r="330" spans="11:12" ht="15.75" customHeight="1" x14ac:dyDescent="0.25">
      <c r="K330" s="335"/>
      <c r="L330" s="693"/>
    </row>
    <row r="331" spans="11:12" ht="15.75" customHeight="1" x14ac:dyDescent="0.25">
      <c r="K331" s="335"/>
      <c r="L331" s="693"/>
    </row>
    <row r="332" spans="11:12" ht="15.75" customHeight="1" x14ac:dyDescent="0.25">
      <c r="K332" s="335"/>
      <c r="L332" s="693"/>
    </row>
    <row r="333" spans="11:12" ht="15.75" customHeight="1" x14ac:dyDescent="0.25">
      <c r="K333" s="335"/>
      <c r="L333" s="693"/>
    </row>
    <row r="334" spans="11:12" ht="15.75" customHeight="1" x14ac:dyDescent="0.25">
      <c r="K334" s="335"/>
      <c r="L334" s="693"/>
    </row>
    <row r="335" spans="11:12" ht="15.75" customHeight="1" x14ac:dyDescent="0.25">
      <c r="K335" s="335"/>
      <c r="L335" s="693"/>
    </row>
    <row r="336" spans="11:12" ht="15.75" customHeight="1" x14ac:dyDescent="0.25">
      <c r="K336" s="335"/>
      <c r="L336" s="693"/>
    </row>
    <row r="337" spans="11:12" ht="15.75" customHeight="1" x14ac:dyDescent="0.25">
      <c r="K337" s="335"/>
      <c r="L337" s="693"/>
    </row>
    <row r="338" spans="11:12" ht="15.75" customHeight="1" x14ac:dyDescent="0.25">
      <c r="K338" s="335"/>
      <c r="L338" s="693"/>
    </row>
    <row r="339" spans="11:12" ht="15.75" customHeight="1" x14ac:dyDescent="0.25">
      <c r="K339" s="335"/>
      <c r="L339" s="693"/>
    </row>
    <row r="340" spans="11:12" ht="15.75" customHeight="1" x14ac:dyDescent="0.25">
      <c r="K340" s="335"/>
      <c r="L340" s="693"/>
    </row>
    <row r="341" spans="11:12" ht="15.75" customHeight="1" x14ac:dyDescent="0.25">
      <c r="K341" s="335"/>
      <c r="L341" s="693"/>
    </row>
    <row r="342" spans="11:12" ht="15.75" customHeight="1" x14ac:dyDescent="0.25">
      <c r="K342" s="335"/>
      <c r="L342" s="693"/>
    </row>
    <row r="343" spans="11:12" ht="15.75" customHeight="1" x14ac:dyDescent="0.25">
      <c r="K343" s="335"/>
      <c r="L343" s="693"/>
    </row>
    <row r="344" spans="11:12" ht="15.75" customHeight="1" x14ac:dyDescent="0.25">
      <c r="K344" s="335"/>
      <c r="L344" s="693"/>
    </row>
    <row r="345" spans="11:12" ht="15.75" customHeight="1" x14ac:dyDescent="0.25">
      <c r="K345" s="335"/>
      <c r="L345" s="693"/>
    </row>
    <row r="346" spans="11:12" ht="15.75" customHeight="1" x14ac:dyDescent="0.25">
      <c r="K346" s="335"/>
      <c r="L346" s="693"/>
    </row>
    <row r="347" spans="11:12" ht="15.75" customHeight="1" x14ac:dyDescent="0.25">
      <c r="K347" s="335"/>
      <c r="L347" s="693"/>
    </row>
    <row r="348" spans="11:12" ht="15.75" customHeight="1" x14ac:dyDescent="0.25">
      <c r="K348" s="335"/>
      <c r="L348" s="693"/>
    </row>
    <row r="349" spans="11:12" ht="15.75" customHeight="1" x14ac:dyDescent="0.25">
      <c r="K349" s="335"/>
      <c r="L349" s="693"/>
    </row>
    <row r="350" spans="11:12" ht="15.75" customHeight="1" x14ac:dyDescent="0.25">
      <c r="K350" s="335"/>
      <c r="L350" s="693"/>
    </row>
    <row r="351" spans="11:12" ht="15.75" customHeight="1" x14ac:dyDescent="0.25">
      <c r="K351" s="335"/>
      <c r="L351" s="693"/>
    </row>
    <row r="352" spans="11:12" ht="15.75" customHeight="1" x14ac:dyDescent="0.25">
      <c r="K352" s="335"/>
      <c r="L352" s="693"/>
    </row>
    <row r="353" spans="11:12" ht="15.75" customHeight="1" x14ac:dyDescent="0.25">
      <c r="K353" s="335"/>
      <c r="L353" s="693"/>
    </row>
    <row r="354" spans="11:12" ht="15.75" customHeight="1" x14ac:dyDescent="0.25">
      <c r="K354" s="335"/>
      <c r="L354" s="693"/>
    </row>
    <row r="355" spans="11:12" ht="15.75" customHeight="1" x14ac:dyDescent="0.25">
      <c r="K355" s="335"/>
      <c r="L355" s="693"/>
    </row>
    <row r="356" spans="11:12" ht="15.75" customHeight="1" x14ac:dyDescent="0.25">
      <c r="K356" s="335"/>
      <c r="L356" s="693"/>
    </row>
    <row r="357" spans="11:12" ht="15.75" customHeight="1" x14ac:dyDescent="0.25">
      <c r="K357" s="335"/>
      <c r="L357" s="693"/>
    </row>
    <row r="358" spans="11:12" ht="15.75" customHeight="1" x14ac:dyDescent="0.25">
      <c r="K358" s="335"/>
      <c r="L358" s="693"/>
    </row>
    <row r="359" spans="11:12" ht="15.75" customHeight="1" x14ac:dyDescent="0.25">
      <c r="K359" s="335"/>
      <c r="L359" s="693"/>
    </row>
    <row r="360" spans="11:12" ht="15.75" customHeight="1" x14ac:dyDescent="0.25">
      <c r="K360" s="335"/>
      <c r="L360" s="693"/>
    </row>
    <row r="361" spans="11:12" ht="15.75" customHeight="1" x14ac:dyDescent="0.25">
      <c r="K361" s="335"/>
      <c r="L361" s="693"/>
    </row>
    <row r="362" spans="11:12" ht="15.75" customHeight="1" x14ac:dyDescent="0.25">
      <c r="K362" s="335"/>
      <c r="L362" s="693"/>
    </row>
    <row r="363" spans="11:12" ht="15.75" customHeight="1" x14ac:dyDescent="0.25">
      <c r="K363" s="335"/>
      <c r="L363" s="693"/>
    </row>
    <row r="364" spans="11:12" ht="15.75" customHeight="1" x14ac:dyDescent="0.25">
      <c r="K364" s="335"/>
      <c r="L364" s="693"/>
    </row>
    <row r="365" spans="11:12" ht="15.75" customHeight="1" x14ac:dyDescent="0.25">
      <c r="K365" s="335"/>
      <c r="L365" s="693"/>
    </row>
    <row r="366" spans="11:12" ht="15.75" customHeight="1" x14ac:dyDescent="0.25">
      <c r="K366" s="335"/>
      <c r="L366" s="693"/>
    </row>
    <row r="367" spans="11:12" ht="15.75" customHeight="1" x14ac:dyDescent="0.25">
      <c r="K367" s="335"/>
      <c r="L367" s="693"/>
    </row>
    <row r="368" spans="11:12" ht="15.75" customHeight="1" x14ac:dyDescent="0.25">
      <c r="K368" s="335"/>
      <c r="L368" s="693"/>
    </row>
    <row r="369" spans="11:12" ht="15.75" customHeight="1" x14ac:dyDescent="0.25">
      <c r="K369" s="335"/>
      <c r="L369" s="693"/>
    </row>
    <row r="370" spans="11:12" ht="15.75" customHeight="1" x14ac:dyDescent="0.25">
      <c r="K370" s="335"/>
      <c r="L370" s="693"/>
    </row>
    <row r="371" spans="11:12" ht="15.75" customHeight="1" x14ac:dyDescent="0.25">
      <c r="K371" s="335"/>
      <c r="L371" s="693"/>
    </row>
    <row r="372" spans="11:12" ht="15.75" customHeight="1" x14ac:dyDescent="0.25">
      <c r="K372" s="335"/>
      <c r="L372" s="693"/>
    </row>
    <row r="373" spans="11:12" ht="15.75" customHeight="1" x14ac:dyDescent="0.25">
      <c r="K373" s="335"/>
      <c r="L373" s="693"/>
    </row>
    <row r="374" spans="11:12" ht="15.75" customHeight="1" x14ac:dyDescent="0.25">
      <c r="K374" s="335"/>
      <c r="L374" s="693"/>
    </row>
    <row r="375" spans="11:12" ht="15.75" customHeight="1" x14ac:dyDescent="0.25">
      <c r="K375" s="335"/>
      <c r="L375" s="693"/>
    </row>
    <row r="376" spans="11:12" ht="15.75" customHeight="1" x14ac:dyDescent="0.25">
      <c r="K376" s="335"/>
      <c r="L376" s="693"/>
    </row>
    <row r="377" spans="11:12" ht="15.75" customHeight="1" x14ac:dyDescent="0.25">
      <c r="K377" s="335"/>
      <c r="L377" s="693"/>
    </row>
    <row r="378" spans="11:12" ht="15.75" customHeight="1" x14ac:dyDescent="0.25">
      <c r="K378" s="335"/>
      <c r="L378" s="693"/>
    </row>
    <row r="379" spans="11:12" ht="15.75" customHeight="1" x14ac:dyDescent="0.25">
      <c r="K379" s="335"/>
      <c r="L379" s="693"/>
    </row>
    <row r="380" spans="11:12" ht="15.75" customHeight="1" x14ac:dyDescent="0.25">
      <c r="K380" s="335"/>
      <c r="L380" s="693"/>
    </row>
    <row r="381" spans="11:12" ht="15.75" customHeight="1" x14ac:dyDescent="0.25">
      <c r="K381" s="335"/>
      <c r="L381" s="693"/>
    </row>
    <row r="382" spans="11:12" ht="15.75" customHeight="1" x14ac:dyDescent="0.25">
      <c r="K382" s="335"/>
      <c r="L382" s="693"/>
    </row>
    <row r="383" spans="11:12" ht="15.75" customHeight="1" x14ac:dyDescent="0.25">
      <c r="K383" s="335"/>
      <c r="L383" s="693"/>
    </row>
    <row r="384" spans="11:12" ht="15.75" customHeight="1" x14ac:dyDescent="0.25">
      <c r="K384" s="335"/>
      <c r="L384" s="693"/>
    </row>
    <row r="385" spans="11:12" ht="15.75" customHeight="1" x14ac:dyDescent="0.25">
      <c r="K385" s="335"/>
      <c r="L385" s="693"/>
    </row>
    <row r="386" spans="11:12" ht="15.75" customHeight="1" x14ac:dyDescent="0.25">
      <c r="K386" s="335"/>
      <c r="L386" s="693"/>
    </row>
    <row r="387" spans="11:12" ht="15.75" customHeight="1" x14ac:dyDescent="0.25">
      <c r="K387" s="335"/>
      <c r="L387" s="693"/>
    </row>
    <row r="388" spans="11:12" ht="15.75" customHeight="1" x14ac:dyDescent="0.25">
      <c r="K388" s="335"/>
      <c r="L388" s="693"/>
    </row>
    <row r="389" spans="11:12" ht="15.75" customHeight="1" x14ac:dyDescent="0.25">
      <c r="K389" s="335"/>
      <c r="L389" s="693"/>
    </row>
    <row r="390" spans="11:12" ht="15.75" customHeight="1" x14ac:dyDescent="0.25">
      <c r="K390" s="335"/>
      <c r="L390" s="693"/>
    </row>
    <row r="391" spans="11:12" ht="15.75" customHeight="1" x14ac:dyDescent="0.25">
      <c r="K391" s="335"/>
      <c r="L391" s="693"/>
    </row>
    <row r="392" spans="11:12" ht="15.75" customHeight="1" x14ac:dyDescent="0.25">
      <c r="K392" s="335"/>
      <c r="L392" s="693"/>
    </row>
    <row r="393" spans="11:12" ht="15.75" customHeight="1" x14ac:dyDescent="0.25">
      <c r="K393" s="335"/>
      <c r="L393" s="693"/>
    </row>
    <row r="394" spans="11:12" ht="15.75" customHeight="1" x14ac:dyDescent="0.25">
      <c r="K394" s="335"/>
      <c r="L394" s="693"/>
    </row>
    <row r="395" spans="11:12" ht="15.75" customHeight="1" x14ac:dyDescent="0.25">
      <c r="K395" s="335"/>
      <c r="L395" s="693"/>
    </row>
    <row r="396" spans="11:12" ht="15.75" customHeight="1" x14ac:dyDescent="0.25">
      <c r="K396" s="335"/>
      <c r="L396" s="693"/>
    </row>
    <row r="397" spans="11:12" ht="15.75" customHeight="1" x14ac:dyDescent="0.25">
      <c r="K397" s="335"/>
      <c r="L397" s="693"/>
    </row>
    <row r="398" spans="11:12" ht="15.75" customHeight="1" x14ac:dyDescent="0.25">
      <c r="K398" s="335"/>
      <c r="L398" s="693"/>
    </row>
    <row r="399" spans="11:12" ht="15.75" customHeight="1" x14ac:dyDescent="0.25">
      <c r="K399" s="335"/>
      <c r="L399" s="693"/>
    </row>
    <row r="400" spans="11:12" ht="15.75" customHeight="1" x14ac:dyDescent="0.25">
      <c r="K400" s="335"/>
      <c r="L400" s="693"/>
    </row>
    <row r="401" spans="11:12" ht="15.75" customHeight="1" x14ac:dyDescent="0.25">
      <c r="K401" s="335"/>
      <c r="L401" s="693"/>
    </row>
    <row r="402" spans="11:12" ht="15.75" customHeight="1" x14ac:dyDescent="0.25">
      <c r="K402" s="335"/>
      <c r="L402" s="693"/>
    </row>
    <row r="403" spans="11:12" ht="15.75" customHeight="1" x14ac:dyDescent="0.25">
      <c r="K403" s="335"/>
      <c r="L403" s="693"/>
    </row>
    <row r="404" spans="11:12" ht="15.75" customHeight="1" x14ac:dyDescent="0.25">
      <c r="K404" s="335"/>
      <c r="L404" s="693"/>
    </row>
    <row r="405" spans="11:12" ht="15.75" customHeight="1" x14ac:dyDescent="0.25">
      <c r="K405" s="335"/>
      <c r="L405" s="693"/>
    </row>
    <row r="406" spans="11:12" ht="15.75" customHeight="1" x14ac:dyDescent="0.25">
      <c r="K406" s="335"/>
      <c r="L406" s="693"/>
    </row>
    <row r="407" spans="11:12" ht="15.75" customHeight="1" x14ac:dyDescent="0.25">
      <c r="K407" s="335"/>
      <c r="L407" s="693"/>
    </row>
    <row r="408" spans="11:12" ht="15.75" customHeight="1" x14ac:dyDescent="0.25">
      <c r="K408" s="335"/>
      <c r="L408" s="693"/>
    </row>
    <row r="409" spans="11:12" ht="15.75" customHeight="1" x14ac:dyDescent="0.25">
      <c r="K409" s="335"/>
      <c r="L409" s="693"/>
    </row>
    <row r="410" spans="11:12" ht="15.75" customHeight="1" x14ac:dyDescent="0.25">
      <c r="K410" s="335"/>
      <c r="L410" s="693"/>
    </row>
    <row r="411" spans="11:12" ht="15.75" customHeight="1" x14ac:dyDescent="0.25">
      <c r="K411" s="335"/>
      <c r="L411" s="693"/>
    </row>
    <row r="412" spans="11:12" ht="15.75" customHeight="1" x14ac:dyDescent="0.25">
      <c r="K412" s="335"/>
      <c r="L412" s="693"/>
    </row>
    <row r="413" spans="11:12" ht="15.75" customHeight="1" x14ac:dyDescent="0.25">
      <c r="K413" s="335"/>
      <c r="L413" s="693"/>
    </row>
    <row r="414" spans="11:12" ht="15.75" customHeight="1" x14ac:dyDescent="0.25">
      <c r="K414" s="335"/>
      <c r="L414" s="693"/>
    </row>
    <row r="415" spans="11:12" ht="15.75" customHeight="1" x14ac:dyDescent="0.25">
      <c r="K415" s="335"/>
      <c r="L415" s="693"/>
    </row>
    <row r="416" spans="11:12" ht="15.75" customHeight="1" x14ac:dyDescent="0.25">
      <c r="K416" s="335"/>
      <c r="L416" s="693"/>
    </row>
    <row r="417" spans="11:12" ht="15.75" customHeight="1" x14ac:dyDescent="0.25">
      <c r="K417" s="335"/>
      <c r="L417" s="693"/>
    </row>
    <row r="418" spans="11:12" ht="15.75" customHeight="1" x14ac:dyDescent="0.25">
      <c r="K418" s="335"/>
      <c r="L418" s="693"/>
    </row>
    <row r="419" spans="11:12" ht="15.75" customHeight="1" x14ac:dyDescent="0.25">
      <c r="K419" s="335"/>
      <c r="L419" s="693"/>
    </row>
    <row r="420" spans="11:12" ht="15.75" customHeight="1" x14ac:dyDescent="0.25">
      <c r="K420" s="335"/>
      <c r="L420" s="693"/>
    </row>
    <row r="421" spans="11:12" ht="15.75" customHeight="1" x14ac:dyDescent="0.25">
      <c r="K421" s="335"/>
      <c r="L421" s="693"/>
    </row>
    <row r="422" spans="11:12" ht="15.75" customHeight="1" x14ac:dyDescent="0.25">
      <c r="K422" s="335"/>
      <c r="L422" s="693"/>
    </row>
    <row r="423" spans="11:12" ht="15.75" customHeight="1" x14ac:dyDescent="0.25">
      <c r="K423" s="335"/>
      <c r="L423" s="693"/>
    </row>
    <row r="424" spans="11:12" ht="15.75" customHeight="1" x14ac:dyDescent="0.25">
      <c r="K424" s="335"/>
      <c r="L424" s="693"/>
    </row>
    <row r="425" spans="11:12" ht="15.75" customHeight="1" x14ac:dyDescent="0.25">
      <c r="K425" s="335"/>
      <c r="L425" s="693"/>
    </row>
    <row r="426" spans="11:12" ht="15.75" customHeight="1" x14ac:dyDescent="0.25">
      <c r="K426" s="335"/>
      <c r="L426" s="693"/>
    </row>
    <row r="427" spans="11:12" ht="15.75" customHeight="1" x14ac:dyDescent="0.25">
      <c r="K427" s="335"/>
      <c r="L427" s="693"/>
    </row>
    <row r="428" spans="11:12" ht="15.75" customHeight="1" x14ac:dyDescent="0.25">
      <c r="K428" s="335"/>
      <c r="L428" s="693"/>
    </row>
    <row r="429" spans="11:12" ht="15.75" customHeight="1" x14ac:dyDescent="0.25">
      <c r="K429" s="335"/>
      <c r="L429" s="693"/>
    </row>
    <row r="430" spans="11:12" ht="15.75" customHeight="1" x14ac:dyDescent="0.25">
      <c r="K430" s="335"/>
      <c r="L430" s="693"/>
    </row>
    <row r="431" spans="11:12" ht="15.75" customHeight="1" x14ac:dyDescent="0.25">
      <c r="K431" s="335"/>
      <c r="L431" s="693"/>
    </row>
    <row r="432" spans="11:12" ht="15.75" customHeight="1" x14ac:dyDescent="0.25">
      <c r="K432" s="335"/>
      <c r="L432" s="693"/>
    </row>
    <row r="433" spans="11:12" ht="15.75" customHeight="1" x14ac:dyDescent="0.25">
      <c r="K433" s="335"/>
      <c r="L433" s="693"/>
    </row>
    <row r="434" spans="11:12" ht="15.75" customHeight="1" x14ac:dyDescent="0.25">
      <c r="K434" s="335"/>
      <c r="L434" s="693"/>
    </row>
    <row r="435" spans="11:12" ht="15.75" customHeight="1" x14ac:dyDescent="0.25">
      <c r="K435" s="335"/>
      <c r="L435" s="693"/>
    </row>
    <row r="436" spans="11:12" ht="15.75" customHeight="1" x14ac:dyDescent="0.25">
      <c r="K436" s="335"/>
      <c r="L436" s="693"/>
    </row>
    <row r="437" spans="11:12" ht="15.75" customHeight="1" x14ac:dyDescent="0.25">
      <c r="K437" s="335"/>
      <c r="L437" s="693"/>
    </row>
    <row r="438" spans="11:12" ht="15.75" customHeight="1" x14ac:dyDescent="0.25">
      <c r="K438" s="335"/>
      <c r="L438" s="693"/>
    </row>
    <row r="439" spans="11:12" ht="15.75" customHeight="1" x14ac:dyDescent="0.25">
      <c r="K439" s="335"/>
      <c r="L439" s="693"/>
    </row>
    <row r="440" spans="11:12" ht="15.75" customHeight="1" x14ac:dyDescent="0.25">
      <c r="K440" s="335"/>
      <c r="L440" s="693"/>
    </row>
    <row r="441" spans="11:12" ht="15.75" customHeight="1" x14ac:dyDescent="0.25">
      <c r="K441" s="335"/>
      <c r="L441" s="693"/>
    </row>
    <row r="442" spans="11:12" ht="15.75" customHeight="1" x14ac:dyDescent="0.25">
      <c r="K442" s="335"/>
      <c r="L442" s="693"/>
    </row>
    <row r="443" spans="11:12" ht="15.75" customHeight="1" x14ac:dyDescent="0.25">
      <c r="K443" s="335"/>
      <c r="L443" s="693"/>
    </row>
    <row r="444" spans="11:12" ht="15.75" customHeight="1" x14ac:dyDescent="0.25">
      <c r="K444" s="335"/>
      <c r="L444" s="693"/>
    </row>
    <row r="445" spans="11:12" ht="15.75" customHeight="1" x14ac:dyDescent="0.25">
      <c r="K445" s="335"/>
      <c r="L445" s="693"/>
    </row>
    <row r="446" spans="11:12" ht="15.75" customHeight="1" x14ac:dyDescent="0.25">
      <c r="K446" s="335"/>
      <c r="L446" s="693"/>
    </row>
    <row r="447" spans="11:12" ht="15.75" customHeight="1" x14ac:dyDescent="0.25">
      <c r="K447" s="335"/>
      <c r="L447" s="693"/>
    </row>
    <row r="448" spans="11:12" ht="15.75" customHeight="1" x14ac:dyDescent="0.25">
      <c r="K448" s="335"/>
      <c r="L448" s="693"/>
    </row>
    <row r="449" spans="11:12" ht="15.75" customHeight="1" x14ac:dyDescent="0.25">
      <c r="K449" s="335"/>
      <c r="L449" s="693"/>
    </row>
    <row r="450" spans="11:12" ht="15.75" customHeight="1" x14ac:dyDescent="0.25">
      <c r="K450" s="335"/>
      <c r="L450" s="693"/>
    </row>
    <row r="451" spans="11:12" ht="15.75" customHeight="1" x14ac:dyDescent="0.25">
      <c r="K451" s="335"/>
      <c r="L451" s="693"/>
    </row>
    <row r="452" spans="11:12" ht="15.75" customHeight="1" x14ac:dyDescent="0.25">
      <c r="K452" s="335"/>
      <c r="L452" s="693"/>
    </row>
    <row r="453" spans="11:12" ht="15.75" customHeight="1" x14ac:dyDescent="0.25">
      <c r="K453" s="335"/>
      <c r="L453" s="693"/>
    </row>
    <row r="454" spans="11:12" ht="15.75" customHeight="1" x14ac:dyDescent="0.25">
      <c r="K454" s="335"/>
      <c r="L454" s="693"/>
    </row>
    <row r="455" spans="11:12" ht="15.75" customHeight="1" x14ac:dyDescent="0.25">
      <c r="K455" s="335"/>
      <c r="L455" s="693"/>
    </row>
    <row r="456" spans="11:12" ht="15.75" customHeight="1" x14ac:dyDescent="0.25">
      <c r="K456" s="335"/>
      <c r="L456" s="693"/>
    </row>
    <row r="457" spans="11:12" ht="15.75" customHeight="1" x14ac:dyDescent="0.25">
      <c r="K457" s="335"/>
      <c r="L457" s="693"/>
    </row>
    <row r="458" spans="11:12" ht="15.75" customHeight="1" x14ac:dyDescent="0.25">
      <c r="K458" s="335"/>
      <c r="L458" s="693"/>
    </row>
    <row r="459" spans="11:12" ht="15.75" customHeight="1" x14ac:dyDescent="0.25">
      <c r="K459" s="335"/>
      <c r="L459" s="693"/>
    </row>
    <row r="460" spans="11:12" ht="15.75" customHeight="1" x14ac:dyDescent="0.25">
      <c r="K460" s="335"/>
      <c r="L460" s="693"/>
    </row>
    <row r="461" spans="11:12" ht="15.75" customHeight="1" x14ac:dyDescent="0.25">
      <c r="K461" s="335"/>
      <c r="L461" s="693"/>
    </row>
    <row r="462" spans="11:12" ht="15.75" customHeight="1" x14ac:dyDescent="0.25">
      <c r="K462" s="335"/>
      <c r="L462" s="693"/>
    </row>
    <row r="463" spans="11:12" ht="15.75" customHeight="1" x14ac:dyDescent="0.25">
      <c r="K463" s="335"/>
      <c r="L463" s="693"/>
    </row>
    <row r="464" spans="11:12" ht="15.75" customHeight="1" x14ac:dyDescent="0.25">
      <c r="K464" s="335"/>
      <c r="L464" s="693"/>
    </row>
    <row r="465" spans="11:12" ht="15.75" customHeight="1" x14ac:dyDescent="0.25">
      <c r="K465" s="335"/>
      <c r="L465" s="693"/>
    </row>
    <row r="466" spans="11:12" ht="15.75" customHeight="1" x14ac:dyDescent="0.25">
      <c r="K466" s="335"/>
      <c r="L466" s="693"/>
    </row>
    <row r="467" spans="11:12" ht="15.75" customHeight="1" x14ac:dyDescent="0.25">
      <c r="K467" s="335"/>
      <c r="L467" s="693"/>
    </row>
    <row r="468" spans="11:12" ht="15.75" customHeight="1" x14ac:dyDescent="0.25">
      <c r="K468" s="335"/>
      <c r="L468" s="693"/>
    </row>
    <row r="469" spans="11:12" ht="15.75" customHeight="1" x14ac:dyDescent="0.25">
      <c r="K469" s="335"/>
      <c r="L469" s="693"/>
    </row>
    <row r="470" spans="11:12" ht="15.75" customHeight="1" x14ac:dyDescent="0.25">
      <c r="K470" s="335"/>
      <c r="L470" s="693"/>
    </row>
    <row r="471" spans="11:12" ht="15.75" customHeight="1" x14ac:dyDescent="0.25">
      <c r="K471" s="335"/>
      <c r="L471" s="693"/>
    </row>
    <row r="472" spans="11:12" ht="15.75" customHeight="1" x14ac:dyDescent="0.25">
      <c r="K472" s="335"/>
      <c r="L472" s="693"/>
    </row>
    <row r="473" spans="11:12" ht="15.75" customHeight="1" x14ac:dyDescent="0.25">
      <c r="K473" s="335"/>
      <c r="L473" s="693"/>
    </row>
    <row r="474" spans="11:12" ht="15.75" customHeight="1" x14ac:dyDescent="0.25">
      <c r="K474" s="335"/>
      <c r="L474" s="693"/>
    </row>
    <row r="475" spans="11:12" ht="15.75" customHeight="1" x14ac:dyDescent="0.25">
      <c r="K475" s="335"/>
      <c r="L475" s="693"/>
    </row>
    <row r="476" spans="11:12" ht="15.75" customHeight="1" x14ac:dyDescent="0.25">
      <c r="K476" s="335"/>
      <c r="L476" s="693"/>
    </row>
    <row r="477" spans="11:12" ht="15.75" customHeight="1" x14ac:dyDescent="0.25">
      <c r="K477" s="335"/>
      <c r="L477" s="693"/>
    </row>
    <row r="478" spans="11:12" ht="15.75" customHeight="1" x14ac:dyDescent="0.25">
      <c r="K478" s="335"/>
      <c r="L478" s="693"/>
    </row>
    <row r="479" spans="11:12" ht="15.75" customHeight="1" x14ac:dyDescent="0.25">
      <c r="K479" s="335"/>
      <c r="L479" s="693"/>
    </row>
    <row r="480" spans="11:12" ht="15.75" customHeight="1" x14ac:dyDescent="0.25">
      <c r="K480" s="335"/>
      <c r="L480" s="693"/>
    </row>
    <row r="481" spans="11:12" ht="15.75" customHeight="1" x14ac:dyDescent="0.25">
      <c r="K481" s="335"/>
      <c r="L481" s="693"/>
    </row>
    <row r="482" spans="11:12" ht="15.75" customHeight="1" x14ac:dyDescent="0.25">
      <c r="K482" s="335"/>
      <c r="L482" s="693"/>
    </row>
    <row r="483" spans="11:12" ht="15.75" customHeight="1" x14ac:dyDescent="0.25">
      <c r="K483" s="335"/>
      <c r="L483" s="693"/>
    </row>
    <row r="484" spans="11:12" ht="15.75" customHeight="1" x14ac:dyDescent="0.25">
      <c r="K484" s="335"/>
      <c r="L484" s="693"/>
    </row>
    <row r="485" spans="11:12" ht="15.75" customHeight="1" x14ac:dyDescent="0.25">
      <c r="K485" s="335"/>
      <c r="L485" s="693"/>
    </row>
    <row r="486" spans="11:12" ht="15.75" customHeight="1" x14ac:dyDescent="0.25">
      <c r="K486" s="335"/>
      <c r="L486" s="693"/>
    </row>
    <row r="487" spans="11:12" ht="15.75" customHeight="1" x14ac:dyDescent="0.25">
      <c r="K487" s="335"/>
      <c r="L487" s="693"/>
    </row>
    <row r="488" spans="11:12" ht="15.75" customHeight="1" x14ac:dyDescent="0.25">
      <c r="K488" s="335"/>
      <c r="L488" s="693"/>
    </row>
    <row r="489" spans="11:12" ht="15.75" customHeight="1" x14ac:dyDescent="0.25">
      <c r="K489" s="335"/>
      <c r="L489" s="693"/>
    </row>
    <row r="490" spans="11:12" ht="15.75" customHeight="1" x14ac:dyDescent="0.25">
      <c r="K490" s="335"/>
      <c r="L490" s="693"/>
    </row>
    <row r="491" spans="11:12" ht="15.75" customHeight="1" x14ac:dyDescent="0.25">
      <c r="K491" s="335"/>
      <c r="L491" s="693"/>
    </row>
    <row r="492" spans="11:12" ht="15.75" customHeight="1" x14ac:dyDescent="0.25">
      <c r="K492" s="335"/>
      <c r="L492" s="693"/>
    </row>
    <row r="493" spans="11:12" ht="15.75" customHeight="1" x14ac:dyDescent="0.25">
      <c r="K493" s="335"/>
      <c r="L493" s="693"/>
    </row>
    <row r="494" spans="11:12" ht="15.75" customHeight="1" x14ac:dyDescent="0.25">
      <c r="K494" s="335"/>
      <c r="L494" s="693"/>
    </row>
    <row r="495" spans="11:12" ht="15.75" customHeight="1" x14ac:dyDescent="0.25">
      <c r="K495" s="335"/>
      <c r="L495" s="693"/>
    </row>
    <row r="496" spans="11:12" ht="15.75" customHeight="1" x14ac:dyDescent="0.25">
      <c r="K496" s="335"/>
      <c r="L496" s="693"/>
    </row>
    <row r="497" spans="11:12" ht="15.75" customHeight="1" x14ac:dyDescent="0.25">
      <c r="K497" s="335"/>
      <c r="L497" s="693"/>
    </row>
    <row r="498" spans="11:12" ht="15.75" customHeight="1" x14ac:dyDescent="0.25">
      <c r="K498" s="335"/>
      <c r="L498" s="693"/>
    </row>
    <row r="499" spans="11:12" ht="15.75" customHeight="1" x14ac:dyDescent="0.25">
      <c r="K499" s="335"/>
      <c r="L499" s="693"/>
    </row>
    <row r="500" spans="11:12" ht="15.75" customHeight="1" x14ac:dyDescent="0.25">
      <c r="K500" s="335"/>
      <c r="L500" s="693"/>
    </row>
    <row r="501" spans="11:12" ht="15.75" customHeight="1" x14ac:dyDescent="0.25">
      <c r="K501" s="335"/>
      <c r="L501" s="693"/>
    </row>
    <row r="502" spans="11:12" ht="15.75" customHeight="1" x14ac:dyDescent="0.25">
      <c r="K502" s="335"/>
      <c r="L502" s="693"/>
    </row>
    <row r="503" spans="11:12" ht="15.75" customHeight="1" x14ac:dyDescent="0.25">
      <c r="K503" s="335"/>
      <c r="L503" s="693"/>
    </row>
    <row r="504" spans="11:12" ht="15.75" customHeight="1" x14ac:dyDescent="0.25">
      <c r="K504" s="335"/>
      <c r="L504" s="693"/>
    </row>
    <row r="505" spans="11:12" ht="15.75" customHeight="1" x14ac:dyDescent="0.25">
      <c r="K505" s="335"/>
      <c r="L505" s="693"/>
    </row>
    <row r="506" spans="11:12" ht="15.75" customHeight="1" x14ac:dyDescent="0.25">
      <c r="K506" s="335"/>
      <c r="L506" s="693"/>
    </row>
    <row r="507" spans="11:12" ht="15.75" customHeight="1" x14ac:dyDescent="0.25">
      <c r="K507" s="335"/>
      <c r="L507" s="693"/>
    </row>
    <row r="508" spans="11:12" ht="15.75" customHeight="1" x14ac:dyDescent="0.25">
      <c r="K508" s="335"/>
      <c r="L508" s="693"/>
    </row>
    <row r="509" spans="11:12" ht="15.75" customHeight="1" x14ac:dyDescent="0.25">
      <c r="K509" s="335"/>
      <c r="L509" s="693"/>
    </row>
    <row r="510" spans="11:12" ht="15.75" customHeight="1" x14ac:dyDescent="0.25">
      <c r="K510" s="335"/>
      <c r="L510" s="693"/>
    </row>
    <row r="511" spans="11:12" ht="15.75" customHeight="1" x14ac:dyDescent="0.25">
      <c r="K511" s="335"/>
      <c r="L511" s="693"/>
    </row>
    <row r="512" spans="11:12" ht="15.75" customHeight="1" x14ac:dyDescent="0.25">
      <c r="K512" s="335"/>
      <c r="L512" s="693"/>
    </row>
    <row r="513" spans="11:12" ht="15.75" customHeight="1" x14ac:dyDescent="0.25">
      <c r="K513" s="335"/>
      <c r="L513" s="693"/>
    </row>
    <row r="514" spans="11:12" ht="15.75" customHeight="1" x14ac:dyDescent="0.25">
      <c r="K514" s="335"/>
      <c r="L514" s="693"/>
    </row>
    <row r="515" spans="11:12" ht="15.75" customHeight="1" x14ac:dyDescent="0.25">
      <c r="K515" s="335"/>
      <c r="L515" s="693"/>
    </row>
    <row r="516" spans="11:12" ht="15.75" customHeight="1" x14ac:dyDescent="0.25">
      <c r="K516" s="335"/>
      <c r="L516" s="693"/>
    </row>
    <row r="517" spans="11:12" ht="15.75" customHeight="1" x14ac:dyDescent="0.25">
      <c r="K517" s="335"/>
      <c r="L517" s="693"/>
    </row>
    <row r="518" spans="11:12" ht="15.75" customHeight="1" x14ac:dyDescent="0.25">
      <c r="K518" s="335"/>
      <c r="L518" s="693"/>
    </row>
    <row r="519" spans="11:12" ht="15.75" customHeight="1" x14ac:dyDescent="0.25">
      <c r="K519" s="335"/>
      <c r="L519" s="693"/>
    </row>
    <row r="520" spans="11:12" ht="15.75" customHeight="1" x14ac:dyDescent="0.25">
      <c r="K520" s="335"/>
      <c r="L520" s="693"/>
    </row>
    <row r="521" spans="11:12" ht="15.75" customHeight="1" x14ac:dyDescent="0.25">
      <c r="K521" s="335"/>
      <c r="L521" s="693"/>
    </row>
    <row r="522" spans="11:12" ht="15.75" customHeight="1" x14ac:dyDescent="0.25">
      <c r="K522" s="335"/>
      <c r="L522" s="693"/>
    </row>
    <row r="523" spans="11:12" ht="15.75" customHeight="1" x14ac:dyDescent="0.25">
      <c r="K523" s="335"/>
      <c r="L523" s="693"/>
    </row>
    <row r="524" spans="11:12" ht="15.75" customHeight="1" x14ac:dyDescent="0.25">
      <c r="K524" s="335"/>
      <c r="L524" s="693"/>
    </row>
    <row r="525" spans="11:12" ht="15.75" customHeight="1" x14ac:dyDescent="0.25">
      <c r="K525" s="335"/>
      <c r="L525" s="693"/>
    </row>
    <row r="526" spans="11:12" ht="15.75" customHeight="1" x14ac:dyDescent="0.25">
      <c r="K526" s="335"/>
      <c r="L526" s="693"/>
    </row>
    <row r="527" spans="11:12" ht="15.75" customHeight="1" x14ac:dyDescent="0.25">
      <c r="K527" s="335"/>
      <c r="L527" s="693"/>
    </row>
    <row r="528" spans="11:12" ht="15.75" customHeight="1" x14ac:dyDescent="0.25">
      <c r="K528" s="335"/>
      <c r="L528" s="693"/>
    </row>
    <row r="529" spans="11:12" ht="15.75" customHeight="1" x14ac:dyDescent="0.25">
      <c r="K529" s="335"/>
      <c r="L529" s="693"/>
    </row>
    <row r="530" spans="11:12" ht="15.75" customHeight="1" x14ac:dyDescent="0.25">
      <c r="K530" s="335"/>
      <c r="L530" s="693"/>
    </row>
    <row r="531" spans="11:12" ht="15.75" customHeight="1" x14ac:dyDescent="0.25">
      <c r="K531" s="335"/>
      <c r="L531" s="693"/>
    </row>
    <row r="532" spans="11:12" ht="15.75" customHeight="1" x14ac:dyDescent="0.25">
      <c r="K532" s="335"/>
      <c r="L532" s="693"/>
    </row>
    <row r="533" spans="11:12" ht="15.75" customHeight="1" x14ac:dyDescent="0.25">
      <c r="K533" s="335"/>
      <c r="L533" s="693"/>
    </row>
    <row r="534" spans="11:12" ht="15.75" customHeight="1" x14ac:dyDescent="0.25">
      <c r="K534" s="335"/>
      <c r="L534" s="693"/>
    </row>
    <row r="535" spans="11:12" ht="15.75" customHeight="1" x14ac:dyDescent="0.25">
      <c r="K535" s="335"/>
      <c r="L535" s="693"/>
    </row>
    <row r="536" spans="11:12" ht="15.75" customHeight="1" x14ac:dyDescent="0.25">
      <c r="K536" s="335"/>
      <c r="L536" s="693"/>
    </row>
    <row r="537" spans="11:12" ht="15.75" customHeight="1" x14ac:dyDescent="0.25">
      <c r="K537" s="335"/>
      <c r="L537" s="693"/>
    </row>
    <row r="538" spans="11:12" ht="15.75" customHeight="1" x14ac:dyDescent="0.25">
      <c r="K538" s="335"/>
      <c r="L538" s="693"/>
    </row>
    <row r="539" spans="11:12" ht="15.75" customHeight="1" x14ac:dyDescent="0.25">
      <c r="K539" s="335"/>
      <c r="L539" s="693"/>
    </row>
    <row r="540" spans="11:12" ht="15.75" customHeight="1" x14ac:dyDescent="0.25">
      <c r="K540" s="335"/>
      <c r="L540" s="693"/>
    </row>
    <row r="541" spans="11:12" ht="15.75" customHeight="1" x14ac:dyDescent="0.25">
      <c r="K541" s="335"/>
      <c r="L541" s="693"/>
    </row>
    <row r="542" spans="11:12" ht="15.75" customHeight="1" x14ac:dyDescent="0.25">
      <c r="K542" s="335"/>
      <c r="L542" s="693"/>
    </row>
    <row r="543" spans="11:12" ht="15.75" customHeight="1" x14ac:dyDescent="0.25">
      <c r="K543" s="335"/>
      <c r="L543" s="693"/>
    </row>
    <row r="544" spans="11:12" ht="15.75" customHeight="1" x14ac:dyDescent="0.25">
      <c r="K544" s="335"/>
      <c r="L544" s="693"/>
    </row>
    <row r="545" spans="11:12" ht="15.75" customHeight="1" x14ac:dyDescent="0.25">
      <c r="K545" s="335"/>
      <c r="L545" s="693"/>
    </row>
    <row r="546" spans="11:12" ht="15.75" customHeight="1" x14ac:dyDescent="0.25">
      <c r="K546" s="335"/>
      <c r="L546" s="693"/>
    </row>
    <row r="547" spans="11:12" ht="15.75" customHeight="1" x14ac:dyDescent="0.25">
      <c r="K547" s="335"/>
      <c r="L547" s="693"/>
    </row>
    <row r="548" spans="11:12" ht="15.75" customHeight="1" x14ac:dyDescent="0.25">
      <c r="K548" s="335"/>
      <c r="L548" s="693"/>
    </row>
    <row r="549" spans="11:12" ht="15.75" customHeight="1" x14ac:dyDescent="0.25">
      <c r="K549" s="335"/>
      <c r="L549" s="693"/>
    </row>
    <row r="550" spans="11:12" ht="15.75" customHeight="1" x14ac:dyDescent="0.25">
      <c r="K550" s="335"/>
      <c r="L550" s="693"/>
    </row>
    <row r="551" spans="11:12" ht="15.75" customHeight="1" x14ac:dyDescent="0.25">
      <c r="K551" s="335"/>
      <c r="L551" s="693"/>
    </row>
    <row r="552" spans="11:12" ht="15.75" customHeight="1" x14ac:dyDescent="0.25">
      <c r="K552" s="335"/>
      <c r="L552" s="693"/>
    </row>
    <row r="553" spans="11:12" ht="15.75" customHeight="1" x14ac:dyDescent="0.25">
      <c r="K553" s="335"/>
      <c r="L553" s="693"/>
    </row>
    <row r="554" spans="11:12" ht="15.75" customHeight="1" x14ac:dyDescent="0.25">
      <c r="K554" s="335"/>
      <c r="L554" s="693"/>
    </row>
    <row r="555" spans="11:12" ht="15.75" customHeight="1" x14ac:dyDescent="0.25">
      <c r="K555" s="335"/>
      <c r="L555" s="693"/>
    </row>
    <row r="556" spans="11:12" ht="15.75" customHeight="1" x14ac:dyDescent="0.25">
      <c r="K556" s="335"/>
      <c r="L556" s="693"/>
    </row>
    <row r="557" spans="11:12" ht="15.75" customHeight="1" x14ac:dyDescent="0.25">
      <c r="K557" s="335"/>
      <c r="L557" s="693"/>
    </row>
    <row r="558" spans="11:12" ht="15.75" customHeight="1" x14ac:dyDescent="0.25">
      <c r="K558" s="335"/>
      <c r="L558" s="693"/>
    </row>
    <row r="559" spans="11:12" ht="15.75" customHeight="1" x14ac:dyDescent="0.25">
      <c r="K559" s="335"/>
      <c r="L559" s="693"/>
    </row>
    <row r="560" spans="11:12" ht="15.75" customHeight="1" x14ac:dyDescent="0.25">
      <c r="K560" s="335"/>
      <c r="L560" s="693"/>
    </row>
    <row r="561" spans="11:12" ht="15.75" customHeight="1" x14ac:dyDescent="0.25">
      <c r="K561" s="335"/>
      <c r="L561" s="693"/>
    </row>
    <row r="562" spans="11:12" ht="15.75" customHeight="1" x14ac:dyDescent="0.25">
      <c r="K562" s="335"/>
      <c r="L562" s="693"/>
    </row>
    <row r="563" spans="11:12" ht="15.75" customHeight="1" x14ac:dyDescent="0.25">
      <c r="K563" s="335"/>
      <c r="L563" s="693"/>
    </row>
    <row r="564" spans="11:12" ht="15.75" customHeight="1" x14ac:dyDescent="0.25">
      <c r="K564" s="335"/>
      <c r="L564" s="693"/>
    </row>
    <row r="565" spans="11:12" ht="15.75" customHeight="1" x14ac:dyDescent="0.25">
      <c r="K565" s="335"/>
      <c r="L565" s="693"/>
    </row>
    <row r="566" spans="11:12" ht="15.75" customHeight="1" x14ac:dyDescent="0.25">
      <c r="K566" s="335"/>
      <c r="L566" s="693"/>
    </row>
    <row r="567" spans="11:12" ht="15.75" customHeight="1" x14ac:dyDescent="0.25">
      <c r="K567" s="335"/>
      <c r="L567" s="693"/>
    </row>
    <row r="568" spans="11:12" ht="15.75" customHeight="1" x14ac:dyDescent="0.25">
      <c r="K568" s="335"/>
      <c r="L568" s="693"/>
    </row>
    <row r="569" spans="11:12" ht="15.75" customHeight="1" x14ac:dyDescent="0.25">
      <c r="K569" s="335"/>
      <c r="L569" s="693"/>
    </row>
    <row r="570" spans="11:12" ht="15.75" customHeight="1" x14ac:dyDescent="0.25">
      <c r="K570" s="335"/>
      <c r="L570" s="693"/>
    </row>
    <row r="571" spans="11:12" ht="15.75" customHeight="1" x14ac:dyDescent="0.25">
      <c r="K571" s="335"/>
      <c r="L571" s="693"/>
    </row>
    <row r="572" spans="11:12" ht="15.75" customHeight="1" x14ac:dyDescent="0.25">
      <c r="K572" s="335"/>
      <c r="L572" s="693"/>
    </row>
    <row r="573" spans="11:12" ht="15.75" customHeight="1" x14ac:dyDescent="0.25">
      <c r="K573" s="335"/>
      <c r="L573" s="693"/>
    </row>
    <row r="574" spans="11:12" ht="15.75" customHeight="1" x14ac:dyDescent="0.25">
      <c r="K574" s="335"/>
      <c r="L574" s="693"/>
    </row>
    <row r="575" spans="11:12" ht="15.75" customHeight="1" x14ac:dyDescent="0.25">
      <c r="K575" s="335"/>
      <c r="L575" s="693"/>
    </row>
    <row r="576" spans="11:12" ht="15.75" customHeight="1" x14ac:dyDescent="0.25">
      <c r="K576" s="335"/>
      <c r="L576" s="693"/>
    </row>
    <row r="577" spans="11:12" ht="15.75" customHeight="1" x14ac:dyDescent="0.25">
      <c r="K577" s="335"/>
      <c r="L577" s="693"/>
    </row>
    <row r="578" spans="11:12" ht="15.75" customHeight="1" x14ac:dyDescent="0.25">
      <c r="K578" s="335"/>
      <c r="L578" s="693"/>
    </row>
    <row r="579" spans="11:12" ht="15.75" customHeight="1" x14ac:dyDescent="0.25">
      <c r="K579" s="335"/>
      <c r="L579" s="693"/>
    </row>
    <row r="580" spans="11:12" ht="15.75" customHeight="1" x14ac:dyDescent="0.25">
      <c r="K580" s="335"/>
      <c r="L580" s="693"/>
    </row>
    <row r="581" spans="11:12" ht="15.75" customHeight="1" x14ac:dyDescent="0.25">
      <c r="K581" s="335"/>
      <c r="L581" s="693"/>
    </row>
    <row r="582" spans="11:12" ht="15.75" customHeight="1" x14ac:dyDescent="0.25">
      <c r="K582" s="335"/>
      <c r="L582" s="693"/>
    </row>
    <row r="583" spans="11:12" ht="15.75" customHeight="1" x14ac:dyDescent="0.25">
      <c r="K583" s="335"/>
      <c r="L583" s="693"/>
    </row>
    <row r="584" spans="11:12" ht="15.75" customHeight="1" x14ac:dyDescent="0.25">
      <c r="K584" s="335"/>
      <c r="L584" s="693"/>
    </row>
    <row r="585" spans="11:12" ht="15.75" customHeight="1" x14ac:dyDescent="0.25">
      <c r="K585" s="335"/>
      <c r="L585" s="693"/>
    </row>
    <row r="586" spans="11:12" ht="15.75" customHeight="1" x14ac:dyDescent="0.25">
      <c r="K586" s="335"/>
      <c r="L586" s="693"/>
    </row>
    <row r="587" spans="11:12" ht="15.75" customHeight="1" x14ac:dyDescent="0.25">
      <c r="K587" s="335"/>
      <c r="L587" s="693"/>
    </row>
    <row r="588" spans="11:12" ht="15.75" customHeight="1" x14ac:dyDescent="0.25">
      <c r="K588" s="335"/>
      <c r="L588" s="693"/>
    </row>
    <row r="589" spans="11:12" ht="15.75" customHeight="1" x14ac:dyDescent="0.25">
      <c r="K589" s="335"/>
      <c r="L589" s="693"/>
    </row>
    <row r="590" spans="11:12" ht="15.75" customHeight="1" x14ac:dyDescent="0.25">
      <c r="K590" s="335"/>
      <c r="L590" s="693"/>
    </row>
    <row r="591" spans="11:12" ht="15.75" customHeight="1" x14ac:dyDescent="0.25">
      <c r="K591" s="335"/>
      <c r="L591" s="693"/>
    </row>
    <row r="592" spans="11:12" ht="15.75" customHeight="1" x14ac:dyDescent="0.25">
      <c r="K592" s="335"/>
      <c r="L592" s="693"/>
    </row>
    <row r="593" spans="11:12" ht="15.75" customHeight="1" x14ac:dyDescent="0.25">
      <c r="K593" s="335"/>
      <c r="L593" s="693"/>
    </row>
    <row r="594" spans="11:12" ht="15.75" customHeight="1" x14ac:dyDescent="0.25">
      <c r="K594" s="335"/>
      <c r="L594" s="693"/>
    </row>
    <row r="595" spans="11:12" ht="15.75" customHeight="1" x14ac:dyDescent="0.25">
      <c r="K595" s="335"/>
      <c r="L595" s="693"/>
    </row>
    <row r="596" spans="11:12" ht="15.75" customHeight="1" x14ac:dyDescent="0.25">
      <c r="K596" s="335"/>
      <c r="L596" s="693"/>
    </row>
    <row r="597" spans="11:12" ht="15.75" customHeight="1" x14ac:dyDescent="0.25">
      <c r="K597" s="335"/>
      <c r="L597" s="693"/>
    </row>
    <row r="598" spans="11:12" ht="15.75" customHeight="1" x14ac:dyDescent="0.25">
      <c r="K598" s="335"/>
      <c r="L598" s="693"/>
    </row>
    <row r="599" spans="11:12" ht="15.75" customHeight="1" x14ac:dyDescent="0.25">
      <c r="K599" s="335"/>
      <c r="L599" s="693"/>
    </row>
    <row r="600" spans="11:12" ht="15.75" customHeight="1" x14ac:dyDescent="0.25">
      <c r="K600" s="335"/>
      <c r="L600" s="693"/>
    </row>
    <row r="601" spans="11:12" ht="15.75" customHeight="1" x14ac:dyDescent="0.25">
      <c r="K601" s="335"/>
      <c r="L601" s="693"/>
    </row>
    <row r="602" spans="11:12" ht="15.75" customHeight="1" x14ac:dyDescent="0.25">
      <c r="K602" s="335"/>
      <c r="L602" s="693"/>
    </row>
    <row r="603" spans="11:12" ht="15.75" customHeight="1" x14ac:dyDescent="0.25">
      <c r="K603" s="335"/>
      <c r="L603" s="693"/>
    </row>
    <row r="604" spans="11:12" ht="15.75" customHeight="1" x14ac:dyDescent="0.25">
      <c r="K604" s="335"/>
      <c r="L604" s="693"/>
    </row>
    <row r="605" spans="11:12" ht="15.75" customHeight="1" x14ac:dyDescent="0.25">
      <c r="K605" s="335"/>
      <c r="L605" s="693"/>
    </row>
    <row r="606" spans="11:12" ht="15.75" customHeight="1" x14ac:dyDescent="0.25">
      <c r="K606" s="335"/>
      <c r="L606" s="693"/>
    </row>
    <row r="607" spans="11:12" ht="15.75" customHeight="1" x14ac:dyDescent="0.25">
      <c r="K607" s="335"/>
      <c r="L607" s="693"/>
    </row>
    <row r="608" spans="11:12" ht="15.75" customHeight="1" x14ac:dyDescent="0.25">
      <c r="K608" s="335"/>
      <c r="L608" s="693"/>
    </row>
    <row r="609" spans="11:12" ht="15.75" customHeight="1" x14ac:dyDescent="0.25">
      <c r="K609" s="335"/>
      <c r="L609" s="693"/>
    </row>
    <row r="610" spans="11:12" ht="15.75" customHeight="1" x14ac:dyDescent="0.25">
      <c r="K610" s="335"/>
      <c r="L610" s="693"/>
    </row>
    <row r="611" spans="11:12" ht="15.75" customHeight="1" x14ac:dyDescent="0.25">
      <c r="K611" s="335"/>
      <c r="L611" s="693"/>
    </row>
    <row r="612" spans="11:12" ht="15.75" customHeight="1" x14ac:dyDescent="0.25">
      <c r="K612" s="335"/>
      <c r="L612" s="693"/>
    </row>
    <row r="613" spans="11:12" ht="15.75" customHeight="1" x14ac:dyDescent="0.25">
      <c r="K613" s="335"/>
      <c r="L613" s="693"/>
    </row>
    <row r="614" spans="11:12" ht="15.75" customHeight="1" x14ac:dyDescent="0.25">
      <c r="K614" s="335"/>
      <c r="L614" s="693"/>
    </row>
    <row r="615" spans="11:12" ht="15.75" customHeight="1" x14ac:dyDescent="0.25">
      <c r="K615" s="335"/>
      <c r="L615" s="693"/>
    </row>
    <row r="616" spans="11:12" ht="15.75" customHeight="1" x14ac:dyDescent="0.25">
      <c r="K616" s="335"/>
      <c r="L616" s="693"/>
    </row>
    <row r="617" spans="11:12" ht="15.75" customHeight="1" x14ac:dyDescent="0.25">
      <c r="K617" s="335"/>
      <c r="L617" s="693"/>
    </row>
    <row r="618" spans="11:12" ht="15.75" customHeight="1" x14ac:dyDescent="0.25">
      <c r="K618" s="335"/>
      <c r="L618" s="693"/>
    </row>
    <row r="619" spans="11:12" ht="15.75" customHeight="1" x14ac:dyDescent="0.25">
      <c r="K619" s="335"/>
      <c r="L619" s="693"/>
    </row>
    <row r="620" spans="11:12" ht="15.75" customHeight="1" x14ac:dyDescent="0.25">
      <c r="K620" s="335"/>
      <c r="L620" s="693"/>
    </row>
    <row r="621" spans="11:12" ht="15.75" customHeight="1" x14ac:dyDescent="0.25">
      <c r="K621" s="335"/>
      <c r="L621" s="693"/>
    </row>
    <row r="622" spans="11:12" ht="15.75" customHeight="1" x14ac:dyDescent="0.25">
      <c r="K622" s="335"/>
      <c r="L622" s="693"/>
    </row>
    <row r="623" spans="11:12" ht="15.75" customHeight="1" x14ac:dyDescent="0.25">
      <c r="K623" s="335"/>
      <c r="L623" s="693"/>
    </row>
    <row r="624" spans="11:12" ht="15.75" customHeight="1" x14ac:dyDescent="0.25">
      <c r="K624" s="335"/>
      <c r="L624" s="693"/>
    </row>
    <row r="625" spans="11:12" ht="15.75" customHeight="1" x14ac:dyDescent="0.25">
      <c r="K625" s="335"/>
      <c r="L625" s="693"/>
    </row>
    <row r="626" spans="11:12" ht="15.75" customHeight="1" x14ac:dyDescent="0.25">
      <c r="K626" s="335"/>
      <c r="L626" s="693"/>
    </row>
    <row r="627" spans="11:12" ht="15.75" customHeight="1" x14ac:dyDescent="0.25">
      <c r="K627" s="335"/>
      <c r="L627" s="693"/>
    </row>
    <row r="628" spans="11:12" ht="15.75" customHeight="1" x14ac:dyDescent="0.25">
      <c r="K628" s="335"/>
      <c r="L628" s="693"/>
    </row>
    <row r="629" spans="11:12" ht="15.75" customHeight="1" x14ac:dyDescent="0.25">
      <c r="K629" s="335"/>
      <c r="L629" s="693"/>
    </row>
    <row r="630" spans="11:12" ht="15.75" customHeight="1" x14ac:dyDescent="0.25">
      <c r="K630" s="335"/>
      <c r="L630" s="693"/>
    </row>
    <row r="631" spans="11:12" ht="15.75" customHeight="1" x14ac:dyDescent="0.25">
      <c r="K631" s="335"/>
      <c r="L631" s="693"/>
    </row>
    <row r="632" spans="11:12" ht="15.75" customHeight="1" x14ac:dyDescent="0.25">
      <c r="K632" s="335"/>
      <c r="L632" s="693"/>
    </row>
    <row r="633" spans="11:12" ht="15.75" customHeight="1" x14ac:dyDescent="0.25">
      <c r="K633" s="335"/>
      <c r="L633" s="693"/>
    </row>
    <row r="634" spans="11:12" ht="15.75" customHeight="1" x14ac:dyDescent="0.25">
      <c r="K634" s="335"/>
      <c r="L634" s="693"/>
    </row>
    <row r="635" spans="11:12" ht="15.75" customHeight="1" x14ac:dyDescent="0.25">
      <c r="K635" s="335"/>
      <c r="L635" s="693"/>
    </row>
    <row r="636" spans="11:12" ht="15.75" customHeight="1" x14ac:dyDescent="0.25">
      <c r="K636" s="335"/>
      <c r="L636" s="693"/>
    </row>
    <row r="637" spans="11:12" ht="15.75" customHeight="1" x14ac:dyDescent="0.25">
      <c r="K637" s="335"/>
      <c r="L637" s="693"/>
    </row>
    <row r="638" spans="11:12" ht="15.75" customHeight="1" x14ac:dyDescent="0.25">
      <c r="K638" s="335"/>
      <c r="L638" s="693"/>
    </row>
    <row r="639" spans="11:12" ht="15.75" customHeight="1" x14ac:dyDescent="0.25">
      <c r="K639" s="335"/>
      <c r="L639" s="693"/>
    </row>
    <row r="640" spans="11:12" ht="15.75" customHeight="1" x14ac:dyDescent="0.25">
      <c r="K640" s="335"/>
      <c r="L640" s="693"/>
    </row>
    <row r="641" spans="11:12" ht="15.75" customHeight="1" x14ac:dyDescent="0.25">
      <c r="K641" s="335"/>
      <c r="L641" s="693"/>
    </row>
    <row r="642" spans="11:12" ht="15.75" customHeight="1" x14ac:dyDescent="0.25">
      <c r="K642" s="335"/>
      <c r="L642" s="693"/>
    </row>
    <row r="643" spans="11:12" ht="15.75" customHeight="1" x14ac:dyDescent="0.25">
      <c r="K643" s="335"/>
      <c r="L643" s="693"/>
    </row>
    <row r="644" spans="11:12" ht="15.75" customHeight="1" x14ac:dyDescent="0.25">
      <c r="K644" s="335"/>
      <c r="L644" s="693"/>
    </row>
    <row r="645" spans="11:12" ht="15.75" customHeight="1" x14ac:dyDescent="0.25">
      <c r="K645" s="335"/>
      <c r="L645" s="693"/>
    </row>
    <row r="646" spans="11:12" ht="15.75" customHeight="1" x14ac:dyDescent="0.25">
      <c r="K646" s="335"/>
      <c r="L646" s="693"/>
    </row>
    <row r="647" spans="11:12" ht="15.75" customHeight="1" x14ac:dyDescent="0.25">
      <c r="K647" s="335"/>
      <c r="L647" s="693"/>
    </row>
    <row r="648" spans="11:12" ht="15.75" customHeight="1" x14ac:dyDescent="0.25">
      <c r="K648" s="335"/>
      <c r="L648" s="693"/>
    </row>
    <row r="649" spans="11:12" ht="15.75" customHeight="1" x14ac:dyDescent="0.25">
      <c r="K649" s="335"/>
      <c r="L649" s="693"/>
    </row>
    <row r="650" spans="11:12" ht="15.75" customHeight="1" x14ac:dyDescent="0.25">
      <c r="K650" s="335"/>
      <c r="L650" s="693"/>
    </row>
    <row r="651" spans="11:12" ht="15.75" customHeight="1" x14ac:dyDescent="0.25">
      <c r="K651" s="335"/>
      <c r="L651" s="693"/>
    </row>
    <row r="652" spans="11:12" ht="15.75" customHeight="1" x14ac:dyDescent="0.25">
      <c r="K652" s="335"/>
      <c r="L652" s="693"/>
    </row>
    <row r="653" spans="11:12" ht="15.75" customHeight="1" x14ac:dyDescent="0.25">
      <c r="K653" s="335"/>
      <c r="L653" s="693"/>
    </row>
    <row r="654" spans="11:12" ht="15.75" customHeight="1" x14ac:dyDescent="0.25">
      <c r="K654" s="335"/>
      <c r="L654" s="693"/>
    </row>
    <row r="655" spans="11:12" ht="15.75" customHeight="1" x14ac:dyDescent="0.25">
      <c r="K655" s="335"/>
      <c r="L655" s="693"/>
    </row>
    <row r="656" spans="11:12" ht="15.75" customHeight="1" x14ac:dyDescent="0.25">
      <c r="K656" s="335"/>
      <c r="L656" s="693"/>
    </row>
    <row r="657" spans="11:12" ht="15.75" customHeight="1" x14ac:dyDescent="0.25">
      <c r="K657" s="335"/>
      <c r="L657" s="693"/>
    </row>
    <row r="658" spans="11:12" ht="15.75" customHeight="1" x14ac:dyDescent="0.25">
      <c r="K658" s="335"/>
      <c r="L658" s="693"/>
    </row>
    <row r="659" spans="11:12" ht="15.75" customHeight="1" x14ac:dyDescent="0.25">
      <c r="K659" s="335"/>
      <c r="L659" s="693"/>
    </row>
    <row r="660" spans="11:12" ht="15.75" customHeight="1" x14ac:dyDescent="0.25">
      <c r="K660" s="335"/>
      <c r="L660" s="693"/>
    </row>
    <row r="661" spans="11:12" ht="15.75" customHeight="1" x14ac:dyDescent="0.25">
      <c r="K661" s="335"/>
      <c r="L661" s="693"/>
    </row>
    <row r="662" spans="11:12" ht="15.75" customHeight="1" x14ac:dyDescent="0.25">
      <c r="K662" s="335"/>
      <c r="L662" s="693"/>
    </row>
    <row r="663" spans="11:12" ht="15.75" customHeight="1" x14ac:dyDescent="0.25">
      <c r="K663" s="335"/>
      <c r="L663" s="693"/>
    </row>
    <row r="664" spans="11:12" ht="15.75" customHeight="1" x14ac:dyDescent="0.25">
      <c r="K664" s="335"/>
      <c r="L664" s="693"/>
    </row>
    <row r="665" spans="11:12" ht="15.75" customHeight="1" x14ac:dyDescent="0.25">
      <c r="K665" s="335"/>
      <c r="L665" s="693"/>
    </row>
    <row r="666" spans="11:12" ht="15.75" customHeight="1" x14ac:dyDescent="0.25">
      <c r="K666" s="335"/>
      <c r="L666" s="693"/>
    </row>
    <row r="667" spans="11:12" ht="15.75" customHeight="1" x14ac:dyDescent="0.25">
      <c r="K667" s="335"/>
      <c r="L667" s="693"/>
    </row>
    <row r="668" spans="11:12" ht="15.75" customHeight="1" x14ac:dyDescent="0.25">
      <c r="K668" s="335"/>
      <c r="L668" s="693"/>
    </row>
    <row r="669" spans="11:12" ht="15.75" customHeight="1" x14ac:dyDescent="0.25">
      <c r="K669" s="335"/>
      <c r="L669" s="693"/>
    </row>
    <row r="670" spans="11:12" ht="15.75" customHeight="1" x14ac:dyDescent="0.25">
      <c r="K670" s="335"/>
      <c r="L670" s="693"/>
    </row>
    <row r="671" spans="11:12" ht="15.75" customHeight="1" x14ac:dyDescent="0.25">
      <c r="K671" s="335"/>
      <c r="L671" s="693"/>
    </row>
    <row r="672" spans="11:12" ht="15.75" customHeight="1" x14ac:dyDescent="0.25">
      <c r="K672" s="335"/>
      <c r="L672" s="693"/>
    </row>
    <row r="673" spans="11:12" ht="15.75" customHeight="1" x14ac:dyDescent="0.25">
      <c r="K673" s="335"/>
      <c r="L673" s="693"/>
    </row>
    <row r="674" spans="11:12" ht="15.75" customHeight="1" x14ac:dyDescent="0.25">
      <c r="K674" s="335"/>
      <c r="L674" s="693"/>
    </row>
    <row r="675" spans="11:12" ht="15.75" customHeight="1" x14ac:dyDescent="0.25">
      <c r="K675" s="335"/>
      <c r="L675" s="693"/>
    </row>
    <row r="676" spans="11:12" ht="15.75" customHeight="1" x14ac:dyDescent="0.25">
      <c r="K676" s="335"/>
      <c r="L676" s="693"/>
    </row>
    <row r="677" spans="11:12" ht="15.75" customHeight="1" x14ac:dyDescent="0.25">
      <c r="K677" s="335"/>
      <c r="L677" s="693"/>
    </row>
    <row r="678" spans="11:12" ht="15.75" customHeight="1" x14ac:dyDescent="0.25">
      <c r="K678" s="335"/>
      <c r="L678" s="693"/>
    </row>
    <row r="679" spans="11:12" ht="15.75" customHeight="1" x14ac:dyDescent="0.25">
      <c r="K679" s="335"/>
      <c r="L679" s="693"/>
    </row>
    <row r="680" spans="11:12" ht="15.75" customHeight="1" x14ac:dyDescent="0.25">
      <c r="K680" s="335"/>
      <c r="L680" s="693"/>
    </row>
    <row r="681" spans="11:12" ht="15.75" customHeight="1" x14ac:dyDescent="0.25">
      <c r="K681" s="335"/>
      <c r="L681" s="693"/>
    </row>
    <row r="682" spans="11:12" ht="15.75" customHeight="1" x14ac:dyDescent="0.25">
      <c r="K682" s="335"/>
      <c r="L682" s="693"/>
    </row>
    <row r="683" spans="11:12" ht="15.75" customHeight="1" x14ac:dyDescent="0.25">
      <c r="K683" s="335"/>
      <c r="L683" s="693"/>
    </row>
    <row r="684" spans="11:12" ht="15.75" customHeight="1" x14ac:dyDescent="0.25">
      <c r="K684" s="335"/>
      <c r="L684" s="693"/>
    </row>
    <row r="685" spans="11:12" ht="15.75" customHeight="1" x14ac:dyDescent="0.25">
      <c r="K685" s="335"/>
      <c r="L685" s="693"/>
    </row>
    <row r="686" spans="11:12" ht="15.75" customHeight="1" x14ac:dyDescent="0.25">
      <c r="K686" s="335"/>
      <c r="L686" s="693"/>
    </row>
    <row r="687" spans="11:12" ht="15.75" customHeight="1" x14ac:dyDescent="0.25">
      <c r="K687" s="335"/>
      <c r="L687" s="693"/>
    </row>
    <row r="688" spans="11:12" ht="15.75" customHeight="1" x14ac:dyDescent="0.25">
      <c r="K688" s="335"/>
      <c r="L688" s="693"/>
    </row>
    <row r="689" spans="11:12" ht="15.75" customHeight="1" x14ac:dyDescent="0.25">
      <c r="K689" s="335"/>
      <c r="L689" s="693"/>
    </row>
    <row r="690" spans="11:12" ht="15.75" customHeight="1" x14ac:dyDescent="0.25">
      <c r="K690" s="335"/>
      <c r="L690" s="693"/>
    </row>
    <row r="691" spans="11:12" ht="15.75" customHeight="1" x14ac:dyDescent="0.25">
      <c r="K691" s="335"/>
      <c r="L691" s="693"/>
    </row>
    <row r="692" spans="11:12" ht="15.75" customHeight="1" x14ac:dyDescent="0.25">
      <c r="K692" s="335"/>
      <c r="L692" s="693"/>
    </row>
    <row r="693" spans="11:12" ht="15.75" customHeight="1" x14ac:dyDescent="0.25">
      <c r="K693" s="335"/>
      <c r="L693" s="693"/>
    </row>
    <row r="694" spans="11:12" ht="15.75" customHeight="1" x14ac:dyDescent="0.25">
      <c r="K694" s="335"/>
      <c r="L694" s="693"/>
    </row>
    <row r="695" spans="11:12" ht="15.75" customHeight="1" x14ac:dyDescent="0.25">
      <c r="K695" s="335"/>
      <c r="L695" s="693"/>
    </row>
    <row r="696" spans="11:12" ht="15.75" customHeight="1" x14ac:dyDescent="0.25">
      <c r="K696" s="335"/>
      <c r="L696" s="693"/>
    </row>
    <row r="697" spans="11:12" ht="15.75" customHeight="1" x14ac:dyDescent="0.25">
      <c r="K697" s="335"/>
      <c r="L697" s="693"/>
    </row>
    <row r="698" spans="11:12" ht="15.75" customHeight="1" x14ac:dyDescent="0.25">
      <c r="K698" s="335"/>
      <c r="L698" s="693"/>
    </row>
    <row r="699" spans="11:12" ht="15.75" customHeight="1" x14ac:dyDescent="0.25">
      <c r="K699" s="335"/>
      <c r="L699" s="693"/>
    </row>
    <row r="700" spans="11:12" ht="15.75" customHeight="1" x14ac:dyDescent="0.25">
      <c r="K700" s="335"/>
      <c r="L700" s="693"/>
    </row>
    <row r="701" spans="11:12" ht="15.75" customHeight="1" x14ac:dyDescent="0.25">
      <c r="K701" s="335"/>
      <c r="L701" s="693"/>
    </row>
    <row r="702" spans="11:12" ht="15.75" customHeight="1" x14ac:dyDescent="0.25">
      <c r="K702" s="335"/>
      <c r="L702" s="693"/>
    </row>
    <row r="703" spans="11:12" ht="15.75" customHeight="1" x14ac:dyDescent="0.25">
      <c r="K703" s="335"/>
      <c r="L703" s="693"/>
    </row>
    <row r="704" spans="11:12" ht="15.75" customHeight="1" x14ac:dyDescent="0.25">
      <c r="K704" s="335"/>
      <c r="L704" s="693"/>
    </row>
    <row r="705" spans="11:12" ht="15.75" customHeight="1" x14ac:dyDescent="0.25">
      <c r="K705" s="335"/>
      <c r="L705" s="693"/>
    </row>
    <row r="706" spans="11:12" ht="15.75" customHeight="1" x14ac:dyDescent="0.25">
      <c r="K706" s="335"/>
      <c r="L706" s="693"/>
    </row>
    <row r="707" spans="11:12" ht="15.75" customHeight="1" x14ac:dyDescent="0.25">
      <c r="K707" s="335"/>
      <c r="L707" s="693"/>
    </row>
    <row r="708" spans="11:12" ht="15.75" customHeight="1" x14ac:dyDescent="0.25">
      <c r="K708" s="335"/>
      <c r="L708" s="693"/>
    </row>
    <row r="709" spans="11:12" ht="15.75" customHeight="1" x14ac:dyDescent="0.25">
      <c r="K709" s="335"/>
      <c r="L709" s="693"/>
    </row>
    <row r="710" spans="11:12" ht="15.75" customHeight="1" x14ac:dyDescent="0.25">
      <c r="K710" s="335"/>
      <c r="L710" s="693"/>
    </row>
    <row r="711" spans="11:12" ht="15.75" customHeight="1" x14ac:dyDescent="0.25">
      <c r="K711" s="335"/>
      <c r="L711" s="693"/>
    </row>
    <row r="712" spans="11:12" ht="15.75" customHeight="1" x14ac:dyDescent="0.25">
      <c r="K712" s="335"/>
      <c r="L712" s="693"/>
    </row>
    <row r="713" spans="11:12" ht="15.75" customHeight="1" x14ac:dyDescent="0.25">
      <c r="K713" s="335"/>
      <c r="L713" s="693"/>
    </row>
    <row r="714" spans="11:12" ht="15.75" customHeight="1" x14ac:dyDescent="0.25">
      <c r="K714" s="335"/>
      <c r="L714" s="693"/>
    </row>
    <row r="715" spans="11:12" ht="15.75" customHeight="1" x14ac:dyDescent="0.25">
      <c r="K715" s="335"/>
      <c r="L715" s="693"/>
    </row>
    <row r="716" spans="11:12" ht="15.75" customHeight="1" x14ac:dyDescent="0.25">
      <c r="K716" s="335"/>
      <c r="L716" s="693"/>
    </row>
    <row r="717" spans="11:12" ht="15.75" customHeight="1" x14ac:dyDescent="0.25">
      <c r="K717" s="335"/>
      <c r="L717" s="693"/>
    </row>
    <row r="718" spans="11:12" ht="15.75" customHeight="1" x14ac:dyDescent="0.25">
      <c r="K718" s="335"/>
      <c r="L718" s="693"/>
    </row>
    <row r="719" spans="11:12" ht="15.75" customHeight="1" x14ac:dyDescent="0.25">
      <c r="K719" s="335"/>
      <c r="L719" s="693"/>
    </row>
    <row r="720" spans="11:12" ht="15.75" customHeight="1" x14ac:dyDescent="0.25">
      <c r="K720" s="335"/>
      <c r="L720" s="693"/>
    </row>
    <row r="721" spans="11:12" ht="15.75" customHeight="1" x14ac:dyDescent="0.25">
      <c r="K721" s="335"/>
      <c r="L721" s="693"/>
    </row>
    <row r="722" spans="11:12" ht="15.75" customHeight="1" x14ac:dyDescent="0.25">
      <c r="K722" s="335"/>
      <c r="L722" s="693"/>
    </row>
    <row r="723" spans="11:12" ht="15.75" customHeight="1" x14ac:dyDescent="0.25">
      <c r="K723" s="335"/>
      <c r="L723" s="693"/>
    </row>
    <row r="724" spans="11:12" ht="15.75" customHeight="1" x14ac:dyDescent="0.25">
      <c r="K724" s="335"/>
      <c r="L724" s="693"/>
    </row>
    <row r="725" spans="11:12" ht="15.75" customHeight="1" x14ac:dyDescent="0.25">
      <c r="K725" s="335"/>
      <c r="L725" s="693"/>
    </row>
    <row r="726" spans="11:12" ht="15.75" customHeight="1" x14ac:dyDescent="0.25">
      <c r="K726" s="335"/>
      <c r="L726" s="693"/>
    </row>
    <row r="727" spans="11:12" ht="15.75" customHeight="1" x14ac:dyDescent="0.25">
      <c r="K727" s="335"/>
      <c r="L727" s="693"/>
    </row>
    <row r="728" spans="11:12" ht="15.75" customHeight="1" x14ac:dyDescent="0.25">
      <c r="K728" s="335"/>
      <c r="L728" s="693"/>
    </row>
    <row r="729" spans="11:12" ht="15.75" customHeight="1" x14ac:dyDescent="0.25">
      <c r="K729" s="335"/>
      <c r="L729" s="693"/>
    </row>
    <row r="730" spans="11:12" ht="15.75" customHeight="1" x14ac:dyDescent="0.25">
      <c r="K730" s="335"/>
      <c r="L730" s="693"/>
    </row>
    <row r="731" spans="11:12" ht="15.75" customHeight="1" x14ac:dyDescent="0.25">
      <c r="K731" s="335"/>
      <c r="L731" s="693"/>
    </row>
    <row r="732" spans="11:12" ht="15.75" customHeight="1" x14ac:dyDescent="0.25">
      <c r="K732" s="335"/>
      <c r="L732" s="693"/>
    </row>
    <row r="733" spans="11:12" ht="15.75" customHeight="1" x14ac:dyDescent="0.25">
      <c r="K733" s="335"/>
      <c r="L733" s="693"/>
    </row>
    <row r="734" spans="11:12" ht="15.75" customHeight="1" x14ac:dyDescent="0.25">
      <c r="K734" s="335"/>
      <c r="L734" s="693"/>
    </row>
    <row r="735" spans="11:12" ht="15.75" customHeight="1" x14ac:dyDescent="0.25">
      <c r="K735" s="335"/>
      <c r="L735" s="693"/>
    </row>
    <row r="736" spans="11:12" ht="15.75" customHeight="1" x14ac:dyDescent="0.25">
      <c r="K736" s="335"/>
      <c r="L736" s="693"/>
    </row>
    <row r="737" spans="11:12" ht="15.75" customHeight="1" x14ac:dyDescent="0.25">
      <c r="K737" s="335"/>
      <c r="L737" s="693"/>
    </row>
    <row r="738" spans="11:12" ht="15.75" customHeight="1" x14ac:dyDescent="0.25">
      <c r="K738" s="335"/>
      <c r="L738" s="693"/>
    </row>
    <row r="739" spans="11:12" ht="15.75" customHeight="1" x14ac:dyDescent="0.25">
      <c r="K739" s="335"/>
      <c r="L739" s="693"/>
    </row>
    <row r="740" spans="11:12" ht="15.75" customHeight="1" x14ac:dyDescent="0.25">
      <c r="K740" s="335"/>
      <c r="L740" s="693"/>
    </row>
    <row r="741" spans="11:12" ht="15.75" customHeight="1" x14ac:dyDescent="0.25">
      <c r="K741" s="335"/>
      <c r="L741" s="693"/>
    </row>
    <row r="742" spans="11:12" ht="15.75" customHeight="1" x14ac:dyDescent="0.25">
      <c r="K742" s="335"/>
      <c r="L742" s="693"/>
    </row>
    <row r="743" spans="11:12" ht="15.75" customHeight="1" x14ac:dyDescent="0.25">
      <c r="K743" s="335"/>
      <c r="L743" s="693"/>
    </row>
    <row r="744" spans="11:12" ht="15.75" customHeight="1" x14ac:dyDescent="0.25">
      <c r="K744" s="335"/>
      <c r="L744" s="693"/>
    </row>
    <row r="745" spans="11:12" ht="15.75" customHeight="1" x14ac:dyDescent="0.25">
      <c r="K745" s="335"/>
      <c r="L745" s="693"/>
    </row>
    <row r="746" spans="11:12" ht="15.75" customHeight="1" x14ac:dyDescent="0.25">
      <c r="K746" s="335"/>
      <c r="L746" s="693"/>
    </row>
    <row r="747" spans="11:12" ht="15.75" customHeight="1" x14ac:dyDescent="0.25">
      <c r="K747" s="335"/>
      <c r="L747" s="693"/>
    </row>
    <row r="748" spans="11:12" ht="15.75" customHeight="1" x14ac:dyDescent="0.25">
      <c r="K748" s="335"/>
      <c r="L748" s="693"/>
    </row>
    <row r="749" spans="11:12" ht="15.75" customHeight="1" x14ac:dyDescent="0.25">
      <c r="K749" s="335"/>
      <c r="L749" s="693"/>
    </row>
    <row r="750" spans="11:12" ht="15.75" customHeight="1" x14ac:dyDescent="0.25">
      <c r="K750" s="335"/>
      <c r="L750" s="693"/>
    </row>
    <row r="751" spans="11:12" ht="15.75" customHeight="1" x14ac:dyDescent="0.25">
      <c r="K751" s="335"/>
      <c r="L751" s="693"/>
    </row>
    <row r="752" spans="11:12" ht="15.75" customHeight="1" x14ac:dyDescent="0.25">
      <c r="K752" s="335"/>
      <c r="L752" s="693"/>
    </row>
    <row r="753" spans="11:12" ht="15.75" customHeight="1" x14ac:dyDescent="0.25">
      <c r="K753" s="335"/>
      <c r="L753" s="693"/>
    </row>
    <row r="754" spans="11:12" ht="15.75" customHeight="1" x14ac:dyDescent="0.25">
      <c r="K754" s="335"/>
      <c r="L754" s="693"/>
    </row>
    <row r="755" spans="11:12" ht="15.75" customHeight="1" x14ac:dyDescent="0.25">
      <c r="K755" s="335"/>
      <c r="L755" s="693"/>
    </row>
    <row r="756" spans="11:12" ht="15.75" customHeight="1" x14ac:dyDescent="0.25">
      <c r="K756" s="335"/>
      <c r="L756" s="693"/>
    </row>
    <row r="757" spans="11:12" ht="15.75" customHeight="1" x14ac:dyDescent="0.25">
      <c r="K757" s="335"/>
      <c r="L757" s="693"/>
    </row>
    <row r="758" spans="11:12" ht="15.75" customHeight="1" x14ac:dyDescent="0.25">
      <c r="K758" s="335"/>
      <c r="L758" s="693"/>
    </row>
    <row r="759" spans="11:12" ht="15.75" customHeight="1" x14ac:dyDescent="0.25">
      <c r="K759" s="335"/>
      <c r="L759" s="693"/>
    </row>
    <row r="760" spans="11:12" ht="15.75" customHeight="1" x14ac:dyDescent="0.25">
      <c r="K760" s="335"/>
      <c r="L760" s="693"/>
    </row>
    <row r="761" spans="11:12" ht="15.75" customHeight="1" x14ac:dyDescent="0.25">
      <c r="K761" s="335"/>
      <c r="L761" s="693"/>
    </row>
    <row r="762" spans="11:12" ht="15.75" customHeight="1" x14ac:dyDescent="0.25">
      <c r="K762" s="335"/>
      <c r="L762" s="693"/>
    </row>
    <row r="763" spans="11:12" ht="15.75" customHeight="1" x14ac:dyDescent="0.25">
      <c r="K763" s="335"/>
      <c r="L763" s="693"/>
    </row>
    <row r="764" spans="11:12" ht="15.75" customHeight="1" x14ac:dyDescent="0.25">
      <c r="K764" s="335"/>
      <c r="L764" s="693"/>
    </row>
    <row r="765" spans="11:12" ht="15.75" customHeight="1" x14ac:dyDescent="0.25">
      <c r="K765" s="335"/>
      <c r="L765" s="693"/>
    </row>
    <row r="766" spans="11:12" ht="15.75" customHeight="1" x14ac:dyDescent="0.25">
      <c r="K766" s="335"/>
      <c r="L766" s="693"/>
    </row>
    <row r="767" spans="11:12" ht="15.75" customHeight="1" x14ac:dyDescent="0.25">
      <c r="K767" s="335"/>
      <c r="L767" s="693"/>
    </row>
    <row r="768" spans="11:12" ht="15.75" customHeight="1" x14ac:dyDescent="0.25">
      <c r="K768" s="335"/>
      <c r="L768" s="693"/>
    </row>
    <row r="769" spans="11:12" ht="15.75" customHeight="1" x14ac:dyDescent="0.25">
      <c r="K769" s="335"/>
      <c r="L769" s="693"/>
    </row>
    <row r="770" spans="11:12" ht="15.75" customHeight="1" x14ac:dyDescent="0.25">
      <c r="K770" s="335"/>
      <c r="L770" s="693"/>
    </row>
    <row r="771" spans="11:12" ht="15.75" customHeight="1" x14ac:dyDescent="0.25">
      <c r="K771" s="335"/>
      <c r="L771" s="693"/>
    </row>
    <row r="772" spans="11:12" ht="15.75" customHeight="1" x14ac:dyDescent="0.25">
      <c r="K772" s="335"/>
      <c r="L772" s="693"/>
    </row>
    <row r="773" spans="11:12" ht="15.75" customHeight="1" x14ac:dyDescent="0.25">
      <c r="K773" s="335"/>
      <c r="L773" s="693"/>
    </row>
    <row r="774" spans="11:12" ht="15.75" customHeight="1" x14ac:dyDescent="0.25">
      <c r="K774" s="335"/>
      <c r="L774" s="693"/>
    </row>
    <row r="775" spans="11:12" ht="15.75" customHeight="1" x14ac:dyDescent="0.25">
      <c r="K775" s="335"/>
      <c r="L775" s="693"/>
    </row>
    <row r="776" spans="11:12" ht="15.75" customHeight="1" x14ac:dyDescent="0.25">
      <c r="K776" s="335"/>
      <c r="L776" s="693"/>
    </row>
    <row r="777" spans="11:12" ht="15.75" customHeight="1" x14ac:dyDescent="0.25">
      <c r="K777" s="335"/>
      <c r="L777" s="693"/>
    </row>
    <row r="778" spans="11:12" ht="15.75" customHeight="1" x14ac:dyDescent="0.25">
      <c r="K778" s="335"/>
      <c r="L778" s="693"/>
    </row>
    <row r="779" spans="11:12" ht="15.75" customHeight="1" x14ac:dyDescent="0.25">
      <c r="K779" s="335"/>
      <c r="L779" s="693"/>
    </row>
    <row r="780" spans="11:12" ht="15.75" customHeight="1" x14ac:dyDescent="0.25">
      <c r="K780" s="335"/>
      <c r="L780" s="693"/>
    </row>
    <row r="781" spans="11:12" ht="15.75" customHeight="1" x14ac:dyDescent="0.25">
      <c r="K781" s="335"/>
      <c r="L781" s="693"/>
    </row>
    <row r="782" spans="11:12" ht="15.75" customHeight="1" x14ac:dyDescent="0.25">
      <c r="K782" s="335"/>
      <c r="L782" s="693"/>
    </row>
    <row r="783" spans="11:12" ht="15.75" customHeight="1" x14ac:dyDescent="0.25">
      <c r="K783" s="335"/>
      <c r="L783" s="693"/>
    </row>
    <row r="784" spans="11:12" ht="15.75" customHeight="1" x14ac:dyDescent="0.25">
      <c r="K784" s="335"/>
      <c r="L784" s="693"/>
    </row>
    <row r="785" spans="11:12" ht="15.75" customHeight="1" x14ac:dyDescent="0.25">
      <c r="K785" s="335"/>
      <c r="L785" s="693"/>
    </row>
    <row r="786" spans="11:12" ht="15.75" customHeight="1" x14ac:dyDescent="0.25">
      <c r="K786" s="335"/>
      <c r="L786" s="693"/>
    </row>
    <row r="787" spans="11:12" ht="15.75" customHeight="1" x14ac:dyDescent="0.25">
      <c r="K787" s="335"/>
      <c r="L787" s="693"/>
    </row>
    <row r="788" spans="11:12" ht="15.75" customHeight="1" x14ac:dyDescent="0.25">
      <c r="K788" s="335"/>
      <c r="L788" s="693"/>
    </row>
    <row r="789" spans="11:12" ht="15.75" customHeight="1" x14ac:dyDescent="0.25">
      <c r="K789" s="335"/>
      <c r="L789" s="693"/>
    </row>
    <row r="790" spans="11:12" ht="15.75" customHeight="1" x14ac:dyDescent="0.25">
      <c r="K790" s="335"/>
      <c r="L790" s="693"/>
    </row>
    <row r="791" spans="11:12" ht="15.75" customHeight="1" x14ac:dyDescent="0.25">
      <c r="K791" s="335"/>
      <c r="L791" s="693"/>
    </row>
    <row r="792" spans="11:12" ht="15.75" customHeight="1" x14ac:dyDescent="0.25">
      <c r="K792" s="335"/>
      <c r="L792" s="693"/>
    </row>
    <row r="793" spans="11:12" ht="15.75" customHeight="1" x14ac:dyDescent="0.25">
      <c r="K793" s="335"/>
      <c r="L793" s="693"/>
    </row>
    <row r="794" spans="11:12" ht="15.75" customHeight="1" x14ac:dyDescent="0.25">
      <c r="K794" s="335"/>
      <c r="L794" s="693"/>
    </row>
    <row r="795" spans="11:12" ht="15.75" customHeight="1" x14ac:dyDescent="0.25">
      <c r="K795" s="335"/>
      <c r="L795" s="693"/>
    </row>
    <row r="796" spans="11:12" ht="15.75" customHeight="1" x14ac:dyDescent="0.25">
      <c r="K796" s="335"/>
      <c r="L796" s="693"/>
    </row>
    <row r="797" spans="11:12" ht="15.75" customHeight="1" x14ac:dyDescent="0.25">
      <c r="K797" s="335"/>
      <c r="L797" s="693"/>
    </row>
    <row r="798" spans="11:12" ht="15.75" customHeight="1" x14ac:dyDescent="0.25">
      <c r="K798" s="335"/>
      <c r="L798" s="693"/>
    </row>
    <row r="799" spans="11:12" ht="15.75" customHeight="1" x14ac:dyDescent="0.25">
      <c r="K799" s="335"/>
      <c r="L799" s="693"/>
    </row>
    <row r="800" spans="11:12" ht="15.75" customHeight="1" x14ac:dyDescent="0.25">
      <c r="K800" s="335"/>
      <c r="L800" s="693"/>
    </row>
    <row r="801" spans="11:12" ht="15.75" customHeight="1" x14ac:dyDescent="0.25">
      <c r="K801" s="335"/>
      <c r="L801" s="693"/>
    </row>
    <row r="802" spans="11:12" ht="15.75" customHeight="1" x14ac:dyDescent="0.25">
      <c r="K802" s="335"/>
      <c r="L802" s="693"/>
    </row>
    <row r="803" spans="11:12" ht="15.75" customHeight="1" x14ac:dyDescent="0.25">
      <c r="K803" s="335"/>
      <c r="L803" s="693"/>
    </row>
    <row r="804" spans="11:12" ht="15.75" customHeight="1" x14ac:dyDescent="0.25">
      <c r="K804" s="335"/>
      <c r="L804" s="693"/>
    </row>
    <row r="805" spans="11:12" ht="15.75" customHeight="1" x14ac:dyDescent="0.25">
      <c r="K805" s="335"/>
      <c r="L805" s="693"/>
    </row>
    <row r="806" spans="11:12" ht="15.75" customHeight="1" x14ac:dyDescent="0.25">
      <c r="K806" s="335"/>
      <c r="L806" s="693"/>
    </row>
    <row r="807" spans="11:12" ht="15.75" customHeight="1" x14ac:dyDescent="0.25">
      <c r="K807" s="335"/>
      <c r="L807" s="693"/>
    </row>
    <row r="808" spans="11:12" ht="15.75" customHeight="1" x14ac:dyDescent="0.25">
      <c r="K808" s="335"/>
      <c r="L808" s="693"/>
    </row>
    <row r="809" spans="11:12" ht="15.75" customHeight="1" x14ac:dyDescent="0.25">
      <c r="K809" s="335"/>
      <c r="L809" s="693"/>
    </row>
    <row r="810" spans="11:12" ht="15.75" customHeight="1" x14ac:dyDescent="0.25">
      <c r="K810" s="335"/>
      <c r="L810" s="693"/>
    </row>
    <row r="811" spans="11:12" ht="15.75" customHeight="1" x14ac:dyDescent="0.25">
      <c r="K811" s="335"/>
      <c r="L811" s="693"/>
    </row>
    <row r="812" spans="11:12" ht="15.75" customHeight="1" x14ac:dyDescent="0.25">
      <c r="K812" s="335"/>
      <c r="L812" s="693"/>
    </row>
    <row r="813" spans="11:12" ht="15.75" customHeight="1" x14ac:dyDescent="0.25">
      <c r="K813" s="335"/>
      <c r="L813" s="693"/>
    </row>
    <row r="814" spans="11:12" ht="15.75" customHeight="1" x14ac:dyDescent="0.25">
      <c r="K814" s="335"/>
      <c r="L814" s="693"/>
    </row>
    <row r="815" spans="11:12" ht="15.75" customHeight="1" x14ac:dyDescent="0.25">
      <c r="K815" s="335"/>
      <c r="L815" s="693"/>
    </row>
    <row r="816" spans="11:12" ht="15.75" customHeight="1" x14ac:dyDescent="0.25">
      <c r="K816" s="335"/>
      <c r="L816" s="693"/>
    </row>
    <row r="817" spans="11:12" ht="15.75" customHeight="1" x14ac:dyDescent="0.25">
      <c r="K817" s="335"/>
      <c r="L817" s="693"/>
    </row>
    <row r="818" spans="11:12" ht="15.75" customHeight="1" x14ac:dyDescent="0.25">
      <c r="K818" s="335"/>
      <c r="L818" s="693"/>
    </row>
    <row r="819" spans="11:12" ht="15.75" customHeight="1" x14ac:dyDescent="0.25">
      <c r="K819" s="335"/>
      <c r="L819" s="693"/>
    </row>
    <row r="820" spans="11:12" ht="15.75" customHeight="1" x14ac:dyDescent="0.25">
      <c r="K820" s="335"/>
      <c r="L820" s="693"/>
    </row>
    <row r="821" spans="11:12" ht="15.75" customHeight="1" x14ac:dyDescent="0.25">
      <c r="K821" s="335"/>
      <c r="L821" s="693"/>
    </row>
    <row r="822" spans="11:12" ht="15.75" customHeight="1" x14ac:dyDescent="0.25">
      <c r="K822" s="335"/>
      <c r="L822" s="693"/>
    </row>
    <row r="823" spans="11:12" ht="15.75" customHeight="1" x14ac:dyDescent="0.25">
      <c r="K823" s="335"/>
      <c r="L823" s="693"/>
    </row>
    <row r="824" spans="11:12" ht="15.75" customHeight="1" x14ac:dyDescent="0.25">
      <c r="K824" s="335"/>
      <c r="L824" s="693"/>
    </row>
    <row r="825" spans="11:12" ht="15.75" customHeight="1" x14ac:dyDescent="0.25">
      <c r="K825" s="335"/>
      <c r="L825" s="693"/>
    </row>
    <row r="826" spans="11:12" ht="15.75" customHeight="1" x14ac:dyDescent="0.25">
      <c r="K826" s="335"/>
      <c r="L826" s="693"/>
    </row>
    <row r="827" spans="11:12" ht="15.75" customHeight="1" x14ac:dyDescent="0.25">
      <c r="K827" s="335"/>
      <c r="L827" s="693"/>
    </row>
    <row r="828" spans="11:12" ht="15.75" customHeight="1" x14ac:dyDescent="0.25">
      <c r="K828" s="335"/>
      <c r="L828" s="693"/>
    </row>
    <row r="829" spans="11:12" ht="15.75" customHeight="1" x14ac:dyDescent="0.25">
      <c r="K829" s="335"/>
      <c r="L829" s="693"/>
    </row>
    <row r="830" spans="11:12" ht="15.75" customHeight="1" x14ac:dyDescent="0.25">
      <c r="K830" s="335"/>
      <c r="L830" s="693"/>
    </row>
    <row r="831" spans="11:12" ht="15.75" customHeight="1" x14ac:dyDescent="0.25">
      <c r="K831" s="335"/>
      <c r="L831" s="693"/>
    </row>
    <row r="832" spans="11:12" ht="15.75" customHeight="1" x14ac:dyDescent="0.25">
      <c r="K832" s="335"/>
      <c r="L832" s="693"/>
    </row>
    <row r="833" spans="11:12" ht="15.75" customHeight="1" x14ac:dyDescent="0.25">
      <c r="K833" s="335"/>
      <c r="L833" s="693"/>
    </row>
    <row r="834" spans="11:12" ht="15.75" customHeight="1" x14ac:dyDescent="0.25">
      <c r="K834" s="335"/>
      <c r="L834" s="693"/>
    </row>
    <row r="835" spans="11:12" ht="15.75" customHeight="1" x14ac:dyDescent="0.25">
      <c r="K835" s="335"/>
      <c r="L835" s="693"/>
    </row>
    <row r="836" spans="11:12" ht="15.75" customHeight="1" x14ac:dyDescent="0.25">
      <c r="K836" s="335"/>
      <c r="L836" s="693"/>
    </row>
    <row r="837" spans="11:12" ht="15.75" customHeight="1" x14ac:dyDescent="0.25">
      <c r="K837" s="335"/>
      <c r="L837" s="693"/>
    </row>
    <row r="838" spans="11:12" ht="15.75" customHeight="1" x14ac:dyDescent="0.25">
      <c r="K838" s="335"/>
      <c r="L838" s="693"/>
    </row>
    <row r="839" spans="11:12" ht="15.75" customHeight="1" x14ac:dyDescent="0.25">
      <c r="K839" s="335"/>
      <c r="L839" s="693"/>
    </row>
    <row r="840" spans="11:12" ht="15.75" customHeight="1" x14ac:dyDescent="0.25">
      <c r="K840" s="335"/>
      <c r="L840" s="693"/>
    </row>
    <row r="841" spans="11:12" ht="15.75" customHeight="1" x14ac:dyDescent="0.25">
      <c r="K841" s="335"/>
      <c r="L841" s="693"/>
    </row>
    <row r="842" spans="11:12" ht="15.75" customHeight="1" x14ac:dyDescent="0.25">
      <c r="K842" s="335"/>
      <c r="L842" s="693"/>
    </row>
    <row r="843" spans="11:12" ht="15.75" customHeight="1" x14ac:dyDescent="0.25">
      <c r="K843" s="335"/>
      <c r="L843" s="693"/>
    </row>
    <row r="844" spans="11:12" ht="15.75" customHeight="1" x14ac:dyDescent="0.25">
      <c r="K844" s="335"/>
      <c r="L844" s="693"/>
    </row>
    <row r="845" spans="11:12" ht="15.75" customHeight="1" x14ac:dyDescent="0.25">
      <c r="K845" s="335"/>
      <c r="L845" s="693"/>
    </row>
    <row r="846" spans="11:12" ht="15.75" customHeight="1" x14ac:dyDescent="0.25">
      <c r="K846" s="335"/>
      <c r="L846" s="693"/>
    </row>
    <row r="847" spans="11:12" ht="15.75" customHeight="1" x14ac:dyDescent="0.25">
      <c r="K847" s="335"/>
      <c r="L847" s="693"/>
    </row>
    <row r="848" spans="11:12" ht="15.75" customHeight="1" x14ac:dyDescent="0.25">
      <c r="K848" s="335"/>
      <c r="L848" s="693"/>
    </row>
    <row r="849" spans="11:12" ht="15.75" customHeight="1" x14ac:dyDescent="0.25">
      <c r="K849" s="335"/>
      <c r="L849" s="693"/>
    </row>
    <row r="850" spans="11:12" ht="15.75" customHeight="1" x14ac:dyDescent="0.25">
      <c r="K850" s="335"/>
      <c r="L850" s="693"/>
    </row>
    <row r="851" spans="11:12" ht="15.75" customHeight="1" x14ac:dyDescent="0.25">
      <c r="K851" s="335"/>
      <c r="L851" s="693"/>
    </row>
    <row r="852" spans="11:12" ht="15.75" customHeight="1" x14ac:dyDescent="0.25">
      <c r="K852" s="335"/>
      <c r="L852" s="693"/>
    </row>
    <row r="853" spans="11:12" ht="15.75" customHeight="1" x14ac:dyDescent="0.25">
      <c r="K853" s="335"/>
      <c r="L853" s="693"/>
    </row>
    <row r="854" spans="11:12" ht="15.75" customHeight="1" x14ac:dyDescent="0.25">
      <c r="K854" s="335"/>
      <c r="L854" s="693"/>
    </row>
    <row r="855" spans="11:12" ht="15.75" customHeight="1" x14ac:dyDescent="0.25">
      <c r="K855" s="335"/>
      <c r="L855" s="693"/>
    </row>
    <row r="856" spans="11:12" ht="15.75" customHeight="1" x14ac:dyDescent="0.25">
      <c r="K856" s="335"/>
      <c r="L856" s="693"/>
    </row>
    <row r="857" spans="11:12" ht="15.75" customHeight="1" x14ac:dyDescent="0.25">
      <c r="K857" s="335"/>
      <c r="L857" s="693"/>
    </row>
    <row r="858" spans="11:12" ht="15.75" customHeight="1" x14ac:dyDescent="0.25">
      <c r="K858" s="335"/>
      <c r="L858" s="693"/>
    </row>
    <row r="859" spans="11:12" ht="15.75" customHeight="1" x14ac:dyDescent="0.25">
      <c r="K859" s="335"/>
      <c r="L859" s="693"/>
    </row>
    <row r="860" spans="11:12" ht="15.75" customHeight="1" x14ac:dyDescent="0.25">
      <c r="K860" s="335"/>
      <c r="L860" s="693"/>
    </row>
    <row r="861" spans="11:12" ht="15.75" customHeight="1" x14ac:dyDescent="0.25">
      <c r="K861" s="335"/>
      <c r="L861" s="693"/>
    </row>
    <row r="862" spans="11:12" ht="15.75" customHeight="1" x14ac:dyDescent="0.25">
      <c r="K862" s="335"/>
      <c r="L862" s="693"/>
    </row>
    <row r="863" spans="11:12" ht="15.75" customHeight="1" x14ac:dyDescent="0.25">
      <c r="K863" s="335"/>
      <c r="L863" s="693"/>
    </row>
    <row r="864" spans="11:12" ht="15.75" customHeight="1" x14ac:dyDescent="0.25">
      <c r="K864" s="335"/>
      <c r="L864" s="693"/>
    </row>
    <row r="865" spans="11:12" ht="15.75" customHeight="1" x14ac:dyDescent="0.25">
      <c r="K865" s="335"/>
      <c r="L865" s="693"/>
    </row>
    <row r="866" spans="11:12" ht="15.75" customHeight="1" x14ac:dyDescent="0.25">
      <c r="K866" s="335"/>
      <c r="L866" s="693"/>
    </row>
    <row r="867" spans="11:12" ht="15.75" customHeight="1" x14ac:dyDescent="0.25">
      <c r="K867" s="335"/>
      <c r="L867" s="693"/>
    </row>
    <row r="868" spans="11:12" ht="15.75" customHeight="1" x14ac:dyDescent="0.25">
      <c r="K868" s="335"/>
      <c r="L868" s="693"/>
    </row>
    <row r="869" spans="11:12" ht="15.75" customHeight="1" x14ac:dyDescent="0.25">
      <c r="K869" s="335"/>
      <c r="L869" s="693"/>
    </row>
    <row r="870" spans="11:12" ht="15.75" customHeight="1" x14ac:dyDescent="0.25">
      <c r="K870" s="335"/>
      <c r="L870" s="693"/>
    </row>
    <row r="871" spans="11:12" ht="15.75" customHeight="1" x14ac:dyDescent="0.25">
      <c r="K871" s="335"/>
      <c r="L871" s="693"/>
    </row>
    <row r="872" spans="11:12" ht="15.75" customHeight="1" x14ac:dyDescent="0.25">
      <c r="K872" s="335"/>
      <c r="L872" s="693"/>
    </row>
    <row r="873" spans="11:12" ht="15.75" customHeight="1" x14ac:dyDescent="0.25">
      <c r="K873" s="335"/>
      <c r="L873" s="693"/>
    </row>
    <row r="874" spans="11:12" ht="15.75" customHeight="1" x14ac:dyDescent="0.25">
      <c r="K874" s="335"/>
      <c r="L874" s="693"/>
    </row>
    <row r="875" spans="11:12" ht="15.75" customHeight="1" x14ac:dyDescent="0.25">
      <c r="K875" s="335"/>
      <c r="L875" s="693"/>
    </row>
    <row r="876" spans="11:12" ht="15.75" customHeight="1" x14ac:dyDescent="0.25">
      <c r="K876" s="335"/>
      <c r="L876" s="693"/>
    </row>
    <row r="877" spans="11:12" ht="15.75" customHeight="1" x14ac:dyDescent="0.25">
      <c r="K877" s="335"/>
      <c r="L877" s="693"/>
    </row>
    <row r="878" spans="11:12" ht="15.75" customHeight="1" x14ac:dyDescent="0.25">
      <c r="K878" s="335"/>
      <c r="L878" s="693"/>
    </row>
    <row r="879" spans="11:12" ht="15.75" customHeight="1" x14ac:dyDescent="0.25">
      <c r="K879" s="335"/>
      <c r="L879" s="693"/>
    </row>
    <row r="880" spans="11:12" ht="15.75" customHeight="1" x14ac:dyDescent="0.25">
      <c r="K880" s="335"/>
      <c r="L880" s="693"/>
    </row>
    <row r="881" spans="11:12" ht="15.75" customHeight="1" x14ac:dyDescent="0.25">
      <c r="K881" s="335"/>
      <c r="L881" s="693"/>
    </row>
    <row r="882" spans="11:12" ht="15.75" customHeight="1" x14ac:dyDescent="0.25">
      <c r="K882" s="335"/>
      <c r="L882" s="693"/>
    </row>
    <row r="883" spans="11:12" ht="15.75" customHeight="1" x14ac:dyDescent="0.25">
      <c r="K883" s="335"/>
      <c r="L883" s="693"/>
    </row>
    <row r="884" spans="11:12" ht="15.75" customHeight="1" x14ac:dyDescent="0.25">
      <c r="K884" s="335"/>
      <c r="L884" s="693"/>
    </row>
    <row r="885" spans="11:12" ht="15.75" customHeight="1" x14ac:dyDescent="0.25">
      <c r="K885" s="335"/>
      <c r="L885" s="693"/>
    </row>
    <row r="886" spans="11:12" ht="15.75" customHeight="1" x14ac:dyDescent="0.25">
      <c r="K886" s="335"/>
      <c r="L886" s="693"/>
    </row>
    <row r="887" spans="11:12" ht="15.75" customHeight="1" x14ac:dyDescent="0.25">
      <c r="K887" s="335"/>
      <c r="L887" s="693"/>
    </row>
    <row r="888" spans="11:12" ht="15.75" customHeight="1" x14ac:dyDescent="0.25">
      <c r="K888" s="335"/>
      <c r="L888" s="693"/>
    </row>
    <row r="889" spans="11:12" ht="15.75" customHeight="1" x14ac:dyDescent="0.25">
      <c r="K889" s="335"/>
      <c r="L889" s="693"/>
    </row>
    <row r="890" spans="11:12" ht="15.75" customHeight="1" x14ac:dyDescent="0.25">
      <c r="K890" s="335"/>
      <c r="L890" s="693"/>
    </row>
    <row r="891" spans="11:12" ht="15.75" customHeight="1" x14ac:dyDescent="0.25">
      <c r="K891" s="335"/>
      <c r="L891" s="693"/>
    </row>
    <row r="892" spans="11:12" ht="15.75" customHeight="1" x14ac:dyDescent="0.25">
      <c r="K892" s="335"/>
      <c r="L892" s="693"/>
    </row>
    <row r="893" spans="11:12" ht="15.75" customHeight="1" x14ac:dyDescent="0.25">
      <c r="K893" s="335"/>
      <c r="L893" s="693"/>
    </row>
    <row r="894" spans="11:12" ht="15.75" customHeight="1" x14ac:dyDescent="0.25">
      <c r="K894" s="335"/>
      <c r="L894" s="693"/>
    </row>
    <row r="895" spans="11:12" ht="15.75" customHeight="1" x14ac:dyDescent="0.25">
      <c r="K895" s="335"/>
      <c r="L895" s="693"/>
    </row>
    <row r="896" spans="11:12" ht="15.75" customHeight="1" x14ac:dyDescent="0.25">
      <c r="K896" s="335"/>
      <c r="L896" s="693"/>
    </row>
    <row r="897" spans="11:12" ht="15.75" customHeight="1" x14ac:dyDescent="0.25">
      <c r="K897" s="335"/>
      <c r="L897" s="693"/>
    </row>
    <row r="898" spans="11:12" ht="15.75" customHeight="1" x14ac:dyDescent="0.25">
      <c r="K898" s="335"/>
      <c r="L898" s="693"/>
    </row>
    <row r="899" spans="11:12" ht="15.75" customHeight="1" x14ac:dyDescent="0.25">
      <c r="K899" s="335"/>
      <c r="L899" s="693"/>
    </row>
    <row r="900" spans="11:12" ht="15.75" customHeight="1" x14ac:dyDescent="0.25">
      <c r="K900" s="335"/>
      <c r="L900" s="693"/>
    </row>
    <row r="901" spans="11:12" ht="15.75" customHeight="1" x14ac:dyDescent="0.25">
      <c r="K901" s="335"/>
      <c r="L901" s="693"/>
    </row>
    <row r="902" spans="11:12" ht="15.75" customHeight="1" x14ac:dyDescent="0.25">
      <c r="K902" s="335"/>
      <c r="L902" s="693"/>
    </row>
    <row r="903" spans="11:12" ht="15.75" customHeight="1" x14ac:dyDescent="0.25">
      <c r="K903" s="335"/>
      <c r="L903" s="693"/>
    </row>
    <row r="904" spans="11:12" ht="15.75" customHeight="1" x14ac:dyDescent="0.25">
      <c r="K904" s="335"/>
      <c r="L904" s="693"/>
    </row>
    <row r="905" spans="11:12" ht="15.75" customHeight="1" x14ac:dyDescent="0.25">
      <c r="K905" s="335"/>
      <c r="L905" s="693"/>
    </row>
    <row r="906" spans="11:12" ht="15.75" customHeight="1" x14ac:dyDescent="0.25">
      <c r="K906" s="335"/>
      <c r="L906" s="693"/>
    </row>
    <row r="907" spans="11:12" ht="15.75" customHeight="1" x14ac:dyDescent="0.25">
      <c r="K907" s="335"/>
      <c r="L907" s="693"/>
    </row>
    <row r="908" spans="11:12" ht="15.75" customHeight="1" x14ac:dyDescent="0.25">
      <c r="K908" s="335"/>
      <c r="L908" s="693"/>
    </row>
    <row r="909" spans="11:12" ht="15.75" customHeight="1" x14ac:dyDescent="0.25">
      <c r="K909" s="335"/>
      <c r="L909" s="693"/>
    </row>
    <row r="910" spans="11:12" ht="15.75" customHeight="1" x14ac:dyDescent="0.25">
      <c r="K910" s="335"/>
      <c r="L910" s="693"/>
    </row>
    <row r="911" spans="11:12" ht="15.75" customHeight="1" x14ac:dyDescent="0.25">
      <c r="K911" s="335"/>
      <c r="L911" s="693"/>
    </row>
    <row r="912" spans="11:12" ht="15.75" customHeight="1" x14ac:dyDescent="0.25">
      <c r="K912" s="335"/>
      <c r="L912" s="693"/>
    </row>
    <row r="913" spans="11:12" ht="15.75" customHeight="1" x14ac:dyDescent="0.25">
      <c r="K913" s="335"/>
      <c r="L913" s="693"/>
    </row>
    <row r="914" spans="11:12" ht="15.75" customHeight="1" x14ac:dyDescent="0.25">
      <c r="K914" s="335"/>
      <c r="L914" s="693"/>
    </row>
    <row r="915" spans="11:12" ht="15.75" customHeight="1" x14ac:dyDescent="0.25">
      <c r="K915" s="335"/>
      <c r="L915" s="693"/>
    </row>
    <row r="916" spans="11:12" ht="15.75" customHeight="1" x14ac:dyDescent="0.25">
      <c r="K916" s="335"/>
      <c r="L916" s="693"/>
    </row>
    <row r="917" spans="11:12" ht="15.75" customHeight="1" x14ac:dyDescent="0.25">
      <c r="K917" s="335"/>
      <c r="L917" s="693"/>
    </row>
    <row r="918" spans="11:12" ht="15.75" customHeight="1" x14ac:dyDescent="0.25">
      <c r="K918" s="335"/>
      <c r="L918" s="693"/>
    </row>
    <row r="919" spans="11:12" ht="15.75" customHeight="1" x14ac:dyDescent="0.25">
      <c r="K919" s="335"/>
      <c r="L919" s="693"/>
    </row>
    <row r="920" spans="11:12" ht="15.75" customHeight="1" x14ac:dyDescent="0.25">
      <c r="K920" s="335"/>
      <c r="L920" s="693"/>
    </row>
    <row r="921" spans="11:12" ht="15.75" customHeight="1" x14ac:dyDescent="0.25">
      <c r="K921" s="335"/>
      <c r="L921" s="693"/>
    </row>
    <row r="922" spans="11:12" ht="15.75" customHeight="1" x14ac:dyDescent="0.25">
      <c r="K922" s="335"/>
      <c r="L922" s="693"/>
    </row>
    <row r="923" spans="11:12" ht="15.75" customHeight="1" x14ac:dyDescent="0.25">
      <c r="K923" s="335"/>
      <c r="L923" s="693"/>
    </row>
    <row r="924" spans="11:12" ht="15.75" customHeight="1" x14ac:dyDescent="0.25">
      <c r="K924" s="335"/>
      <c r="L924" s="693"/>
    </row>
    <row r="925" spans="11:12" ht="15.75" customHeight="1" x14ac:dyDescent="0.25">
      <c r="K925" s="335"/>
      <c r="L925" s="693"/>
    </row>
    <row r="926" spans="11:12" ht="15.75" customHeight="1" x14ac:dyDescent="0.25">
      <c r="K926" s="335"/>
      <c r="L926" s="693"/>
    </row>
    <row r="927" spans="11:12" ht="15.75" customHeight="1" x14ac:dyDescent="0.25">
      <c r="K927" s="335"/>
      <c r="L927" s="693"/>
    </row>
    <row r="928" spans="11:12" ht="15.75" customHeight="1" x14ac:dyDescent="0.25">
      <c r="K928" s="335"/>
      <c r="L928" s="693"/>
    </row>
    <row r="929" spans="11:12" ht="15.75" customHeight="1" x14ac:dyDescent="0.25">
      <c r="K929" s="335"/>
      <c r="L929" s="693"/>
    </row>
    <row r="930" spans="11:12" ht="15.75" customHeight="1" x14ac:dyDescent="0.25">
      <c r="K930" s="335"/>
      <c r="L930" s="693"/>
    </row>
    <row r="931" spans="11:12" ht="15.75" customHeight="1" x14ac:dyDescent="0.25">
      <c r="K931" s="335"/>
      <c r="L931" s="693"/>
    </row>
    <row r="932" spans="11:12" ht="15.75" customHeight="1" x14ac:dyDescent="0.25">
      <c r="K932" s="335"/>
      <c r="L932" s="693"/>
    </row>
    <row r="933" spans="11:12" ht="15.75" customHeight="1" x14ac:dyDescent="0.25">
      <c r="K933" s="335"/>
      <c r="L933" s="693"/>
    </row>
    <row r="934" spans="11:12" ht="15.75" customHeight="1" x14ac:dyDescent="0.25">
      <c r="K934" s="335"/>
      <c r="L934" s="693"/>
    </row>
    <row r="935" spans="11:12" ht="15.75" customHeight="1" x14ac:dyDescent="0.25">
      <c r="K935" s="335"/>
      <c r="L935" s="693"/>
    </row>
    <row r="936" spans="11:12" ht="15.75" customHeight="1" x14ac:dyDescent="0.25">
      <c r="K936" s="335"/>
      <c r="L936" s="693"/>
    </row>
    <row r="937" spans="11:12" ht="15.75" customHeight="1" x14ac:dyDescent="0.25">
      <c r="K937" s="335"/>
      <c r="L937" s="693"/>
    </row>
    <row r="938" spans="11:12" ht="15.75" customHeight="1" x14ac:dyDescent="0.25">
      <c r="K938" s="335"/>
      <c r="L938" s="693"/>
    </row>
    <row r="939" spans="11:12" ht="15.75" customHeight="1" x14ac:dyDescent="0.25">
      <c r="K939" s="335"/>
      <c r="L939" s="693"/>
    </row>
    <row r="940" spans="11:12" ht="15.75" customHeight="1" x14ac:dyDescent="0.25">
      <c r="K940" s="335"/>
      <c r="L940" s="693"/>
    </row>
    <row r="941" spans="11:12" ht="15.75" customHeight="1" x14ac:dyDescent="0.25">
      <c r="K941" s="335"/>
      <c r="L941" s="693"/>
    </row>
    <row r="942" spans="11:12" ht="15.75" customHeight="1" x14ac:dyDescent="0.25">
      <c r="K942" s="335"/>
      <c r="L942" s="693"/>
    </row>
    <row r="943" spans="11:12" ht="15.75" customHeight="1" x14ac:dyDescent="0.25">
      <c r="K943" s="335"/>
      <c r="L943" s="693"/>
    </row>
    <row r="944" spans="11:12" ht="15.75" customHeight="1" x14ac:dyDescent="0.25">
      <c r="K944" s="335"/>
      <c r="L944" s="693"/>
    </row>
    <row r="945" spans="11:12" ht="15.75" customHeight="1" x14ac:dyDescent="0.25">
      <c r="K945" s="335"/>
      <c r="L945" s="693"/>
    </row>
    <row r="946" spans="11:12" ht="15.75" customHeight="1" x14ac:dyDescent="0.25">
      <c r="K946" s="335"/>
      <c r="L946" s="693"/>
    </row>
    <row r="947" spans="11:12" ht="15.75" customHeight="1" x14ac:dyDescent="0.25">
      <c r="K947" s="335"/>
      <c r="L947" s="693"/>
    </row>
    <row r="948" spans="11:12" ht="15.75" customHeight="1" x14ac:dyDescent="0.25">
      <c r="K948" s="335"/>
      <c r="L948" s="693"/>
    </row>
    <row r="949" spans="11:12" ht="15.75" customHeight="1" x14ac:dyDescent="0.25">
      <c r="K949" s="335"/>
      <c r="L949" s="693"/>
    </row>
    <row r="950" spans="11:12" ht="15.75" customHeight="1" x14ac:dyDescent="0.25">
      <c r="K950" s="335"/>
      <c r="L950" s="693"/>
    </row>
    <row r="951" spans="11:12" ht="15.75" customHeight="1" x14ac:dyDescent="0.25">
      <c r="K951" s="335"/>
      <c r="L951" s="693"/>
    </row>
    <row r="952" spans="11:12" ht="15.75" customHeight="1" x14ac:dyDescent="0.25">
      <c r="K952" s="335"/>
      <c r="L952" s="693"/>
    </row>
    <row r="953" spans="11:12" ht="15.75" customHeight="1" x14ac:dyDescent="0.25">
      <c r="K953" s="335"/>
      <c r="L953" s="693"/>
    </row>
    <row r="954" spans="11:12" ht="15.75" customHeight="1" x14ac:dyDescent="0.25">
      <c r="K954" s="335"/>
      <c r="L954" s="693"/>
    </row>
    <row r="955" spans="11:12" ht="15.75" customHeight="1" x14ac:dyDescent="0.25">
      <c r="K955" s="335"/>
      <c r="L955" s="693"/>
    </row>
    <row r="956" spans="11:12" ht="15.75" customHeight="1" x14ac:dyDescent="0.25">
      <c r="K956" s="335"/>
      <c r="L956" s="693"/>
    </row>
    <row r="957" spans="11:12" ht="15.75" customHeight="1" x14ac:dyDescent="0.25">
      <c r="K957" s="335"/>
      <c r="L957" s="693"/>
    </row>
    <row r="958" spans="11:12" ht="15.75" customHeight="1" x14ac:dyDescent="0.25">
      <c r="K958" s="335"/>
      <c r="L958" s="693"/>
    </row>
    <row r="959" spans="11:12" ht="15.75" customHeight="1" x14ac:dyDescent="0.25">
      <c r="K959" s="335"/>
      <c r="L959" s="693"/>
    </row>
    <row r="960" spans="11:12" ht="15.75" customHeight="1" x14ac:dyDescent="0.25">
      <c r="K960" s="335"/>
      <c r="L960" s="693"/>
    </row>
    <row r="961" spans="11:12" ht="15.75" customHeight="1" x14ac:dyDescent="0.25">
      <c r="K961" s="335"/>
      <c r="L961" s="693"/>
    </row>
    <row r="962" spans="11:12" ht="15.75" customHeight="1" x14ac:dyDescent="0.25">
      <c r="K962" s="335"/>
      <c r="L962" s="693"/>
    </row>
    <row r="963" spans="11:12" ht="15.75" customHeight="1" x14ac:dyDescent="0.25">
      <c r="K963" s="335"/>
      <c r="L963" s="693"/>
    </row>
    <row r="964" spans="11:12" ht="15.75" customHeight="1" x14ac:dyDescent="0.25">
      <c r="K964" s="335"/>
      <c r="L964" s="693"/>
    </row>
    <row r="965" spans="11:12" ht="15.75" customHeight="1" x14ac:dyDescent="0.25">
      <c r="K965" s="335"/>
      <c r="L965" s="693"/>
    </row>
    <row r="966" spans="11:12" ht="15.75" customHeight="1" x14ac:dyDescent="0.25">
      <c r="K966" s="335"/>
      <c r="L966" s="693"/>
    </row>
    <row r="967" spans="11:12" ht="15.75" customHeight="1" x14ac:dyDescent="0.25">
      <c r="K967" s="335"/>
      <c r="L967" s="693"/>
    </row>
    <row r="968" spans="11:12" ht="15.75" customHeight="1" x14ac:dyDescent="0.25">
      <c r="K968" s="335"/>
      <c r="L968" s="693"/>
    </row>
    <row r="969" spans="11:12" ht="15.75" customHeight="1" x14ac:dyDescent="0.25">
      <c r="K969" s="335"/>
      <c r="L969" s="693"/>
    </row>
    <row r="970" spans="11:12" ht="15.75" customHeight="1" x14ac:dyDescent="0.25">
      <c r="K970" s="335"/>
      <c r="L970" s="693"/>
    </row>
    <row r="971" spans="11:12" ht="15.75" customHeight="1" x14ac:dyDescent="0.25">
      <c r="K971" s="335"/>
      <c r="L971" s="693"/>
    </row>
    <row r="972" spans="11:12" ht="15.75" customHeight="1" x14ac:dyDescent="0.25">
      <c r="K972" s="335"/>
      <c r="L972" s="693"/>
    </row>
    <row r="973" spans="11:12" ht="15.75" customHeight="1" x14ac:dyDescent="0.25">
      <c r="K973" s="335"/>
      <c r="L973" s="693"/>
    </row>
    <row r="974" spans="11:12" ht="15.75" customHeight="1" x14ac:dyDescent="0.25">
      <c r="K974" s="335"/>
      <c r="L974" s="693"/>
    </row>
    <row r="975" spans="11:12" ht="15.75" customHeight="1" x14ac:dyDescent="0.25">
      <c r="K975" s="335"/>
      <c r="L975" s="693"/>
    </row>
    <row r="976" spans="11:12" ht="15.75" customHeight="1" x14ac:dyDescent="0.25">
      <c r="K976" s="335"/>
      <c r="L976" s="693"/>
    </row>
    <row r="977" spans="11:12" ht="15.75" customHeight="1" x14ac:dyDescent="0.25">
      <c r="K977" s="335"/>
      <c r="L977" s="693"/>
    </row>
    <row r="978" spans="11:12" ht="15.75" customHeight="1" x14ac:dyDescent="0.25">
      <c r="K978" s="335"/>
      <c r="L978" s="693"/>
    </row>
    <row r="979" spans="11:12" ht="15.75" customHeight="1" x14ac:dyDescent="0.25">
      <c r="K979" s="335"/>
      <c r="L979" s="693"/>
    </row>
    <row r="980" spans="11:12" ht="15.75" customHeight="1" x14ac:dyDescent="0.25">
      <c r="K980" s="335"/>
      <c r="L980" s="693"/>
    </row>
    <row r="981" spans="11:12" ht="15.75" customHeight="1" x14ac:dyDescent="0.25">
      <c r="K981" s="335"/>
      <c r="L981" s="693"/>
    </row>
    <row r="982" spans="11:12" ht="15.75" customHeight="1" x14ac:dyDescent="0.25">
      <c r="K982" s="335"/>
      <c r="L982" s="693"/>
    </row>
    <row r="983" spans="11:12" ht="15.75" customHeight="1" x14ac:dyDescent="0.25">
      <c r="K983" s="335"/>
      <c r="L983" s="693"/>
    </row>
    <row r="984" spans="11:12" ht="15.75" customHeight="1" x14ac:dyDescent="0.25">
      <c r="K984" s="335"/>
      <c r="L984" s="693"/>
    </row>
    <row r="985" spans="11:12" ht="15.75" customHeight="1" x14ac:dyDescent="0.25">
      <c r="K985" s="335"/>
      <c r="L985" s="693"/>
    </row>
    <row r="986" spans="11:12" ht="15.75" customHeight="1" x14ac:dyDescent="0.25">
      <c r="K986" s="335"/>
      <c r="L986" s="693"/>
    </row>
    <row r="987" spans="11:12" ht="15.75" customHeight="1" x14ac:dyDescent="0.25">
      <c r="K987" s="335"/>
      <c r="L987" s="693"/>
    </row>
    <row r="988" spans="11:12" ht="15.75" customHeight="1" x14ac:dyDescent="0.25">
      <c r="K988" s="335"/>
      <c r="L988" s="693"/>
    </row>
    <row r="989" spans="11:12" ht="15.75" customHeight="1" x14ac:dyDescent="0.25">
      <c r="K989" s="335"/>
      <c r="L989" s="693"/>
    </row>
    <row r="990" spans="11:12" ht="15.75" customHeight="1" x14ac:dyDescent="0.25">
      <c r="K990" s="335"/>
      <c r="L990" s="693"/>
    </row>
    <row r="991" spans="11:12" ht="15.75" customHeight="1" x14ac:dyDescent="0.25">
      <c r="K991" s="335"/>
      <c r="L991" s="693"/>
    </row>
    <row r="992" spans="11:12" ht="15.75" customHeight="1" x14ac:dyDescent="0.25">
      <c r="K992" s="335"/>
      <c r="L992" s="693"/>
    </row>
    <row r="993" spans="11:12" ht="15.75" customHeight="1" x14ac:dyDescent="0.25">
      <c r="K993" s="335"/>
      <c r="L993" s="693"/>
    </row>
    <row r="994" spans="11:12" ht="15.75" customHeight="1" x14ac:dyDescent="0.25">
      <c r="K994" s="335"/>
      <c r="L994" s="693"/>
    </row>
    <row r="995" spans="11:12" ht="15.75" customHeight="1" x14ac:dyDescent="0.25">
      <c r="K995" s="335"/>
      <c r="L995" s="693"/>
    </row>
    <row r="996" spans="11:12" ht="15.75" customHeight="1" x14ac:dyDescent="0.25">
      <c r="K996" s="335"/>
      <c r="L996" s="693"/>
    </row>
    <row r="997" spans="11:12" ht="15.75" customHeight="1" x14ac:dyDescent="0.25">
      <c r="K997" s="335"/>
      <c r="L997" s="693"/>
    </row>
    <row r="998" spans="11:12" ht="15.75" customHeight="1" x14ac:dyDescent="0.25">
      <c r="K998" s="335"/>
      <c r="L998" s="693"/>
    </row>
    <row r="999" spans="11:12" ht="15.75" customHeight="1" x14ac:dyDescent="0.25">
      <c r="K999" s="335"/>
      <c r="L999" s="693"/>
    </row>
    <row r="1000" spans="11:12" ht="15.75" customHeight="1" x14ac:dyDescent="0.25">
      <c r="K1000" s="335"/>
      <c r="L1000" s="693"/>
    </row>
  </sheetData>
  <autoFilter ref="A1:Z283" xr:uid="{5A933D6C-1FE0-461F-8B42-EA5FB6A89A73}"/>
  <conditionalFormatting sqref="R181:R291">
    <cfRule type="cellIs" dxfId="25" priority="4" operator="lessThan">
      <formula>1.2</formula>
    </cfRule>
    <cfRule type="cellIs" dxfId="24" priority="5" operator="greaterThanOrEqual">
      <formula>1.2</formula>
    </cfRule>
  </conditionalFormatting>
  <conditionalFormatting sqref="Q181:Q291">
    <cfRule type="cellIs" dxfId="23" priority="2" operator="lessThan">
      <formula>150</formula>
    </cfRule>
    <cfRule type="cellIs" dxfId="22" priority="3" operator="greaterThanOrEqual">
      <formula>150</formula>
    </cfRule>
  </conditionalFormatting>
  <conditionalFormatting sqref="L19:L1048576 L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9DE8-694A-43F4-A596-9F02CE8F1D99}">
  <dimension ref="A1:J236"/>
  <sheetViews>
    <sheetView workbookViewId="0">
      <pane ySplit="2" topLeftCell="A223" activePane="bottomLeft" state="frozen"/>
      <selection pane="bottomLeft" activeCell="J235" sqref="J235"/>
    </sheetView>
  </sheetViews>
  <sheetFormatPr baseColWidth="10" defaultRowHeight="15" x14ac:dyDescent="0.25"/>
  <cols>
    <col min="1" max="1" width="8.28515625" style="22" customWidth="1"/>
    <col min="2" max="2" width="11.42578125" style="176"/>
    <col min="3" max="3" width="11.42578125" style="52"/>
    <col min="4" max="4" width="11.42578125" style="22"/>
    <col min="5" max="5" width="12.5703125" style="1" customWidth="1"/>
    <col min="6" max="6" width="11.42578125" style="22" customWidth="1"/>
    <col min="7" max="7" width="13.28515625" style="1" customWidth="1"/>
    <col min="8" max="16384" width="11.42578125" style="22"/>
  </cols>
  <sheetData>
    <row r="1" spans="1:10" x14ac:dyDescent="0.25">
      <c r="B1" s="176" t="s">
        <v>3191</v>
      </c>
      <c r="C1" s="52">
        <v>11800</v>
      </c>
    </row>
    <row r="2" spans="1:10" ht="45" x14ac:dyDescent="0.25">
      <c r="A2" s="602"/>
      <c r="B2" s="603" t="s">
        <v>0</v>
      </c>
      <c r="C2" s="604" t="s">
        <v>106</v>
      </c>
      <c r="D2" s="605" t="s">
        <v>3192</v>
      </c>
      <c r="E2" s="605" t="s">
        <v>3193</v>
      </c>
      <c r="F2" s="606"/>
      <c r="G2" s="605" t="s">
        <v>3194</v>
      </c>
      <c r="H2" s="605" t="s">
        <v>3195</v>
      </c>
      <c r="I2" s="605" t="s">
        <v>3196</v>
      </c>
      <c r="J2" s="605" t="s">
        <v>3197</v>
      </c>
    </row>
    <row r="3" spans="1:10" hidden="1" x14ac:dyDescent="0.25">
      <c r="A3" s="22">
        <v>1</v>
      </c>
      <c r="B3" s="523">
        <v>44062</v>
      </c>
      <c r="C3" s="172">
        <v>2</v>
      </c>
      <c r="D3" s="60"/>
      <c r="E3" s="15">
        <v>2</v>
      </c>
      <c r="F3" s="60"/>
      <c r="G3" s="15"/>
      <c r="H3" s="60"/>
      <c r="I3" s="60"/>
      <c r="J3" s="60"/>
    </row>
    <row r="4" spans="1:10" hidden="1" x14ac:dyDescent="0.25">
      <c r="A4" s="22">
        <v>2</v>
      </c>
      <c r="B4" s="523">
        <v>44064</v>
      </c>
      <c r="C4" s="172">
        <v>4</v>
      </c>
      <c r="D4" s="60"/>
      <c r="E4" s="15">
        <f>E3+C4</f>
        <v>6</v>
      </c>
      <c r="F4" s="60"/>
      <c r="G4" s="15"/>
      <c r="H4" s="60"/>
      <c r="I4" s="60"/>
      <c r="J4" s="60"/>
    </row>
    <row r="5" spans="1:10" hidden="1" x14ac:dyDescent="0.25">
      <c r="A5" s="22">
        <v>3</v>
      </c>
      <c r="B5" s="523">
        <v>44065</v>
      </c>
      <c r="C5" s="172">
        <v>1</v>
      </c>
      <c r="D5" s="60"/>
      <c r="E5" s="15">
        <f t="shared" ref="E5:E68" si="0">E4+C5</f>
        <v>7</v>
      </c>
      <c r="F5" s="60"/>
      <c r="G5" s="15"/>
      <c r="H5" s="60"/>
      <c r="I5" s="60"/>
      <c r="J5" s="60"/>
    </row>
    <row r="6" spans="1:10" hidden="1" x14ac:dyDescent="0.25">
      <c r="A6" s="22">
        <v>4</v>
      </c>
      <c r="B6" s="523">
        <v>44066</v>
      </c>
      <c r="C6" s="172">
        <v>3</v>
      </c>
      <c r="D6" s="60"/>
      <c r="E6" s="15">
        <f t="shared" si="0"/>
        <v>10</v>
      </c>
      <c r="F6" s="60"/>
      <c r="G6" s="15"/>
      <c r="H6" s="60"/>
      <c r="I6" s="60"/>
      <c r="J6" s="60"/>
    </row>
    <row r="7" spans="1:10" hidden="1" x14ac:dyDescent="0.25">
      <c r="A7" s="22">
        <v>5</v>
      </c>
      <c r="B7" s="523">
        <v>44069</v>
      </c>
      <c r="C7" s="172">
        <v>1</v>
      </c>
      <c r="D7" s="60"/>
      <c r="E7" s="15">
        <f t="shared" si="0"/>
        <v>11</v>
      </c>
      <c r="F7" s="60"/>
      <c r="G7" s="15"/>
      <c r="H7" s="60"/>
      <c r="I7" s="60"/>
      <c r="J7" s="60"/>
    </row>
    <row r="8" spans="1:10" hidden="1" x14ac:dyDescent="0.25">
      <c r="A8" s="22">
        <v>6</v>
      </c>
      <c r="B8" s="523">
        <v>44072</v>
      </c>
      <c r="C8" s="172">
        <v>1</v>
      </c>
      <c r="D8" s="60"/>
      <c r="E8" s="15">
        <f t="shared" si="0"/>
        <v>12</v>
      </c>
      <c r="F8" s="60"/>
      <c r="G8" s="15"/>
      <c r="H8" s="60"/>
      <c r="I8" s="60"/>
      <c r="J8" s="60"/>
    </row>
    <row r="9" spans="1:10" hidden="1" x14ac:dyDescent="0.25">
      <c r="A9" s="22">
        <v>7</v>
      </c>
      <c r="B9" s="523">
        <v>44083</v>
      </c>
      <c r="C9" s="172">
        <v>3</v>
      </c>
      <c r="D9" s="60"/>
      <c r="E9" s="15">
        <f t="shared" si="0"/>
        <v>15</v>
      </c>
      <c r="F9" s="60"/>
      <c r="G9" s="15"/>
      <c r="H9" s="60"/>
      <c r="I9" s="60"/>
      <c r="J9" s="60"/>
    </row>
    <row r="10" spans="1:10" hidden="1" x14ac:dyDescent="0.25">
      <c r="A10" s="22">
        <v>8</v>
      </c>
      <c r="B10" s="523">
        <v>44084</v>
      </c>
      <c r="C10" s="172">
        <v>2</v>
      </c>
      <c r="D10" s="60"/>
      <c r="E10" s="15">
        <f t="shared" si="0"/>
        <v>17</v>
      </c>
      <c r="F10" s="60"/>
      <c r="G10" s="15"/>
      <c r="H10" s="60"/>
      <c r="I10" s="60"/>
      <c r="J10" s="60"/>
    </row>
    <row r="11" spans="1:10" hidden="1" x14ac:dyDescent="0.25">
      <c r="A11" s="22">
        <v>9</v>
      </c>
      <c r="B11" s="523">
        <v>44085</v>
      </c>
      <c r="C11" s="172">
        <v>2</v>
      </c>
      <c r="D11" s="60"/>
      <c r="E11" s="15">
        <f t="shared" si="0"/>
        <v>19</v>
      </c>
      <c r="F11" s="60"/>
      <c r="G11" s="15"/>
      <c r="H11" s="60"/>
      <c r="I11" s="60"/>
      <c r="J11" s="60"/>
    </row>
    <row r="12" spans="1:10" hidden="1" x14ac:dyDescent="0.25">
      <c r="A12" s="22">
        <v>10</v>
      </c>
      <c r="B12" s="523">
        <v>44087</v>
      </c>
      <c r="C12" s="172">
        <v>1</v>
      </c>
      <c r="D12" s="60"/>
      <c r="E12" s="15">
        <f t="shared" si="0"/>
        <v>20</v>
      </c>
      <c r="F12" s="60"/>
      <c r="G12" s="15"/>
      <c r="H12" s="60"/>
      <c r="I12" s="60"/>
      <c r="J12" s="60"/>
    </row>
    <row r="13" spans="1:10" hidden="1" x14ac:dyDescent="0.25">
      <c r="A13" s="22">
        <v>11</v>
      </c>
      <c r="B13" s="523">
        <v>44089</v>
      </c>
      <c r="C13" s="172">
        <v>5</v>
      </c>
      <c r="D13" s="60"/>
      <c r="E13" s="15">
        <f t="shared" si="0"/>
        <v>25</v>
      </c>
      <c r="F13" s="60"/>
      <c r="G13" s="15"/>
      <c r="H13" s="60"/>
      <c r="I13" s="60"/>
      <c r="J13" s="60"/>
    </row>
    <row r="14" spans="1:10" hidden="1" x14ac:dyDescent="0.25">
      <c r="A14" s="22">
        <v>12</v>
      </c>
      <c r="B14" s="523">
        <v>44090</v>
      </c>
      <c r="C14" s="172">
        <v>1</v>
      </c>
      <c r="D14" s="60"/>
      <c r="E14" s="15">
        <f t="shared" si="0"/>
        <v>26</v>
      </c>
      <c r="F14" s="60"/>
      <c r="G14" s="15"/>
      <c r="H14" s="60"/>
      <c r="I14" s="60"/>
      <c r="J14" s="60"/>
    </row>
    <row r="15" spans="1:10" hidden="1" x14ac:dyDescent="0.25">
      <c r="A15" s="22">
        <v>13</v>
      </c>
      <c r="B15" s="523">
        <v>44092</v>
      </c>
      <c r="C15" s="172">
        <v>2</v>
      </c>
      <c r="D15" s="60"/>
      <c r="E15" s="15">
        <f t="shared" si="0"/>
        <v>28</v>
      </c>
      <c r="F15" s="60"/>
      <c r="G15" s="15"/>
      <c r="H15" s="60"/>
      <c r="I15" s="60"/>
      <c r="J15" s="60"/>
    </row>
    <row r="16" spans="1:10" hidden="1" x14ac:dyDescent="0.25">
      <c r="A16" s="22">
        <v>14</v>
      </c>
      <c r="B16" s="523">
        <v>44093</v>
      </c>
      <c r="C16" s="172">
        <v>1</v>
      </c>
      <c r="D16" s="60"/>
      <c r="E16" s="15">
        <f t="shared" si="0"/>
        <v>29</v>
      </c>
      <c r="F16" s="60"/>
      <c r="G16" s="15"/>
      <c r="H16" s="60"/>
      <c r="I16" s="60"/>
      <c r="J16" s="60"/>
    </row>
    <row r="17" spans="1:10" hidden="1" x14ac:dyDescent="0.25">
      <c r="A17" s="22">
        <v>15</v>
      </c>
      <c r="B17" s="523">
        <v>44097</v>
      </c>
      <c r="C17" s="172">
        <v>1</v>
      </c>
      <c r="D17" s="60"/>
      <c r="E17" s="15">
        <f t="shared" si="0"/>
        <v>30</v>
      </c>
      <c r="F17" s="60"/>
      <c r="G17" s="15"/>
      <c r="H17" s="60"/>
      <c r="I17" s="60"/>
      <c r="J17" s="60"/>
    </row>
    <row r="18" spans="1:10" hidden="1" x14ac:dyDescent="0.25">
      <c r="A18" s="22">
        <v>16</v>
      </c>
      <c r="B18" s="523">
        <v>44098</v>
      </c>
      <c r="C18" s="172">
        <v>2</v>
      </c>
      <c r="D18" s="60"/>
      <c r="E18" s="15">
        <f t="shared" si="0"/>
        <v>32</v>
      </c>
      <c r="F18" s="60"/>
      <c r="G18" s="15"/>
      <c r="H18" s="60"/>
      <c r="I18" s="60"/>
      <c r="J18" s="60"/>
    </row>
    <row r="19" spans="1:10" hidden="1" x14ac:dyDescent="0.25">
      <c r="A19" s="22">
        <v>17</v>
      </c>
      <c r="B19" s="523">
        <v>44101</v>
      </c>
      <c r="C19" s="172">
        <v>2</v>
      </c>
      <c r="D19" s="60"/>
      <c r="E19" s="15">
        <f t="shared" si="0"/>
        <v>34</v>
      </c>
      <c r="F19" s="60"/>
      <c r="G19" s="15"/>
      <c r="H19" s="60"/>
      <c r="I19" s="60"/>
      <c r="J19" s="60"/>
    </row>
    <row r="20" spans="1:10" hidden="1" x14ac:dyDescent="0.25">
      <c r="A20" s="22">
        <v>18</v>
      </c>
      <c r="B20" s="523">
        <v>44104</v>
      </c>
      <c r="C20" s="172">
        <v>1</v>
      </c>
      <c r="D20" s="60"/>
      <c r="E20" s="15">
        <f t="shared" si="0"/>
        <v>35</v>
      </c>
      <c r="F20" s="60"/>
      <c r="G20" s="15"/>
      <c r="H20" s="60"/>
      <c r="I20" s="60"/>
      <c r="J20" s="60"/>
    </row>
    <row r="21" spans="1:10" hidden="1" x14ac:dyDescent="0.25">
      <c r="A21" s="22">
        <v>19</v>
      </c>
      <c r="B21" s="523">
        <v>44105</v>
      </c>
      <c r="C21" s="172">
        <v>3</v>
      </c>
      <c r="D21" s="60"/>
      <c r="E21" s="15">
        <f t="shared" si="0"/>
        <v>38</v>
      </c>
      <c r="F21" s="60"/>
      <c r="G21" s="15"/>
      <c r="H21" s="60"/>
      <c r="I21" s="60"/>
      <c r="J21" s="60"/>
    </row>
    <row r="22" spans="1:10" hidden="1" x14ac:dyDescent="0.25">
      <c r="A22" s="22">
        <v>20</v>
      </c>
      <c r="B22" s="523">
        <v>44106</v>
      </c>
      <c r="C22" s="172">
        <v>2</v>
      </c>
      <c r="D22" s="60"/>
      <c r="E22" s="15">
        <f t="shared" si="0"/>
        <v>40</v>
      </c>
      <c r="F22" s="60"/>
      <c r="G22" s="15"/>
      <c r="H22" s="60"/>
      <c r="I22" s="60"/>
      <c r="J22" s="60"/>
    </row>
    <row r="23" spans="1:10" hidden="1" x14ac:dyDescent="0.25">
      <c r="A23" s="22">
        <v>21</v>
      </c>
      <c r="B23" s="523">
        <v>44107</v>
      </c>
      <c r="C23" s="172">
        <v>3</v>
      </c>
      <c r="D23" s="60"/>
      <c r="E23" s="15">
        <f t="shared" si="0"/>
        <v>43</v>
      </c>
      <c r="F23" s="60"/>
      <c r="G23" s="15"/>
      <c r="H23" s="60"/>
      <c r="I23" s="60"/>
      <c r="J23" s="60"/>
    </row>
    <row r="24" spans="1:10" hidden="1" x14ac:dyDescent="0.25">
      <c r="A24" s="22">
        <v>22</v>
      </c>
      <c r="B24" s="523">
        <v>44108</v>
      </c>
      <c r="C24" s="172">
        <v>2</v>
      </c>
      <c r="D24" s="60"/>
      <c r="E24" s="15">
        <f t="shared" si="0"/>
        <v>45</v>
      </c>
      <c r="F24" s="60"/>
      <c r="G24" s="15"/>
      <c r="H24" s="60"/>
      <c r="I24" s="60"/>
      <c r="J24" s="60"/>
    </row>
    <row r="25" spans="1:10" hidden="1" x14ac:dyDescent="0.25">
      <c r="A25" s="22">
        <v>23</v>
      </c>
      <c r="B25" s="523">
        <v>44110</v>
      </c>
      <c r="C25" s="172">
        <v>1</v>
      </c>
      <c r="D25" s="60"/>
      <c r="E25" s="15">
        <f t="shared" si="0"/>
        <v>46</v>
      </c>
      <c r="F25" s="60"/>
      <c r="G25" s="15"/>
      <c r="H25" s="60"/>
      <c r="I25" s="60"/>
      <c r="J25" s="60"/>
    </row>
    <row r="26" spans="1:10" hidden="1" x14ac:dyDescent="0.25">
      <c r="A26" s="22">
        <v>24</v>
      </c>
      <c r="B26" s="523">
        <v>44111</v>
      </c>
      <c r="C26" s="172">
        <v>7</v>
      </c>
      <c r="D26" s="60"/>
      <c r="E26" s="15">
        <f t="shared" si="0"/>
        <v>53</v>
      </c>
      <c r="F26" s="60"/>
      <c r="G26" s="15"/>
      <c r="H26" s="60"/>
      <c r="I26" s="60"/>
      <c r="J26" s="60"/>
    </row>
    <row r="27" spans="1:10" hidden="1" x14ac:dyDescent="0.25">
      <c r="A27" s="22">
        <v>25</v>
      </c>
      <c r="B27" s="523">
        <v>44112</v>
      </c>
      <c r="C27" s="172">
        <v>1</v>
      </c>
      <c r="D27" s="60"/>
      <c r="E27" s="15">
        <f t="shared" si="0"/>
        <v>54</v>
      </c>
      <c r="F27" s="60"/>
      <c r="G27" s="15"/>
      <c r="H27" s="60"/>
      <c r="I27" s="60"/>
      <c r="J27" s="60"/>
    </row>
    <row r="28" spans="1:10" hidden="1" x14ac:dyDescent="0.25">
      <c r="A28" s="22">
        <v>26</v>
      </c>
      <c r="B28" s="523">
        <v>44113</v>
      </c>
      <c r="C28" s="172">
        <v>4</v>
      </c>
      <c r="D28" s="60"/>
      <c r="E28" s="15">
        <f t="shared" si="0"/>
        <v>58</v>
      </c>
      <c r="F28" s="60"/>
      <c r="G28" s="15"/>
      <c r="H28" s="60"/>
      <c r="I28" s="60"/>
      <c r="J28" s="60"/>
    </row>
    <row r="29" spans="1:10" hidden="1" x14ac:dyDescent="0.25">
      <c r="A29" s="22">
        <v>27</v>
      </c>
      <c r="B29" s="523">
        <v>44114</v>
      </c>
      <c r="C29" s="172">
        <v>3</v>
      </c>
      <c r="D29" s="60"/>
      <c r="E29" s="15">
        <f t="shared" si="0"/>
        <v>61</v>
      </c>
      <c r="F29" s="60"/>
      <c r="G29" s="15"/>
      <c r="H29" s="60"/>
      <c r="I29" s="60"/>
      <c r="J29" s="60"/>
    </row>
    <row r="30" spans="1:10" hidden="1" x14ac:dyDescent="0.25">
      <c r="A30" s="22">
        <v>28</v>
      </c>
      <c r="B30" s="523">
        <v>44115</v>
      </c>
      <c r="C30" s="172">
        <v>11</v>
      </c>
      <c r="D30" s="60"/>
      <c r="E30" s="15">
        <f t="shared" si="0"/>
        <v>72</v>
      </c>
      <c r="F30" s="60"/>
      <c r="G30" s="15"/>
      <c r="H30" s="60"/>
      <c r="I30" s="60"/>
      <c r="J30" s="60"/>
    </row>
    <row r="31" spans="1:10" hidden="1" x14ac:dyDescent="0.25">
      <c r="A31" s="22">
        <v>29</v>
      </c>
      <c r="B31" s="523">
        <v>44118</v>
      </c>
      <c r="C31" s="172">
        <v>4</v>
      </c>
      <c r="D31" s="60"/>
      <c r="E31" s="15">
        <f t="shared" si="0"/>
        <v>76</v>
      </c>
      <c r="F31" s="60"/>
      <c r="G31" s="15"/>
      <c r="H31" s="60"/>
      <c r="I31" s="60"/>
      <c r="J31" s="60"/>
    </row>
    <row r="32" spans="1:10" hidden="1" x14ac:dyDescent="0.25">
      <c r="A32" s="22">
        <v>30</v>
      </c>
      <c r="B32" s="523">
        <v>44119</v>
      </c>
      <c r="C32" s="172">
        <v>7</v>
      </c>
      <c r="D32" s="60"/>
      <c r="E32" s="15">
        <f t="shared" si="0"/>
        <v>83</v>
      </c>
      <c r="F32" s="60"/>
      <c r="G32" s="15"/>
      <c r="H32" s="60"/>
      <c r="I32" s="60"/>
      <c r="J32" s="60"/>
    </row>
    <row r="33" spans="1:10" hidden="1" x14ac:dyDescent="0.25">
      <c r="A33" s="22">
        <v>31</v>
      </c>
      <c r="B33" s="523">
        <v>44120</v>
      </c>
      <c r="C33" s="172">
        <v>10</v>
      </c>
      <c r="D33" s="60"/>
      <c r="E33" s="15">
        <f t="shared" si="0"/>
        <v>93</v>
      </c>
      <c r="F33" s="60"/>
      <c r="G33" s="15"/>
      <c r="H33" s="60"/>
      <c r="I33" s="60"/>
      <c r="J33" s="60"/>
    </row>
    <row r="34" spans="1:10" hidden="1" x14ac:dyDescent="0.25">
      <c r="A34" s="22">
        <v>32</v>
      </c>
      <c r="B34" s="523">
        <v>44121</v>
      </c>
      <c r="C34" s="172">
        <v>5</v>
      </c>
      <c r="D34" s="60"/>
      <c r="E34" s="15">
        <f t="shared" si="0"/>
        <v>98</v>
      </c>
      <c r="F34" s="60">
        <f t="shared" ref="F34:F97" si="1">LN(E34)</f>
        <v>4.5849674786705723</v>
      </c>
      <c r="G34" s="15"/>
      <c r="H34" s="60"/>
      <c r="I34" s="60"/>
      <c r="J34" s="60"/>
    </row>
    <row r="35" spans="1:10" hidden="1" x14ac:dyDescent="0.25">
      <c r="A35" s="22">
        <v>33</v>
      </c>
      <c r="B35" s="523">
        <v>44122</v>
      </c>
      <c r="C35" s="172">
        <v>6</v>
      </c>
      <c r="D35" s="60"/>
      <c r="E35" s="15">
        <f t="shared" si="0"/>
        <v>104</v>
      </c>
      <c r="F35" s="60">
        <f t="shared" si="1"/>
        <v>4.6443908991413725</v>
      </c>
      <c r="G35" s="15"/>
      <c r="H35" s="60"/>
      <c r="I35" s="60"/>
      <c r="J35" s="60"/>
    </row>
    <row r="36" spans="1:10" hidden="1" x14ac:dyDescent="0.25">
      <c r="A36" s="22">
        <v>34</v>
      </c>
      <c r="B36" s="523">
        <v>44123</v>
      </c>
      <c r="C36" s="172">
        <v>3</v>
      </c>
      <c r="D36" s="60"/>
      <c r="E36" s="15">
        <f t="shared" si="0"/>
        <v>107</v>
      </c>
      <c r="F36" s="60">
        <f t="shared" si="1"/>
        <v>4.6728288344619058</v>
      </c>
      <c r="G36" s="15"/>
      <c r="H36" s="60"/>
      <c r="I36" s="60"/>
      <c r="J36" s="60"/>
    </row>
    <row r="37" spans="1:10" hidden="1" x14ac:dyDescent="0.25">
      <c r="A37" s="22">
        <v>35</v>
      </c>
      <c r="B37" s="523">
        <v>44125</v>
      </c>
      <c r="C37" s="172">
        <v>16</v>
      </c>
      <c r="D37" s="60"/>
      <c r="E37" s="15">
        <f t="shared" si="0"/>
        <v>123</v>
      </c>
      <c r="F37" s="60">
        <f t="shared" si="1"/>
        <v>4.8121843553724171</v>
      </c>
      <c r="G37" s="15"/>
      <c r="H37" s="60"/>
      <c r="I37" s="60"/>
      <c r="J37" s="60"/>
    </row>
    <row r="38" spans="1:10" hidden="1" x14ac:dyDescent="0.25">
      <c r="A38" s="22">
        <v>36</v>
      </c>
      <c r="B38" s="523">
        <v>44126</v>
      </c>
      <c r="C38" s="172">
        <v>4</v>
      </c>
      <c r="D38" s="60"/>
      <c r="E38" s="15">
        <f t="shared" si="0"/>
        <v>127</v>
      </c>
      <c r="F38" s="60">
        <f t="shared" si="1"/>
        <v>4.8441870864585912</v>
      </c>
      <c r="G38" s="15"/>
      <c r="H38" s="60"/>
      <c r="I38" s="60"/>
      <c r="J38" s="60"/>
    </row>
    <row r="39" spans="1:10" hidden="1" x14ac:dyDescent="0.25">
      <c r="A39" s="22">
        <v>37</v>
      </c>
      <c r="B39" s="523">
        <v>44127</v>
      </c>
      <c r="C39" s="172">
        <v>20</v>
      </c>
      <c r="D39" s="60"/>
      <c r="E39" s="15">
        <f t="shared" si="0"/>
        <v>147</v>
      </c>
      <c r="F39" s="60">
        <f t="shared" si="1"/>
        <v>4.990432586778736</v>
      </c>
      <c r="G39" s="15"/>
      <c r="H39" s="60"/>
      <c r="I39" s="60"/>
      <c r="J39" s="60"/>
    </row>
    <row r="40" spans="1:10" hidden="1" x14ac:dyDescent="0.25">
      <c r="A40" s="22">
        <v>38</v>
      </c>
      <c r="B40" s="523">
        <v>44128</v>
      </c>
      <c r="C40" s="172">
        <v>9</v>
      </c>
      <c r="D40" s="60"/>
      <c r="E40" s="15">
        <f t="shared" si="0"/>
        <v>156</v>
      </c>
      <c r="F40" s="60">
        <f t="shared" si="1"/>
        <v>5.0498560072495371</v>
      </c>
      <c r="G40" s="15"/>
      <c r="H40" s="60"/>
      <c r="I40" s="60"/>
      <c r="J40" s="60"/>
    </row>
    <row r="41" spans="1:10" hidden="1" x14ac:dyDescent="0.25">
      <c r="A41" s="22">
        <v>39</v>
      </c>
      <c r="B41" s="523">
        <v>44129</v>
      </c>
      <c r="C41" s="172">
        <v>4</v>
      </c>
      <c r="D41" s="60"/>
      <c r="E41" s="15">
        <f t="shared" si="0"/>
        <v>160</v>
      </c>
      <c r="F41" s="60">
        <f t="shared" si="1"/>
        <v>5.0751738152338266</v>
      </c>
      <c r="G41" s="15"/>
      <c r="H41" s="60"/>
      <c r="I41" s="60"/>
      <c r="J41" s="60"/>
    </row>
    <row r="42" spans="1:10" hidden="1" x14ac:dyDescent="0.25">
      <c r="A42" s="22">
        <v>40</v>
      </c>
      <c r="B42" s="523">
        <v>44131</v>
      </c>
      <c r="C42" s="172">
        <v>4</v>
      </c>
      <c r="D42" s="60"/>
      <c r="E42" s="15">
        <f t="shared" si="0"/>
        <v>164</v>
      </c>
      <c r="F42" s="60">
        <f t="shared" si="1"/>
        <v>5.0998664278241987</v>
      </c>
      <c r="G42" s="15"/>
      <c r="H42" s="60"/>
      <c r="I42" s="60"/>
      <c r="J42" s="60"/>
    </row>
    <row r="43" spans="1:10" hidden="1" x14ac:dyDescent="0.25">
      <c r="A43" s="22">
        <v>41</v>
      </c>
      <c r="B43" s="523">
        <v>44132</v>
      </c>
      <c r="C43" s="172">
        <v>9</v>
      </c>
      <c r="D43" s="60"/>
      <c r="E43" s="15">
        <f t="shared" si="0"/>
        <v>173</v>
      </c>
      <c r="F43" s="60">
        <f t="shared" si="1"/>
        <v>5.1532915944977793</v>
      </c>
      <c r="G43" s="15"/>
      <c r="H43" s="60"/>
      <c r="I43" s="60"/>
      <c r="J43" s="60"/>
    </row>
    <row r="44" spans="1:10" hidden="1" x14ac:dyDescent="0.25">
      <c r="A44" s="22">
        <v>42</v>
      </c>
      <c r="B44" s="523">
        <v>44133</v>
      </c>
      <c r="C44" s="172">
        <v>4</v>
      </c>
      <c r="D44" s="60"/>
      <c r="E44" s="15">
        <f t="shared" si="0"/>
        <v>177</v>
      </c>
      <c r="F44" s="60">
        <f t="shared" si="1"/>
        <v>5.1761497325738288</v>
      </c>
      <c r="G44" s="15"/>
      <c r="H44" s="60"/>
      <c r="I44" s="60"/>
      <c r="J44" s="60"/>
    </row>
    <row r="45" spans="1:10" hidden="1" x14ac:dyDescent="0.25">
      <c r="A45" s="22">
        <v>43</v>
      </c>
      <c r="B45" s="523">
        <v>44134</v>
      </c>
      <c r="C45" s="172">
        <v>6</v>
      </c>
      <c r="D45" s="60"/>
      <c r="E45" s="15">
        <f t="shared" si="0"/>
        <v>183</v>
      </c>
      <c r="F45" s="60">
        <f t="shared" si="1"/>
        <v>5.2094861528414214</v>
      </c>
      <c r="G45" s="15"/>
      <c r="H45" s="60"/>
      <c r="I45" s="60"/>
      <c r="J45" s="60"/>
    </row>
    <row r="46" spans="1:10" hidden="1" x14ac:dyDescent="0.25">
      <c r="A46" s="22">
        <v>44</v>
      </c>
      <c r="B46" s="523">
        <v>44135</v>
      </c>
      <c r="C46" s="172">
        <v>9</v>
      </c>
      <c r="D46" s="60"/>
      <c r="E46" s="15">
        <f t="shared" si="0"/>
        <v>192</v>
      </c>
      <c r="F46" s="60">
        <f t="shared" si="1"/>
        <v>5.2574953720277815</v>
      </c>
      <c r="G46" s="15"/>
      <c r="H46" s="60"/>
      <c r="I46" s="60"/>
      <c r="J46" s="60"/>
    </row>
    <row r="47" spans="1:10" hidden="1" x14ac:dyDescent="0.25">
      <c r="A47" s="22">
        <v>45</v>
      </c>
      <c r="B47" s="523">
        <v>44136</v>
      </c>
      <c r="C47" s="172">
        <v>2</v>
      </c>
      <c r="D47" s="60"/>
      <c r="E47" s="15">
        <f t="shared" si="0"/>
        <v>194</v>
      </c>
      <c r="F47" s="60">
        <f t="shared" si="1"/>
        <v>5.2678581590633282</v>
      </c>
      <c r="G47" s="15"/>
      <c r="H47" s="60"/>
      <c r="I47" s="60"/>
      <c r="J47" s="60"/>
    </row>
    <row r="48" spans="1:10" hidden="1" x14ac:dyDescent="0.25">
      <c r="A48" s="22">
        <v>46</v>
      </c>
      <c r="B48" s="523">
        <v>44138</v>
      </c>
      <c r="C48" s="172">
        <v>9</v>
      </c>
      <c r="D48" s="60"/>
      <c r="E48" s="15">
        <f t="shared" si="0"/>
        <v>203</v>
      </c>
      <c r="F48" s="60">
        <f t="shared" si="1"/>
        <v>5.3132059790417872</v>
      </c>
      <c r="G48" s="15"/>
      <c r="H48" s="60"/>
      <c r="I48" s="60"/>
      <c r="J48" s="60"/>
    </row>
    <row r="49" spans="1:10" hidden="1" x14ac:dyDescent="0.25">
      <c r="A49" s="22">
        <v>47</v>
      </c>
      <c r="B49" s="523">
        <v>44139</v>
      </c>
      <c r="C49" s="172">
        <v>9</v>
      </c>
      <c r="D49" s="60"/>
      <c r="E49" s="15">
        <f t="shared" si="0"/>
        <v>212</v>
      </c>
      <c r="F49" s="60">
        <f t="shared" si="1"/>
        <v>5.3565862746720123</v>
      </c>
      <c r="G49" s="15"/>
      <c r="H49" s="60"/>
      <c r="I49" s="60"/>
      <c r="J49" s="60"/>
    </row>
    <row r="50" spans="1:10" hidden="1" x14ac:dyDescent="0.25">
      <c r="A50" s="22">
        <v>48</v>
      </c>
      <c r="B50" s="523">
        <v>44140</v>
      </c>
      <c r="C50" s="172">
        <v>4</v>
      </c>
      <c r="D50" s="60"/>
      <c r="E50" s="15">
        <f t="shared" si="0"/>
        <v>216</v>
      </c>
      <c r="F50" s="60">
        <f t="shared" si="1"/>
        <v>5.3752784076841653</v>
      </c>
      <c r="G50" s="15"/>
      <c r="H50" s="60"/>
      <c r="I50" s="60"/>
      <c r="J50" s="60"/>
    </row>
    <row r="51" spans="1:10" hidden="1" x14ac:dyDescent="0.25">
      <c r="A51" s="22">
        <v>49</v>
      </c>
      <c r="B51" s="523">
        <v>44141</v>
      </c>
      <c r="C51" s="172">
        <v>7</v>
      </c>
      <c r="D51" s="60"/>
      <c r="E51" s="15">
        <f t="shared" si="0"/>
        <v>223</v>
      </c>
      <c r="F51" s="60">
        <f t="shared" si="1"/>
        <v>5.4071717714601188</v>
      </c>
      <c r="G51" s="15"/>
      <c r="H51" s="60"/>
      <c r="I51" s="60"/>
      <c r="J51" s="60"/>
    </row>
    <row r="52" spans="1:10" hidden="1" x14ac:dyDescent="0.25">
      <c r="A52" s="22">
        <v>50</v>
      </c>
      <c r="B52" s="523">
        <v>44142</v>
      </c>
      <c r="C52" s="172">
        <v>10</v>
      </c>
      <c r="D52" s="60"/>
      <c r="E52" s="15">
        <f t="shared" si="0"/>
        <v>233</v>
      </c>
      <c r="F52" s="60">
        <f t="shared" si="1"/>
        <v>5.4510384535657002</v>
      </c>
      <c r="G52" s="15"/>
      <c r="H52" s="60"/>
      <c r="I52" s="60"/>
      <c r="J52" s="60"/>
    </row>
    <row r="53" spans="1:10" hidden="1" x14ac:dyDescent="0.25">
      <c r="A53" s="22">
        <v>51</v>
      </c>
      <c r="B53" s="523">
        <v>44143</v>
      </c>
      <c r="C53" s="172">
        <v>7</v>
      </c>
      <c r="D53" s="60"/>
      <c r="E53" s="15">
        <f t="shared" si="0"/>
        <v>240</v>
      </c>
      <c r="F53" s="60">
        <f t="shared" si="1"/>
        <v>5.4806389233419912</v>
      </c>
      <c r="G53" s="15"/>
      <c r="H53" s="60"/>
      <c r="I53" s="60"/>
      <c r="J53" s="60"/>
    </row>
    <row r="54" spans="1:10" hidden="1" x14ac:dyDescent="0.25">
      <c r="A54" s="22">
        <v>52</v>
      </c>
      <c r="B54" s="523">
        <v>44145</v>
      </c>
      <c r="C54" s="172">
        <v>1</v>
      </c>
      <c r="D54" s="60"/>
      <c r="E54" s="15">
        <f t="shared" si="0"/>
        <v>241</v>
      </c>
      <c r="F54" s="60">
        <f t="shared" si="1"/>
        <v>5.4847969334906548</v>
      </c>
      <c r="G54" s="15"/>
      <c r="H54" s="60"/>
      <c r="I54" s="60"/>
      <c r="J54" s="60"/>
    </row>
    <row r="55" spans="1:10" hidden="1" x14ac:dyDescent="0.25">
      <c r="A55" s="22">
        <v>53</v>
      </c>
      <c r="B55" s="523">
        <v>44146</v>
      </c>
      <c r="C55" s="172">
        <v>6</v>
      </c>
      <c r="D55" s="60"/>
      <c r="E55" s="15">
        <f t="shared" si="0"/>
        <v>247</v>
      </c>
      <c r="F55" s="60">
        <f t="shared" si="1"/>
        <v>5.5093883366279774</v>
      </c>
      <c r="G55" s="15"/>
      <c r="H55" s="60"/>
      <c r="I55" s="60"/>
      <c r="J55" s="60"/>
    </row>
    <row r="56" spans="1:10" hidden="1" x14ac:dyDescent="0.25">
      <c r="A56" s="22">
        <v>54</v>
      </c>
      <c r="B56" s="523">
        <v>44147</v>
      </c>
      <c r="C56" s="172">
        <v>12</v>
      </c>
      <c r="D56" s="60"/>
      <c r="E56" s="15">
        <f t="shared" si="0"/>
        <v>259</v>
      </c>
      <c r="F56" s="60">
        <f t="shared" si="1"/>
        <v>5.5568280616995374</v>
      </c>
      <c r="G56" s="15"/>
      <c r="H56" s="60"/>
      <c r="I56" s="60"/>
      <c r="J56" s="60"/>
    </row>
    <row r="57" spans="1:10" hidden="1" x14ac:dyDescent="0.25">
      <c r="A57" s="22">
        <v>55</v>
      </c>
      <c r="B57" s="523">
        <v>44148</v>
      </c>
      <c r="C57" s="172">
        <v>4</v>
      </c>
      <c r="D57" s="60"/>
      <c r="E57" s="15">
        <f t="shared" si="0"/>
        <v>263</v>
      </c>
      <c r="F57" s="60">
        <f t="shared" si="1"/>
        <v>5.5721540321777647</v>
      </c>
      <c r="G57" s="15"/>
      <c r="H57" s="60"/>
      <c r="I57" s="60"/>
      <c r="J57" s="60"/>
    </row>
    <row r="58" spans="1:10" hidden="1" x14ac:dyDescent="0.25">
      <c r="A58" s="22">
        <v>56</v>
      </c>
      <c r="B58" s="523">
        <v>44149</v>
      </c>
      <c r="C58" s="172">
        <v>1</v>
      </c>
      <c r="D58" s="60"/>
      <c r="E58" s="15">
        <f t="shared" si="0"/>
        <v>264</v>
      </c>
      <c r="F58" s="60">
        <f t="shared" si="1"/>
        <v>5.575949103146316</v>
      </c>
      <c r="G58" s="15"/>
      <c r="H58" s="60"/>
      <c r="I58" s="60"/>
      <c r="J58" s="60"/>
    </row>
    <row r="59" spans="1:10" hidden="1" x14ac:dyDescent="0.25">
      <c r="A59" s="22">
        <v>57</v>
      </c>
      <c r="B59" s="523">
        <v>44150</v>
      </c>
      <c r="C59" s="172">
        <v>2</v>
      </c>
      <c r="D59" s="60"/>
      <c r="E59" s="15">
        <f t="shared" si="0"/>
        <v>266</v>
      </c>
      <c r="F59" s="60">
        <f t="shared" si="1"/>
        <v>5.5834963087816991</v>
      </c>
      <c r="G59" s="15"/>
      <c r="H59" s="60"/>
      <c r="I59" s="60"/>
      <c r="J59" s="60"/>
    </row>
    <row r="60" spans="1:10" hidden="1" x14ac:dyDescent="0.25">
      <c r="A60" s="22">
        <v>58</v>
      </c>
      <c r="B60" s="523">
        <v>44152</v>
      </c>
      <c r="C60" s="172">
        <v>1</v>
      </c>
      <c r="D60" s="60"/>
      <c r="E60" s="15">
        <f t="shared" si="0"/>
        <v>267</v>
      </c>
      <c r="F60" s="60">
        <f t="shared" si="1"/>
        <v>5.5872486584002496</v>
      </c>
      <c r="G60" s="15"/>
      <c r="H60" s="60"/>
      <c r="I60" s="60"/>
      <c r="J60" s="60"/>
    </row>
    <row r="61" spans="1:10" hidden="1" x14ac:dyDescent="0.25">
      <c r="A61" s="22">
        <v>59</v>
      </c>
      <c r="B61" s="523">
        <v>44153</v>
      </c>
      <c r="C61" s="172">
        <v>11</v>
      </c>
      <c r="D61" s="60"/>
      <c r="E61" s="15">
        <f t="shared" si="0"/>
        <v>278</v>
      </c>
      <c r="F61" s="60">
        <f t="shared" si="1"/>
        <v>5.6276211136906369</v>
      </c>
      <c r="G61" s="15"/>
      <c r="H61" s="60"/>
      <c r="I61" s="60"/>
      <c r="J61" s="60"/>
    </row>
    <row r="62" spans="1:10" hidden="1" x14ac:dyDescent="0.25">
      <c r="A62" s="22">
        <v>60</v>
      </c>
      <c r="B62" s="523">
        <v>44154</v>
      </c>
      <c r="C62" s="172">
        <v>4</v>
      </c>
      <c r="D62" s="60"/>
      <c r="E62" s="15">
        <f t="shared" si="0"/>
        <v>282</v>
      </c>
      <c r="F62" s="60">
        <f t="shared" si="1"/>
        <v>5.6419070709381138</v>
      </c>
      <c r="G62" s="15"/>
      <c r="H62" s="60"/>
      <c r="I62" s="60"/>
      <c r="J62" s="60"/>
    </row>
    <row r="63" spans="1:10" hidden="1" x14ac:dyDescent="0.25">
      <c r="A63" s="22">
        <v>61</v>
      </c>
      <c r="B63" s="523">
        <v>44155</v>
      </c>
      <c r="C63" s="172">
        <v>1</v>
      </c>
      <c r="D63" s="60"/>
      <c r="E63" s="15">
        <f t="shared" si="0"/>
        <v>283</v>
      </c>
      <c r="F63" s="60">
        <f t="shared" si="1"/>
        <v>5.6454468976432377</v>
      </c>
      <c r="G63" s="15"/>
      <c r="H63" s="60"/>
      <c r="I63" s="60"/>
      <c r="J63" s="60"/>
    </row>
    <row r="64" spans="1:10" hidden="1" x14ac:dyDescent="0.25">
      <c r="A64" s="22">
        <v>62</v>
      </c>
      <c r="B64" s="523">
        <v>44156</v>
      </c>
      <c r="C64" s="172">
        <v>2</v>
      </c>
      <c r="D64" s="60"/>
      <c r="E64" s="15">
        <f t="shared" si="0"/>
        <v>285</v>
      </c>
      <c r="F64" s="60">
        <f t="shared" si="1"/>
        <v>5.6524891802686508</v>
      </c>
      <c r="G64" s="15"/>
      <c r="H64" s="60"/>
      <c r="I64" s="60"/>
      <c r="J64" s="60"/>
    </row>
    <row r="65" spans="1:10" hidden="1" x14ac:dyDescent="0.25">
      <c r="A65" s="22">
        <v>63</v>
      </c>
      <c r="B65" s="523">
        <v>44157</v>
      </c>
      <c r="C65" s="172">
        <v>9</v>
      </c>
      <c r="D65" s="60"/>
      <c r="E65" s="15">
        <f t="shared" si="0"/>
        <v>294</v>
      </c>
      <c r="F65" s="60">
        <f t="shared" si="1"/>
        <v>5.6835797673386814</v>
      </c>
      <c r="G65" s="15"/>
      <c r="H65" s="60"/>
      <c r="I65" s="60"/>
      <c r="J65" s="60"/>
    </row>
    <row r="66" spans="1:10" hidden="1" x14ac:dyDescent="0.25">
      <c r="A66" s="22">
        <v>64</v>
      </c>
      <c r="B66" s="523">
        <v>44159</v>
      </c>
      <c r="C66" s="172">
        <v>3</v>
      </c>
      <c r="D66" s="60"/>
      <c r="E66" s="15">
        <f t="shared" si="0"/>
        <v>297</v>
      </c>
      <c r="F66" s="60">
        <f t="shared" si="1"/>
        <v>5.6937321388026998</v>
      </c>
      <c r="G66" s="15"/>
      <c r="H66" s="60"/>
      <c r="I66" s="60"/>
      <c r="J66" s="60"/>
    </row>
    <row r="67" spans="1:10" hidden="1" x14ac:dyDescent="0.25">
      <c r="A67" s="22">
        <v>65</v>
      </c>
      <c r="B67" s="523">
        <v>44160</v>
      </c>
      <c r="C67" s="172">
        <v>1</v>
      </c>
      <c r="D67" s="60"/>
      <c r="E67" s="15">
        <f t="shared" si="0"/>
        <v>298</v>
      </c>
      <c r="F67" s="60">
        <f t="shared" si="1"/>
        <v>5.6970934865054046</v>
      </c>
      <c r="G67" s="15"/>
      <c r="H67" s="60"/>
      <c r="I67" s="60"/>
      <c r="J67" s="60"/>
    </row>
    <row r="68" spans="1:10" hidden="1" x14ac:dyDescent="0.25">
      <c r="A68" s="22">
        <v>66</v>
      </c>
      <c r="B68" s="523">
        <v>44161</v>
      </c>
      <c r="C68" s="172">
        <v>1</v>
      </c>
      <c r="D68" s="60"/>
      <c r="E68" s="15">
        <f t="shared" si="0"/>
        <v>299</v>
      </c>
      <c r="F68" s="60">
        <f t="shared" si="1"/>
        <v>5.7004435733906869</v>
      </c>
      <c r="G68" s="15"/>
      <c r="H68" s="60"/>
      <c r="I68" s="60"/>
      <c r="J68" s="60"/>
    </row>
    <row r="69" spans="1:10" hidden="1" x14ac:dyDescent="0.25">
      <c r="A69" s="22">
        <v>67</v>
      </c>
      <c r="B69" s="523">
        <v>44162</v>
      </c>
      <c r="C69" s="172">
        <v>3</v>
      </c>
      <c r="D69" s="60"/>
      <c r="E69" s="15">
        <f t="shared" ref="E69:E132" si="2">E68+C69</f>
        <v>302</v>
      </c>
      <c r="F69" s="60">
        <f t="shared" si="1"/>
        <v>5.7104270173748697</v>
      </c>
      <c r="G69" s="15"/>
      <c r="H69" s="60"/>
      <c r="I69" s="60"/>
      <c r="J69" s="60"/>
    </row>
    <row r="70" spans="1:10" hidden="1" x14ac:dyDescent="0.25">
      <c r="A70" s="22">
        <v>68</v>
      </c>
      <c r="B70" s="523">
        <v>44163</v>
      </c>
      <c r="C70" s="172">
        <v>8</v>
      </c>
      <c r="D70" s="60"/>
      <c r="E70" s="15">
        <f t="shared" si="2"/>
        <v>310</v>
      </c>
      <c r="F70" s="60">
        <f t="shared" si="1"/>
        <v>5.7365722974791922</v>
      </c>
      <c r="G70" s="15"/>
      <c r="H70" s="60"/>
      <c r="I70" s="60"/>
      <c r="J70" s="60"/>
    </row>
    <row r="71" spans="1:10" hidden="1" x14ac:dyDescent="0.25">
      <c r="A71" s="22">
        <v>69</v>
      </c>
      <c r="B71" s="523">
        <v>44165</v>
      </c>
      <c r="C71" s="172">
        <v>3</v>
      </c>
      <c r="D71" s="60"/>
      <c r="E71" s="15">
        <f t="shared" si="2"/>
        <v>313</v>
      </c>
      <c r="F71" s="60">
        <f t="shared" si="1"/>
        <v>5.7462031905401529</v>
      </c>
      <c r="G71" s="15"/>
      <c r="H71" s="60"/>
      <c r="I71" s="60"/>
      <c r="J71" s="60"/>
    </row>
    <row r="72" spans="1:10" hidden="1" x14ac:dyDescent="0.25">
      <c r="A72" s="22">
        <v>70</v>
      </c>
      <c r="B72" s="523">
        <v>44166</v>
      </c>
      <c r="C72" s="172">
        <v>4</v>
      </c>
      <c r="D72" s="60"/>
      <c r="E72" s="15">
        <f t="shared" si="2"/>
        <v>317</v>
      </c>
      <c r="F72" s="60">
        <f t="shared" si="1"/>
        <v>5.7589017738772803</v>
      </c>
      <c r="G72" s="15"/>
      <c r="H72" s="60"/>
      <c r="I72" s="60"/>
      <c r="J72" s="60"/>
    </row>
    <row r="73" spans="1:10" hidden="1" x14ac:dyDescent="0.25">
      <c r="A73" s="22">
        <v>71</v>
      </c>
      <c r="B73" s="523">
        <v>44167</v>
      </c>
      <c r="C73" s="172">
        <v>10</v>
      </c>
      <c r="D73" s="60"/>
      <c r="E73" s="15">
        <f t="shared" si="2"/>
        <v>327</v>
      </c>
      <c r="F73" s="60">
        <f t="shared" si="1"/>
        <v>5.7899601708972535</v>
      </c>
      <c r="G73" s="15"/>
      <c r="H73" s="60"/>
      <c r="I73" s="60"/>
      <c r="J73" s="60"/>
    </row>
    <row r="74" spans="1:10" hidden="1" x14ac:dyDescent="0.25">
      <c r="A74" s="22">
        <v>72</v>
      </c>
      <c r="B74" s="523">
        <v>44168</v>
      </c>
      <c r="C74" s="172">
        <v>2</v>
      </c>
      <c r="D74" s="60"/>
      <c r="E74" s="15">
        <f t="shared" si="2"/>
        <v>329</v>
      </c>
      <c r="F74" s="60">
        <f t="shared" si="1"/>
        <v>5.7960577507653719</v>
      </c>
      <c r="G74" s="15"/>
      <c r="H74" s="60"/>
      <c r="I74" s="60"/>
      <c r="J74" s="60"/>
    </row>
    <row r="75" spans="1:10" hidden="1" x14ac:dyDescent="0.25">
      <c r="A75" s="22">
        <v>73</v>
      </c>
      <c r="B75" s="523">
        <v>44169</v>
      </c>
      <c r="C75" s="172">
        <v>9</v>
      </c>
      <c r="D75" s="60"/>
      <c r="E75" s="15">
        <f t="shared" si="2"/>
        <v>338</v>
      </c>
      <c r="F75" s="60">
        <f t="shared" si="1"/>
        <v>5.8230458954830189</v>
      </c>
      <c r="G75" s="15"/>
      <c r="H75" s="60"/>
      <c r="I75" s="60"/>
      <c r="J75" s="60"/>
    </row>
    <row r="76" spans="1:10" hidden="1" x14ac:dyDescent="0.25">
      <c r="A76" s="22">
        <v>74</v>
      </c>
      <c r="B76" s="523">
        <v>44170</v>
      </c>
      <c r="C76" s="172">
        <v>2</v>
      </c>
      <c r="D76" s="60"/>
      <c r="E76" s="15">
        <f t="shared" si="2"/>
        <v>340</v>
      </c>
      <c r="F76" s="60">
        <f t="shared" si="1"/>
        <v>5.8289456176102075</v>
      </c>
      <c r="G76" s="15"/>
      <c r="H76" s="60"/>
      <c r="I76" s="60"/>
      <c r="J76" s="60"/>
    </row>
    <row r="77" spans="1:10" hidden="1" x14ac:dyDescent="0.25">
      <c r="A77" s="22">
        <v>75</v>
      </c>
      <c r="B77" s="523">
        <v>44172</v>
      </c>
      <c r="C77" s="172">
        <v>5</v>
      </c>
      <c r="D77" s="60"/>
      <c r="E77" s="15">
        <f t="shared" si="2"/>
        <v>345</v>
      </c>
      <c r="F77" s="60">
        <f t="shared" si="1"/>
        <v>5.8435444170313602</v>
      </c>
      <c r="G77" s="15"/>
      <c r="H77" s="60"/>
      <c r="I77" s="60"/>
      <c r="J77" s="60"/>
    </row>
    <row r="78" spans="1:10" hidden="1" x14ac:dyDescent="0.25">
      <c r="A78" s="22">
        <v>76</v>
      </c>
      <c r="B78" s="523">
        <v>44176</v>
      </c>
      <c r="C78" s="172">
        <v>3</v>
      </c>
      <c r="D78" s="60"/>
      <c r="E78" s="15">
        <f t="shared" si="2"/>
        <v>348</v>
      </c>
      <c r="F78" s="60">
        <f t="shared" si="1"/>
        <v>5.8522024797744745</v>
      </c>
      <c r="G78" s="15"/>
      <c r="H78" s="60"/>
      <c r="I78" s="60"/>
      <c r="J78" s="60"/>
    </row>
    <row r="79" spans="1:10" hidden="1" x14ac:dyDescent="0.25">
      <c r="A79" s="22">
        <v>77</v>
      </c>
      <c r="B79" s="523">
        <v>44177</v>
      </c>
      <c r="C79" s="172">
        <v>1</v>
      </c>
      <c r="D79" s="60"/>
      <c r="E79" s="15">
        <f t="shared" si="2"/>
        <v>349</v>
      </c>
      <c r="F79" s="60">
        <f t="shared" si="1"/>
        <v>5.855071922202427</v>
      </c>
      <c r="G79" s="15"/>
      <c r="H79" s="60"/>
      <c r="I79" s="60"/>
      <c r="J79" s="60"/>
    </row>
    <row r="80" spans="1:10" hidden="1" x14ac:dyDescent="0.25">
      <c r="A80" s="22">
        <v>78</v>
      </c>
      <c r="B80" s="523">
        <v>44179</v>
      </c>
      <c r="C80" s="172">
        <v>7</v>
      </c>
      <c r="D80" s="60"/>
      <c r="E80" s="15">
        <f t="shared" si="2"/>
        <v>356</v>
      </c>
      <c r="F80" s="60">
        <f t="shared" si="1"/>
        <v>5.8749307308520304</v>
      </c>
      <c r="G80" s="15"/>
      <c r="H80" s="60"/>
      <c r="I80" s="60"/>
      <c r="J80" s="60"/>
    </row>
    <row r="81" spans="1:10" hidden="1" x14ac:dyDescent="0.25">
      <c r="A81" s="22">
        <v>79</v>
      </c>
      <c r="B81" s="523">
        <v>44180</v>
      </c>
      <c r="C81" s="172">
        <v>2</v>
      </c>
      <c r="D81" s="60"/>
      <c r="E81" s="15">
        <f t="shared" si="2"/>
        <v>358</v>
      </c>
      <c r="F81" s="60">
        <f t="shared" si="1"/>
        <v>5.8805329864007003</v>
      </c>
      <c r="G81" s="15"/>
      <c r="H81" s="60"/>
      <c r="I81" s="60"/>
      <c r="J81" s="60"/>
    </row>
    <row r="82" spans="1:10" hidden="1" x14ac:dyDescent="0.25">
      <c r="A82" s="22">
        <v>80</v>
      </c>
      <c r="B82" s="523">
        <v>44181</v>
      </c>
      <c r="C82" s="172">
        <v>3</v>
      </c>
      <c r="D82" s="60"/>
      <c r="E82" s="15">
        <f t="shared" si="2"/>
        <v>361</v>
      </c>
      <c r="F82" s="60">
        <f t="shared" si="1"/>
        <v>5.8888779583328805</v>
      </c>
      <c r="G82" s="15"/>
      <c r="H82" s="60"/>
      <c r="I82" s="60"/>
      <c r="J82" s="60"/>
    </row>
    <row r="83" spans="1:10" hidden="1" x14ac:dyDescent="0.25">
      <c r="A83" s="22">
        <v>81</v>
      </c>
      <c r="B83" s="523">
        <v>44182</v>
      </c>
      <c r="C83" s="172">
        <v>8</v>
      </c>
      <c r="D83" s="60"/>
      <c r="E83" s="15">
        <f t="shared" si="2"/>
        <v>369</v>
      </c>
      <c r="F83" s="60">
        <f t="shared" si="1"/>
        <v>5.9107966440405271</v>
      </c>
      <c r="G83" s="15"/>
      <c r="H83" s="60"/>
      <c r="I83" s="60"/>
      <c r="J83" s="60"/>
    </row>
    <row r="84" spans="1:10" hidden="1" x14ac:dyDescent="0.25">
      <c r="A84" s="22">
        <v>82</v>
      </c>
      <c r="B84" s="523">
        <v>44183</v>
      </c>
      <c r="C84" s="172">
        <v>5</v>
      </c>
      <c r="D84" s="60"/>
      <c r="E84" s="15">
        <f t="shared" si="2"/>
        <v>374</v>
      </c>
      <c r="F84" s="60">
        <f t="shared" si="1"/>
        <v>5.9242557974145322</v>
      </c>
      <c r="G84" s="15"/>
      <c r="H84" s="60"/>
      <c r="I84" s="60"/>
      <c r="J84" s="60"/>
    </row>
    <row r="85" spans="1:10" hidden="1" x14ac:dyDescent="0.25">
      <c r="A85" s="22">
        <v>83</v>
      </c>
      <c r="B85" s="523">
        <v>44184</v>
      </c>
      <c r="C85" s="172">
        <v>2</v>
      </c>
      <c r="D85" s="60"/>
      <c r="E85" s="15">
        <f t="shared" si="2"/>
        <v>376</v>
      </c>
      <c r="F85" s="60">
        <f t="shared" si="1"/>
        <v>5.9295891433898946</v>
      </c>
      <c r="G85" s="15"/>
      <c r="H85" s="60"/>
      <c r="I85" s="60"/>
      <c r="J85" s="60"/>
    </row>
    <row r="86" spans="1:10" hidden="1" x14ac:dyDescent="0.25">
      <c r="A86" s="22">
        <v>84</v>
      </c>
      <c r="B86" s="523">
        <v>44186</v>
      </c>
      <c r="C86" s="172">
        <v>1</v>
      </c>
      <c r="D86" s="60"/>
      <c r="E86" s="15">
        <f t="shared" si="2"/>
        <v>377</v>
      </c>
      <c r="F86" s="60">
        <f t="shared" si="1"/>
        <v>5.9322451874480109</v>
      </c>
      <c r="G86" s="15"/>
      <c r="H86" s="60"/>
      <c r="I86" s="60"/>
      <c r="J86" s="60"/>
    </row>
    <row r="87" spans="1:10" hidden="1" x14ac:dyDescent="0.25">
      <c r="A87" s="22">
        <v>85</v>
      </c>
      <c r="B87" s="523">
        <v>44187</v>
      </c>
      <c r="C87" s="172">
        <v>5</v>
      </c>
      <c r="D87" s="60"/>
      <c r="E87" s="15">
        <f t="shared" si="2"/>
        <v>382</v>
      </c>
      <c r="F87" s="60">
        <f t="shared" si="1"/>
        <v>5.9454206086065753</v>
      </c>
      <c r="G87" s="15"/>
      <c r="H87" s="60"/>
      <c r="I87" s="60"/>
      <c r="J87" s="60"/>
    </row>
    <row r="88" spans="1:10" hidden="1" x14ac:dyDescent="0.25">
      <c r="A88" s="22">
        <v>86</v>
      </c>
      <c r="B88" s="523">
        <v>44188</v>
      </c>
      <c r="C88" s="172">
        <v>11</v>
      </c>
      <c r="D88" s="60"/>
      <c r="E88" s="15">
        <f t="shared" si="2"/>
        <v>393</v>
      </c>
      <c r="F88" s="60">
        <f t="shared" si="1"/>
        <v>5.9738096118692612</v>
      </c>
      <c r="G88" s="15"/>
      <c r="H88" s="60"/>
      <c r="I88" s="60"/>
      <c r="J88" s="60"/>
    </row>
    <row r="89" spans="1:10" hidden="1" x14ac:dyDescent="0.25">
      <c r="A89" s="22">
        <v>87</v>
      </c>
      <c r="B89" s="523">
        <v>44189</v>
      </c>
      <c r="C89" s="172">
        <v>6</v>
      </c>
      <c r="D89" s="60"/>
      <c r="E89" s="15">
        <f t="shared" si="2"/>
        <v>399</v>
      </c>
      <c r="F89" s="60">
        <f t="shared" si="1"/>
        <v>5.9889614168898637</v>
      </c>
      <c r="G89" s="15"/>
      <c r="H89" s="60"/>
      <c r="I89" s="60"/>
      <c r="J89" s="60"/>
    </row>
    <row r="90" spans="1:10" hidden="1" x14ac:dyDescent="0.25">
      <c r="A90" s="22">
        <v>88</v>
      </c>
      <c r="B90" s="523">
        <v>44191</v>
      </c>
      <c r="C90" s="172">
        <v>6</v>
      </c>
      <c r="D90" s="60"/>
      <c r="E90" s="15">
        <f t="shared" si="2"/>
        <v>405</v>
      </c>
      <c r="F90" s="60">
        <f t="shared" si="1"/>
        <v>6.0038870671065387</v>
      </c>
      <c r="G90" s="15"/>
      <c r="H90" s="60"/>
      <c r="I90" s="60"/>
      <c r="J90" s="60"/>
    </row>
    <row r="91" spans="1:10" hidden="1" x14ac:dyDescent="0.25">
      <c r="A91" s="22">
        <v>89</v>
      </c>
      <c r="B91" s="523">
        <v>44194</v>
      </c>
      <c r="C91" s="172">
        <v>14</v>
      </c>
      <c r="D91" s="60"/>
      <c r="E91" s="15">
        <f t="shared" si="2"/>
        <v>419</v>
      </c>
      <c r="F91" s="60">
        <f t="shared" si="1"/>
        <v>6.0378709199221374</v>
      </c>
      <c r="G91" s="15"/>
      <c r="H91" s="60"/>
      <c r="I91" s="60"/>
      <c r="J91" s="60"/>
    </row>
    <row r="92" spans="1:10" hidden="1" x14ac:dyDescent="0.25">
      <c r="A92" s="22">
        <v>90</v>
      </c>
      <c r="B92" s="523">
        <v>44195</v>
      </c>
      <c r="C92" s="172">
        <v>5</v>
      </c>
      <c r="D92" s="60"/>
      <c r="E92" s="15">
        <f t="shared" si="2"/>
        <v>424</v>
      </c>
      <c r="F92" s="60">
        <f t="shared" si="1"/>
        <v>6.0497334552319577</v>
      </c>
      <c r="G92" s="15"/>
      <c r="H92" s="60"/>
      <c r="I92" s="60"/>
      <c r="J92" s="60"/>
    </row>
    <row r="93" spans="1:10" hidden="1" x14ac:dyDescent="0.25">
      <c r="A93" s="22">
        <v>91</v>
      </c>
      <c r="B93" s="523">
        <v>44196</v>
      </c>
      <c r="C93" s="172">
        <v>7</v>
      </c>
      <c r="D93" s="60"/>
      <c r="E93" s="15">
        <f t="shared" si="2"/>
        <v>431</v>
      </c>
      <c r="F93" s="60">
        <f t="shared" si="1"/>
        <v>6.0661080901037474</v>
      </c>
      <c r="G93" s="15"/>
      <c r="H93" s="60"/>
      <c r="I93" s="60"/>
      <c r="J93" s="60"/>
    </row>
    <row r="94" spans="1:10" hidden="1" x14ac:dyDescent="0.25">
      <c r="A94" s="22">
        <v>92</v>
      </c>
      <c r="B94" s="523">
        <v>44198</v>
      </c>
      <c r="C94" s="172">
        <v>11</v>
      </c>
      <c r="D94" s="60"/>
      <c r="E94" s="15">
        <f t="shared" si="2"/>
        <v>442</v>
      </c>
      <c r="F94" s="60">
        <f t="shared" si="1"/>
        <v>6.0913098820776979</v>
      </c>
      <c r="G94" s="15"/>
      <c r="H94" s="60"/>
      <c r="I94" s="60"/>
      <c r="J94" s="60"/>
    </row>
    <row r="95" spans="1:10" hidden="1" x14ac:dyDescent="0.25">
      <c r="A95" s="22">
        <v>93</v>
      </c>
      <c r="B95" s="523">
        <v>44200</v>
      </c>
      <c r="C95" s="172">
        <v>8</v>
      </c>
      <c r="D95" s="60"/>
      <c r="E95" s="15">
        <f t="shared" si="2"/>
        <v>450</v>
      </c>
      <c r="F95" s="60">
        <f t="shared" si="1"/>
        <v>6.1092475827643655</v>
      </c>
      <c r="G95" s="15"/>
      <c r="H95" s="60"/>
      <c r="I95" s="60"/>
      <c r="J95" s="60"/>
    </row>
    <row r="96" spans="1:10" hidden="1" x14ac:dyDescent="0.25">
      <c r="A96" s="22">
        <v>94</v>
      </c>
      <c r="B96" s="523">
        <v>44201</v>
      </c>
      <c r="C96" s="172">
        <v>1</v>
      </c>
      <c r="D96" s="60"/>
      <c r="E96" s="15">
        <f t="shared" si="2"/>
        <v>451</v>
      </c>
      <c r="F96" s="60">
        <f t="shared" si="1"/>
        <v>6.1114673395026786</v>
      </c>
      <c r="G96" s="15"/>
      <c r="H96" s="60"/>
      <c r="I96" s="60"/>
      <c r="J96" s="60"/>
    </row>
    <row r="97" spans="1:10" hidden="1" x14ac:dyDescent="0.25">
      <c r="A97" s="22">
        <v>95</v>
      </c>
      <c r="B97" s="523">
        <v>44202</v>
      </c>
      <c r="C97" s="172">
        <v>14</v>
      </c>
      <c r="D97" s="60"/>
      <c r="E97" s="15">
        <f t="shared" si="2"/>
        <v>465</v>
      </c>
      <c r="F97" s="60">
        <f t="shared" si="1"/>
        <v>6.1420374055873559</v>
      </c>
      <c r="G97" s="15"/>
      <c r="H97" s="60"/>
      <c r="I97" s="60"/>
      <c r="J97" s="60"/>
    </row>
    <row r="98" spans="1:10" hidden="1" x14ac:dyDescent="0.25">
      <c r="A98" s="22">
        <v>96</v>
      </c>
      <c r="B98" s="523">
        <v>44203</v>
      </c>
      <c r="C98" s="172">
        <v>12</v>
      </c>
      <c r="D98" s="60"/>
      <c r="E98" s="15">
        <f t="shared" si="2"/>
        <v>477</v>
      </c>
      <c r="F98" s="60">
        <f t="shared" ref="F98:F125" si="3">LN(E98)</f>
        <v>6.1675164908883415</v>
      </c>
      <c r="G98" s="15"/>
      <c r="H98" s="60"/>
      <c r="I98" s="60"/>
      <c r="J98" s="60"/>
    </row>
    <row r="99" spans="1:10" hidden="1" x14ac:dyDescent="0.25">
      <c r="A99" s="22">
        <v>97</v>
      </c>
      <c r="B99" s="523">
        <v>44204</v>
      </c>
      <c r="C99" s="172">
        <v>3</v>
      </c>
      <c r="D99" s="60"/>
      <c r="E99" s="15">
        <f t="shared" si="2"/>
        <v>480</v>
      </c>
      <c r="F99" s="60">
        <f t="shared" si="3"/>
        <v>6.1737861039019366</v>
      </c>
      <c r="G99" s="15"/>
      <c r="H99" s="60"/>
      <c r="I99" s="60"/>
      <c r="J99" s="60"/>
    </row>
    <row r="100" spans="1:10" hidden="1" x14ac:dyDescent="0.25">
      <c r="A100" s="22">
        <v>98</v>
      </c>
      <c r="B100" s="523">
        <v>44205</v>
      </c>
      <c r="C100" s="172">
        <v>12</v>
      </c>
      <c r="D100" s="60"/>
      <c r="E100" s="15">
        <f t="shared" si="2"/>
        <v>492</v>
      </c>
      <c r="F100" s="60">
        <f t="shared" si="3"/>
        <v>6.1984787164923079</v>
      </c>
      <c r="G100" s="15"/>
      <c r="H100" s="60"/>
      <c r="I100" s="60"/>
      <c r="J100" s="60"/>
    </row>
    <row r="101" spans="1:10" hidden="1" x14ac:dyDescent="0.25">
      <c r="A101" s="22">
        <v>99</v>
      </c>
      <c r="B101" s="523">
        <v>44207</v>
      </c>
      <c r="C101" s="172">
        <v>5</v>
      </c>
      <c r="D101" s="60"/>
      <c r="E101" s="15">
        <f t="shared" si="2"/>
        <v>497</v>
      </c>
      <c r="F101" s="60">
        <f t="shared" si="3"/>
        <v>6.2085900260966289</v>
      </c>
      <c r="G101" s="15"/>
      <c r="H101" s="60"/>
      <c r="I101" s="60"/>
      <c r="J101" s="60"/>
    </row>
    <row r="102" spans="1:10" hidden="1" x14ac:dyDescent="0.25">
      <c r="A102" s="22">
        <v>100</v>
      </c>
      <c r="B102" s="523">
        <v>44208</v>
      </c>
      <c r="C102" s="172">
        <v>1</v>
      </c>
      <c r="D102" s="60"/>
      <c r="E102" s="15">
        <f t="shared" si="2"/>
        <v>498</v>
      </c>
      <c r="F102" s="60">
        <f t="shared" si="3"/>
        <v>6.2106000770246528</v>
      </c>
      <c r="G102" s="15"/>
      <c r="H102" s="60"/>
      <c r="I102" s="60"/>
      <c r="J102" s="60"/>
    </row>
    <row r="103" spans="1:10" hidden="1" x14ac:dyDescent="0.25">
      <c r="A103" s="22">
        <v>101</v>
      </c>
      <c r="B103" s="523">
        <v>44209</v>
      </c>
      <c r="C103" s="172">
        <v>4</v>
      </c>
      <c r="D103" s="60"/>
      <c r="E103" s="15">
        <f t="shared" si="2"/>
        <v>502</v>
      </c>
      <c r="F103" s="60">
        <f t="shared" si="3"/>
        <v>6.2186001196917289</v>
      </c>
      <c r="G103" s="15"/>
      <c r="H103" s="60"/>
      <c r="I103" s="60"/>
      <c r="J103" s="60"/>
    </row>
    <row r="104" spans="1:10" hidden="1" x14ac:dyDescent="0.25">
      <c r="A104" s="22">
        <v>102</v>
      </c>
      <c r="B104" s="523">
        <v>44210</v>
      </c>
      <c r="C104" s="172">
        <v>8</v>
      </c>
      <c r="D104" s="60"/>
      <c r="E104" s="15">
        <f t="shared" si="2"/>
        <v>510</v>
      </c>
      <c r="F104" s="60">
        <f t="shared" si="3"/>
        <v>6.2344107257183712</v>
      </c>
      <c r="G104" s="15"/>
      <c r="H104" s="60"/>
      <c r="I104" s="60"/>
      <c r="J104" s="60"/>
    </row>
    <row r="105" spans="1:10" hidden="1" x14ac:dyDescent="0.25">
      <c r="A105" s="22">
        <v>103</v>
      </c>
      <c r="B105" s="523">
        <v>44211</v>
      </c>
      <c r="C105" s="172">
        <v>18</v>
      </c>
      <c r="D105" s="60"/>
      <c r="E105" s="15">
        <f t="shared" si="2"/>
        <v>528</v>
      </c>
      <c r="F105" s="60">
        <f t="shared" si="3"/>
        <v>6.2690962837062614</v>
      </c>
      <c r="G105" s="15"/>
      <c r="H105" s="60"/>
      <c r="I105" s="60"/>
      <c r="J105" s="60"/>
    </row>
    <row r="106" spans="1:10" hidden="1" x14ac:dyDescent="0.25">
      <c r="A106" s="22">
        <v>104</v>
      </c>
      <c r="B106" s="523">
        <v>44212</v>
      </c>
      <c r="C106" s="172">
        <v>2</v>
      </c>
      <c r="D106" s="60"/>
      <c r="E106" s="15">
        <f t="shared" si="2"/>
        <v>530</v>
      </c>
      <c r="F106" s="60">
        <f t="shared" si="3"/>
        <v>6.2728770065461674</v>
      </c>
      <c r="G106" s="15"/>
      <c r="H106" s="60"/>
      <c r="I106" s="60"/>
      <c r="J106" s="60"/>
    </row>
    <row r="107" spans="1:10" hidden="1" x14ac:dyDescent="0.25">
      <c r="A107" s="22">
        <v>105</v>
      </c>
      <c r="B107" s="523">
        <v>44214</v>
      </c>
      <c r="C107" s="172">
        <v>7</v>
      </c>
      <c r="D107" s="60"/>
      <c r="E107" s="15">
        <f t="shared" si="2"/>
        <v>537</v>
      </c>
      <c r="F107" s="60">
        <f t="shared" si="3"/>
        <v>6.2859980945088649</v>
      </c>
      <c r="G107" s="15"/>
      <c r="H107" s="60"/>
      <c r="I107" s="60"/>
      <c r="J107" s="60"/>
    </row>
    <row r="108" spans="1:10" hidden="1" x14ac:dyDescent="0.25">
      <c r="A108" s="22">
        <v>106</v>
      </c>
      <c r="B108" s="523">
        <v>44215</v>
      </c>
      <c r="C108" s="172">
        <v>1</v>
      </c>
      <c r="D108" s="60"/>
      <c r="E108" s="15">
        <f t="shared" si="2"/>
        <v>538</v>
      </c>
      <c r="F108" s="60">
        <f t="shared" si="3"/>
        <v>6.2878585601617845</v>
      </c>
      <c r="G108" s="15"/>
      <c r="H108" s="60"/>
      <c r="I108" s="60"/>
      <c r="J108" s="60"/>
    </row>
    <row r="109" spans="1:10" hidden="1" x14ac:dyDescent="0.25">
      <c r="A109" s="22">
        <v>107</v>
      </c>
      <c r="B109" s="523">
        <v>44217</v>
      </c>
      <c r="C109" s="172">
        <v>13</v>
      </c>
      <c r="D109" s="60"/>
      <c r="E109" s="15">
        <f t="shared" si="2"/>
        <v>551</v>
      </c>
      <c r="F109" s="60">
        <f t="shared" si="3"/>
        <v>6.3117348091529148</v>
      </c>
      <c r="G109" s="607">
        <f t="shared" ref="G109:G170" si="4">LN(2)/SLOPE(F103:F109,A103:A109)</f>
        <v>48.135036059348629</v>
      </c>
      <c r="H109" s="60"/>
      <c r="I109" s="60"/>
      <c r="J109" s="60"/>
    </row>
    <row r="110" spans="1:10" hidden="1" x14ac:dyDescent="0.25">
      <c r="A110" s="22">
        <v>108</v>
      </c>
      <c r="B110" s="523">
        <v>44218</v>
      </c>
      <c r="C110" s="172">
        <v>4</v>
      </c>
      <c r="D110" s="60"/>
      <c r="E110" s="15">
        <f t="shared" si="2"/>
        <v>555</v>
      </c>
      <c r="F110" s="60">
        <f t="shared" si="3"/>
        <v>6.3189681137464344</v>
      </c>
      <c r="G110" s="607">
        <f t="shared" si="4"/>
        <v>54.835924926296691</v>
      </c>
      <c r="H110" s="60"/>
      <c r="I110" s="60"/>
      <c r="J110" s="60"/>
    </row>
    <row r="111" spans="1:10" hidden="1" x14ac:dyDescent="0.25">
      <c r="A111" s="22">
        <v>109</v>
      </c>
      <c r="B111" s="523">
        <v>44219</v>
      </c>
      <c r="C111" s="172">
        <v>5</v>
      </c>
      <c r="D111" s="60"/>
      <c r="E111" s="15">
        <f t="shared" si="2"/>
        <v>560</v>
      </c>
      <c r="F111" s="60">
        <f t="shared" si="3"/>
        <v>6.3279367837291947</v>
      </c>
      <c r="G111" s="607">
        <f t="shared" si="4"/>
        <v>65.915272281459508</v>
      </c>
      <c r="H111" s="60"/>
      <c r="I111" s="60"/>
      <c r="J111" s="60"/>
    </row>
    <row r="112" spans="1:10" hidden="1" x14ac:dyDescent="0.25">
      <c r="A112" s="22">
        <v>110</v>
      </c>
      <c r="B112" s="523">
        <v>44221</v>
      </c>
      <c r="C112" s="172">
        <v>10</v>
      </c>
      <c r="D112" s="60"/>
      <c r="E112" s="15">
        <f t="shared" si="2"/>
        <v>570</v>
      </c>
      <c r="F112" s="60">
        <f t="shared" si="3"/>
        <v>6.3456363608285962</v>
      </c>
      <c r="G112" s="607">
        <f t="shared" si="4"/>
        <v>58.236302504852112</v>
      </c>
      <c r="H112" s="60"/>
      <c r="I112" s="60"/>
      <c r="J112" s="60"/>
    </row>
    <row r="113" spans="1:10" hidden="1" x14ac:dyDescent="0.25">
      <c r="A113" s="22">
        <v>111</v>
      </c>
      <c r="B113" s="523">
        <v>44222</v>
      </c>
      <c r="C113" s="172">
        <v>7</v>
      </c>
      <c r="D113" s="60"/>
      <c r="E113" s="15">
        <f t="shared" si="2"/>
        <v>577</v>
      </c>
      <c r="F113" s="60">
        <f t="shared" si="3"/>
        <v>6.3578422665080998</v>
      </c>
      <c r="G113" s="607">
        <f t="shared" si="4"/>
        <v>55.884465200469215</v>
      </c>
      <c r="H113" s="60"/>
      <c r="I113" s="60"/>
      <c r="J113" s="60"/>
    </row>
    <row r="114" spans="1:10" hidden="1" x14ac:dyDescent="0.25">
      <c r="A114" s="22">
        <v>112</v>
      </c>
      <c r="B114" s="523">
        <v>44224</v>
      </c>
      <c r="C114" s="172">
        <v>2</v>
      </c>
      <c r="D114" s="60"/>
      <c r="E114" s="15">
        <f t="shared" si="2"/>
        <v>579</v>
      </c>
      <c r="F114" s="60">
        <f t="shared" si="3"/>
        <v>6.3613024775729956</v>
      </c>
      <c r="G114" s="607">
        <f t="shared" si="4"/>
        <v>57.214822383020092</v>
      </c>
      <c r="H114" s="60"/>
      <c r="I114" s="60"/>
      <c r="J114" s="60"/>
    </row>
    <row r="115" spans="1:10" hidden="1" x14ac:dyDescent="0.25">
      <c r="A115" s="22">
        <v>113</v>
      </c>
      <c r="B115" s="523">
        <v>44225</v>
      </c>
      <c r="C115" s="172">
        <v>1</v>
      </c>
      <c r="D115" s="60"/>
      <c r="E115" s="15">
        <f t="shared" si="2"/>
        <v>580</v>
      </c>
      <c r="F115" s="60">
        <f t="shared" si="3"/>
        <v>6.363028103540465</v>
      </c>
      <c r="G115" s="607">
        <f t="shared" si="4"/>
        <v>72.295865545569129</v>
      </c>
      <c r="H115" s="60"/>
      <c r="I115" s="60"/>
      <c r="J115" s="60"/>
    </row>
    <row r="116" spans="1:10" hidden="1" x14ac:dyDescent="0.25">
      <c r="A116" s="22">
        <v>114</v>
      </c>
      <c r="B116" s="523">
        <v>44226</v>
      </c>
      <c r="C116" s="172">
        <v>7</v>
      </c>
      <c r="D116" s="60"/>
      <c r="E116" s="15">
        <f t="shared" si="2"/>
        <v>587</v>
      </c>
      <c r="F116" s="60">
        <f t="shared" si="3"/>
        <v>6.3750248198280968</v>
      </c>
      <c r="G116" s="607">
        <f t="shared" si="4"/>
        <v>76.404247854923696</v>
      </c>
      <c r="H116" s="60"/>
      <c r="I116" s="60"/>
      <c r="J116" s="60"/>
    </row>
    <row r="117" spans="1:10" hidden="1" x14ac:dyDescent="0.25">
      <c r="A117" s="22">
        <v>115</v>
      </c>
      <c r="B117" s="523">
        <v>44228</v>
      </c>
      <c r="C117" s="172">
        <v>1</v>
      </c>
      <c r="D117" s="60"/>
      <c r="E117" s="15">
        <f t="shared" si="2"/>
        <v>588</v>
      </c>
      <c r="F117" s="60">
        <f t="shared" si="3"/>
        <v>6.3767269478986268</v>
      </c>
      <c r="G117" s="607">
        <f t="shared" si="4"/>
        <v>92.273196380988921</v>
      </c>
      <c r="H117" s="60"/>
      <c r="I117" s="60"/>
      <c r="J117" s="60"/>
    </row>
    <row r="118" spans="1:10" hidden="1" x14ac:dyDescent="0.25">
      <c r="A118" s="22">
        <v>116</v>
      </c>
      <c r="B118" s="523">
        <v>44229</v>
      </c>
      <c r="C118" s="172">
        <v>1</v>
      </c>
      <c r="D118" s="60"/>
      <c r="E118" s="15">
        <f t="shared" si="2"/>
        <v>589</v>
      </c>
      <c r="F118" s="60">
        <f t="shared" si="3"/>
        <v>6.3784261836515865</v>
      </c>
      <c r="G118" s="607">
        <f t="shared" si="4"/>
        <v>129.50733403281788</v>
      </c>
      <c r="H118" s="60"/>
      <c r="I118" s="60"/>
      <c r="J118" s="60"/>
    </row>
    <row r="119" spans="1:10" hidden="1" x14ac:dyDescent="0.25">
      <c r="A119" s="22">
        <v>117</v>
      </c>
      <c r="B119" s="523">
        <v>44231</v>
      </c>
      <c r="C119" s="172">
        <v>1</v>
      </c>
      <c r="D119" s="60"/>
      <c r="E119" s="15">
        <f t="shared" si="2"/>
        <v>590</v>
      </c>
      <c r="F119" s="60">
        <f t="shared" si="3"/>
        <v>6.3801225368997647</v>
      </c>
      <c r="G119" s="607">
        <f t="shared" si="4"/>
        <v>169.07933486057718</v>
      </c>
      <c r="H119" s="60"/>
      <c r="I119" s="60"/>
      <c r="J119" s="60"/>
    </row>
    <row r="120" spans="1:10" hidden="1" x14ac:dyDescent="0.25">
      <c r="A120" s="22">
        <v>118</v>
      </c>
      <c r="B120" s="523">
        <v>44232</v>
      </c>
      <c r="C120" s="172">
        <v>0</v>
      </c>
      <c r="D120" s="60"/>
      <c r="E120" s="15">
        <f t="shared" si="2"/>
        <v>590</v>
      </c>
      <c r="F120" s="60">
        <f t="shared" si="3"/>
        <v>6.3801225368997647</v>
      </c>
      <c r="G120" s="607">
        <f t="shared" si="4"/>
        <v>206.3587108295946</v>
      </c>
      <c r="H120" s="60"/>
      <c r="I120" s="60"/>
      <c r="J120" s="60"/>
    </row>
    <row r="121" spans="1:10" hidden="1" x14ac:dyDescent="0.25">
      <c r="A121" s="22">
        <v>119</v>
      </c>
      <c r="B121" s="523">
        <v>44233</v>
      </c>
      <c r="C121" s="172">
        <v>0</v>
      </c>
      <c r="D121" s="60"/>
      <c r="E121" s="15">
        <f t="shared" si="2"/>
        <v>590</v>
      </c>
      <c r="F121" s="60">
        <f t="shared" si="3"/>
        <v>6.3801225368997647</v>
      </c>
      <c r="G121" s="607">
        <f t="shared" si="4"/>
        <v>299.16490980803422</v>
      </c>
      <c r="H121" s="60"/>
      <c r="I121" s="60"/>
      <c r="J121" s="60"/>
    </row>
    <row r="122" spans="1:10" hidden="1" x14ac:dyDescent="0.25">
      <c r="A122" s="22">
        <v>120</v>
      </c>
      <c r="B122" s="523">
        <v>44234</v>
      </c>
      <c r="C122" s="172">
        <v>0</v>
      </c>
      <c r="D122" s="60"/>
      <c r="E122" s="15">
        <f t="shared" si="2"/>
        <v>590</v>
      </c>
      <c r="F122" s="60">
        <f t="shared" si="3"/>
        <v>6.3801225368997647</v>
      </c>
      <c r="G122" s="607">
        <f t="shared" si="4"/>
        <v>816.12969198295104</v>
      </c>
      <c r="H122" s="60"/>
      <c r="I122" s="60"/>
      <c r="J122" s="60"/>
    </row>
    <row r="123" spans="1:10" hidden="1" x14ac:dyDescent="0.25">
      <c r="A123" s="22">
        <v>121</v>
      </c>
      <c r="B123" s="523">
        <v>44235</v>
      </c>
      <c r="C123" s="172">
        <v>0</v>
      </c>
      <c r="D123" s="60"/>
      <c r="E123" s="15">
        <f t="shared" si="2"/>
        <v>590</v>
      </c>
      <c r="F123" s="60">
        <f t="shared" si="3"/>
        <v>6.3801225368997647</v>
      </c>
      <c r="G123" s="607">
        <f t="shared" si="4"/>
        <v>1429.2248558831898</v>
      </c>
      <c r="H123" s="60"/>
      <c r="I123" s="60"/>
      <c r="J123" s="60"/>
    </row>
    <row r="124" spans="1:10" hidden="1" x14ac:dyDescent="0.25">
      <c r="A124" s="22">
        <v>122</v>
      </c>
      <c r="B124" s="523">
        <v>44236</v>
      </c>
      <c r="C124" s="172">
        <v>2</v>
      </c>
      <c r="D124" s="60"/>
      <c r="E124" s="15">
        <f t="shared" si="2"/>
        <v>592</v>
      </c>
      <c r="F124" s="60">
        <f t="shared" si="3"/>
        <v>6.3835066348840055</v>
      </c>
      <c r="G124" s="607">
        <f t="shared" si="4"/>
        <v>1273.385648098405</v>
      </c>
      <c r="H124" s="60"/>
      <c r="I124" s="60"/>
      <c r="J124" s="60"/>
    </row>
    <row r="125" spans="1:10" hidden="1" x14ac:dyDescent="0.25">
      <c r="A125" s="22">
        <v>123</v>
      </c>
      <c r="B125" s="523">
        <v>44237</v>
      </c>
      <c r="C125" s="172">
        <v>3</v>
      </c>
      <c r="D125" s="60"/>
      <c r="E125" s="15">
        <f t="shared" si="2"/>
        <v>595</v>
      </c>
      <c r="F125" s="60">
        <f t="shared" si="3"/>
        <v>6.3885614055456301</v>
      </c>
      <c r="G125" s="607">
        <f t="shared" si="4"/>
        <v>604.90075994522567</v>
      </c>
      <c r="H125" s="60"/>
      <c r="I125" s="60"/>
      <c r="J125" s="60"/>
    </row>
    <row r="126" spans="1:10" hidden="1" x14ac:dyDescent="0.25">
      <c r="A126" s="22">
        <v>124</v>
      </c>
      <c r="B126" s="523">
        <v>44238</v>
      </c>
      <c r="C126" s="172">
        <v>0</v>
      </c>
      <c r="D126" s="607">
        <f t="shared" ref="D126:D189" si="5">AVERAGE(C120:C126)</f>
        <v>0.7142857142857143</v>
      </c>
      <c r="E126" s="15">
        <f t="shared" si="2"/>
        <v>595</v>
      </c>
      <c r="F126" s="60">
        <f>LN(E126)</f>
        <v>6.3885614055456301</v>
      </c>
      <c r="G126" s="607">
        <f t="shared" si="4"/>
        <v>425.81800822756207</v>
      </c>
      <c r="H126" s="60"/>
      <c r="I126" s="60"/>
      <c r="J126" s="60"/>
    </row>
    <row r="127" spans="1:10" hidden="1" x14ac:dyDescent="0.25">
      <c r="A127" s="22">
        <v>125</v>
      </c>
      <c r="B127" s="523">
        <v>44239</v>
      </c>
      <c r="C127" s="172">
        <v>1</v>
      </c>
      <c r="D127" s="607">
        <f t="shared" si="5"/>
        <v>0.8571428571428571</v>
      </c>
      <c r="E127" s="15">
        <f t="shared" si="2"/>
        <v>596</v>
      </c>
      <c r="F127" s="60">
        <f t="shared" ref="F127:F190" si="6">LN(E127)</f>
        <v>6.39024066706535</v>
      </c>
      <c r="G127" s="607">
        <f t="shared" si="4"/>
        <v>348.62176534894218</v>
      </c>
      <c r="H127" s="60"/>
      <c r="I127" s="60"/>
      <c r="J127" s="60"/>
    </row>
    <row r="128" spans="1:10" hidden="1" x14ac:dyDescent="0.25">
      <c r="A128" s="22">
        <v>126</v>
      </c>
      <c r="B128" s="523">
        <v>44240</v>
      </c>
      <c r="C128" s="172">
        <v>0</v>
      </c>
      <c r="D128" s="607">
        <f t="shared" si="5"/>
        <v>0.8571428571428571</v>
      </c>
      <c r="E128" s="15">
        <f t="shared" si="2"/>
        <v>596</v>
      </c>
      <c r="F128" s="60">
        <f t="shared" si="6"/>
        <v>6.39024066706535</v>
      </c>
      <c r="G128" s="607">
        <f t="shared" si="4"/>
        <v>348.78199384872835</v>
      </c>
      <c r="H128" s="60"/>
      <c r="I128" s="60"/>
      <c r="J128" s="60"/>
    </row>
    <row r="129" spans="1:10" hidden="1" x14ac:dyDescent="0.25">
      <c r="A129" s="22">
        <v>127</v>
      </c>
      <c r="B129" s="523">
        <v>44241</v>
      </c>
      <c r="C129" s="172">
        <v>0</v>
      </c>
      <c r="D129" s="607">
        <f t="shared" si="5"/>
        <v>0.8571428571428571</v>
      </c>
      <c r="E129" s="15">
        <f t="shared" si="2"/>
        <v>596</v>
      </c>
      <c r="F129" s="60">
        <f t="shared" si="6"/>
        <v>6.39024066706535</v>
      </c>
      <c r="G129" s="607">
        <f t="shared" si="4"/>
        <v>426.53602105799877</v>
      </c>
      <c r="H129" s="60"/>
      <c r="I129" s="60"/>
      <c r="J129" s="60"/>
    </row>
    <row r="130" spans="1:10" hidden="1" x14ac:dyDescent="0.25">
      <c r="A130" s="22">
        <v>128</v>
      </c>
      <c r="B130" s="523">
        <v>44242</v>
      </c>
      <c r="C130" s="172">
        <v>2</v>
      </c>
      <c r="D130" s="607">
        <f t="shared" si="5"/>
        <v>1.1428571428571428</v>
      </c>
      <c r="E130" s="15">
        <f t="shared" si="2"/>
        <v>598</v>
      </c>
      <c r="F130" s="60">
        <f t="shared" si="6"/>
        <v>6.3935907539506314</v>
      </c>
      <c r="G130" s="607">
        <f t="shared" si="4"/>
        <v>549.95871618193121</v>
      </c>
      <c r="H130" s="60"/>
      <c r="I130" s="60"/>
      <c r="J130" s="60"/>
    </row>
    <row r="131" spans="1:10" hidden="1" x14ac:dyDescent="0.25">
      <c r="A131" s="22">
        <v>129</v>
      </c>
      <c r="B131" s="523">
        <v>44243</v>
      </c>
      <c r="C131" s="172">
        <v>0</v>
      </c>
      <c r="D131" s="607">
        <f t="shared" si="5"/>
        <v>0.8571428571428571</v>
      </c>
      <c r="E131" s="15">
        <f t="shared" si="2"/>
        <v>598</v>
      </c>
      <c r="F131" s="60">
        <f t="shared" si="6"/>
        <v>6.3935907539506314</v>
      </c>
      <c r="G131" s="607">
        <f t="shared" si="4"/>
        <v>771.7946538115674</v>
      </c>
      <c r="H131" s="60"/>
      <c r="I131" s="60"/>
      <c r="J131" s="60"/>
    </row>
    <row r="132" spans="1:10" hidden="1" x14ac:dyDescent="0.25">
      <c r="A132" s="22">
        <v>130</v>
      </c>
      <c r="B132" s="523">
        <v>44244</v>
      </c>
      <c r="C132" s="172">
        <v>0</v>
      </c>
      <c r="D132" s="607">
        <f t="shared" si="5"/>
        <v>0.42857142857142855</v>
      </c>
      <c r="E132" s="15">
        <f t="shared" si="2"/>
        <v>598</v>
      </c>
      <c r="F132" s="60">
        <f t="shared" si="6"/>
        <v>6.3935907539506314</v>
      </c>
      <c r="G132" s="607">
        <f t="shared" si="4"/>
        <v>772.05366007521934</v>
      </c>
      <c r="H132" s="60"/>
      <c r="I132" s="60"/>
      <c r="J132" s="60"/>
    </row>
    <row r="133" spans="1:10" hidden="1" x14ac:dyDescent="0.25">
      <c r="A133" s="22">
        <v>131</v>
      </c>
      <c r="B133" s="523">
        <v>44245</v>
      </c>
      <c r="C133" s="172">
        <v>0</v>
      </c>
      <c r="D133" s="607">
        <f t="shared" si="5"/>
        <v>0.42857142857142855</v>
      </c>
      <c r="E133" s="15">
        <f t="shared" ref="E133:E196" si="7">E132+C133</f>
        <v>598</v>
      </c>
      <c r="F133" s="60">
        <f t="shared" si="6"/>
        <v>6.3935907539506314</v>
      </c>
      <c r="G133" s="607">
        <f t="shared" si="4"/>
        <v>965.55311948018095</v>
      </c>
      <c r="H133" s="60"/>
      <c r="I133" s="60"/>
      <c r="J133" s="60"/>
    </row>
    <row r="134" spans="1:10" hidden="1" x14ac:dyDescent="0.25">
      <c r="A134" s="22">
        <v>132</v>
      </c>
      <c r="B134" s="523">
        <v>44246</v>
      </c>
      <c r="C134" s="172">
        <v>1</v>
      </c>
      <c r="D134" s="607">
        <f t="shared" si="5"/>
        <v>0.42857142857142855</v>
      </c>
      <c r="E134" s="15">
        <f t="shared" si="7"/>
        <v>599</v>
      </c>
      <c r="F134" s="60">
        <f t="shared" si="6"/>
        <v>6.3952615981154493</v>
      </c>
      <c r="G134" s="607">
        <f t="shared" si="4"/>
        <v>891.7957338378859</v>
      </c>
      <c r="H134" s="60"/>
      <c r="I134" s="60"/>
      <c r="J134" s="60"/>
    </row>
    <row r="135" spans="1:10" hidden="1" x14ac:dyDescent="0.25">
      <c r="A135" s="22">
        <v>133</v>
      </c>
      <c r="B135" s="523">
        <v>44247</v>
      </c>
      <c r="C135" s="172">
        <v>0</v>
      </c>
      <c r="D135" s="607">
        <f t="shared" si="5"/>
        <v>0.42857142857142855</v>
      </c>
      <c r="E135" s="15">
        <f t="shared" si="7"/>
        <v>599</v>
      </c>
      <c r="F135" s="60">
        <f t="shared" si="6"/>
        <v>6.3952615981154493</v>
      </c>
      <c r="G135" s="607">
        <f t="shared" si="4"/>
        <v>1054.5323472893911</v>
      </c>
      <c r="H135" s="60"/>
      <c r="I135" s="60"/>
      <c r="J135" s="60"/>
    </row>
    <row r="136" spans="1:10" hidden="1" x14ac:dyDescent="0.25">
      <c r="A136" s="22">
        <v>134</v>
      </c>
      <c r="B136" s="523">
        <v>44248</v>
      </c>
      <c r="C136" s="172">
        <v>0</v>
      </c>
      <c r="D136" s="607">
        <f t="shared" si="5"/>
        <v>0.42857142857142855</v>
      </c>
      <c r="E136" s="15">
        <f t="shared" si="7"/>
        <v>599</v>
      </c>
      <c r="F136" s="60">
        <f t="shared" si="6"/>
        <v>6.3952615981154493</v>
      </c>
      <c r="G136" s="607">
        <f t="shared" si="4"/>
        <v>1935.9596249154947</v>
      </c>
      <c r="H136" s="60"/>
      <c r="I136" s="60"/>
      <c r="J136" s="60"/>
    </row>
    <row r="137" spans="1:10" hidden="1" x14ac:dyDescent="0.25">
      <c r="A137" s="22">
        <v>135</v>
      </c>
      <c r="B137" s="523">
        <v>44249</v>
      </c>
      <c r="C137" s="172">
        <v>3</v>
      </c>
      <c r="D137" s="607">
        <f t="shared" si="5"/>
        <v>0.5714285714285714</v>
      </c>
      <c r="E137" s="15">
        <f t="shared" si="7"/>
        <v>602</v>
      </c>
      <c r="F137" s="60">
        <f t="shared" si="6"/>
        <v>6.4002574453088208</v>
      </c>
      <c r="G137" s="607">
        <f t="shared" si="4"/>
        <v>775.93356782397041</v>
      </c>
      <c r="H137" s="60"/>
      <c r="I137" s="60"/>
      <c r="J137" s="60"/>
    </row>
    <row r="138" spans="1:10" hidden="1" x14ac:dyDescent="0.25">
      <c r="A138" s="22">
        <v>136</v>
      </c>
      <c r="B138" s="523">
        <v>44250</v>
      </c>
      <c r="C138" s="172">
        <v>1</v>
      </c>
      <c r="D138" s="607">
        <f t="shared" si="5"/>
        <v>0.7142857142857143</v>
      </c>
      <c r="E138" s="15">
        <f t="shared" si="7"/>
        <v>603</v>
      </c>
      <c r="F138" s="60">
        <f t="shared" si="6"/>
        <v>6.4019171967271857</v>
      </c>
      <c r="G138" s="607">
        <f t="shared" si="4"/>
        <v>506.57133170124496</v>
      </c>
      <c r="H138" s="60"/>
      <c r="I138" s="60"/>
      <c r="J138" s="60"/>
    </row>
    <row r="139" spans="1:10" hidden="1" x14ac:dyDescent="0.25">
      <c r="A139" s="22">
        <v>137</v>
      </c>
      <c r="B139" s="523">
        <v>44251</v>
      </c>
      <c r="C139" s="172">
        <v>0</v>
      </c>
      <c r="D139" s="607">
        <f t="shared" si="5"/>
        <v>0.7142857142857143</v>
      </c>
      <c r="E139" s="15">
        <f t="shared" si="7"/>
        <v>603</v>
      </c>
      <c r="F139" s="60">
        <f t="shared" si="6"/>
        <v>6.4019171967271857</v>
      </c>
      <c r="G139" s="607">
        <f t="shared" si="4"/>
        <v>448.36561310728774</v>
      </c>
      <c r="H139" s="60"/>
      <c r="I139" s="60"/>
      <c r="J139" s="60"/>
    </row>
    <row r="140" spans="1:10" hidden="1" x14ac:dyDescent="0.25">
      <c r="A140" s="22">
        <v>138</v>
      </c>
      <c r="B140" s="523">
        <v>44252</v>
      </c>
      <c r="C140" s="172">
        <v>0</v>
      </c>
      <c r="D140" s="607">
        <f t="shared" si="5"/>
        <v>0.7142857142857143</v>
      </c>
      <c r="E140" s="15">
        <f t="shared" si="7"/>
        <v>603</v>
      </c>
      <c r="F140" s="60">
        <f t="shared" si="6"/>
        <v>6.4019171967271857</v>
      </c>
      <c r="G140" s="607">
        <f t="shared" si="4"/>
        <v>486.00990403913971</v>
      </c>
      <c r="H140" s="60"/>
      <c r="I140" s="60"/>
      <c r="J140" s="60"/>
    </row>
    <row r="141" spans="1:10" hidden="1" x14ac:dyDescent="0.25">
      <c r="A141" s="22">
        <v>139</v>
      </c>
      <c r="B141" s="523">
        <v>44253</v>
      </c>
      <c r="C141" s="172">
        <v>0</v>
      </c>
      <c r="D141" s="607">
        <f t="shared" si="5"/>
        <v>0.5714285714285714</v>
      </c>
      <c r="E141" s="15">
        <f t="shared" si="7"/>
        <v>603</v>
      </c>
      <c r="F141" s="60">
        <f t="shared" si="6"/>
        <v>6.4019171967271857</v>
      </c>
      <c r="G141" s="607">
        <f t="shared" si="4"/>
        <v>555.50583891953318</v>
      </c>
      <c r="H141" s="60"/>
      <c r="I141" s="60"/>
      <c r="J141" s="60"/>
    </row>
    <row r="142" spans="1:10" hidden="1" x14ac:dyDescent="0.25">
      <c r="A142" s="22">
        <v>140</v>
      </c>
      <c r="B142" s="523">
        <v>44254</v>
      </c>
      <c r="C142" s="172">
        <v>0</v>
      </c>
      <c r="D142" s="607">
        <f t="shared" si="5"/>
        <v>0.5714285714285714</v>
      </c>
      <c r="E142" s="15">
        <f t="shared" si="7"/>
        <v>603</v>
      </c>
      <c r="F142" s="60">
        <f t="shared" si="6"/>
        <v>6.4019171967271857</v>
      </c>
      <c r="G142" s="607">
        <f t="shared" si="4"/>
        <v>833.45667463527934</v>
      </c>
      <c r="H142" s="60"/>
      <c r="I142" s="60"/>
      <c r="J142" s="60"/>
    </row>
    <row r="143" spans="1:10" hidden="1" x14ac:dyDescent="0.25">
      <c r="A143" s="22">
        <v>141</v>
      </c>
      <c r="B143" s="523">
        <v>44255</v>
      </c>
      <c r="C143" s="172">
        <v>0</v>
      </c>
      <c r="D143" s="607">
        <f t="shared" si="5"/>
        <v>0.5714285714285714</v>
      </c>
      <c r="E143" s="15">
        <f t="shared" si="7"/>
        <v>603</v>
      </c>
      <c r="F143" s="60">
        <f t="shared" si="6"/>
        <v>6.4019171967271857</v>
      </c>
      <c r="G143" s="607">
        <f t="shared" si="4"/>
        <v>3897.7967505515276</v>
      </c>
      <c r="H143" s="60"/>
      <c r="I143" s="60"/>
      <c r="J143" s="60"/>
    </row>
    <row r="144" spans="1:10" hidden="1" x14ac:dyDescent="0.25">
      <c r="A144" s="22">
        <v>142</v>
      </c>
      <c r="B144" s="523">
        <v>44256</v>
      </c>
      <c r="C144" s="172">
        <v>2</v>
      </c>
      <c r="D144" s="607">
        <f t="shared" si="5"/>
        <v>0.42857142857142855</v>
      </c>
      <c r="E144" s="15">
        <f t="shared" si="7"/>
        <v>605</v>
      </c>
      <c r="F144" s="60">
        <f t="shared" si="6"/>
        <v>6.4052284580308418</v>
      </c>
      <c r="G144" s="607">
        <f t="shared" si="4"/>
        <v>1953.7490677896772</v>
      </c>
      <c r="H144" s="60"/>
      <c r="I144" s="60"/>
      <c r="J144" s="60"/>
    </row>
    <row r="145" spans="1:10" hidden="1" x14ac:dyDescent="0.25">
      <c r="A145" s="22">
        <v>143</v>
      </c>
      <c r="B145" s="523">
        <v>44257</v>
      </c>
      <c r="C145" s="172">
        <v>1</v>
      </c>
      <c r="D145" s="607">
        <f t="shared" si="5"/>
        <v>0.42857142857142855</v>
      </c>
      <c r="E145" s="15">
        <f t="shared" si="7"/>
        <v>606</v>
      </c>
      <c r="F145" s="60">
        <f t="shared" si="6"/>
        <v>6.4068799860693142</v>
      </c>
      <c r="G145" s="607">
        <f t="shared" si="4"/>
        <v>902.24628009009234</v>
      </c>
      <c r="H145" s="60"/>
      <c r="I145" s="60"/>
      <c r="J145" s="60"/>
    </row>
    <row r="146" spans="1:10" hidden="1" x14ac:dyDescent="0.25">
      <c r="A146" s="22">
        <v>144</v>
      </c>
      <c r="B146" s="523">
        <v>44258</v>
      </c>
      <c r="C146" s="172">
        <v>0</v>
      </c>
      <c r="D146" s="607">
        <f t="shared" si="5"/>
        <v>0.42857142857142855</v>
      </c>
      <c r="E146" s="15">
        <f t="shared" si="7"/>
        <v>606</v>
      </c>
      <c r="F146" s="60">
        <f t="shared" si="6"/>
        <v>6.4068799860693142</v>
      </c>
      <c r="G146" s="607">
        <f t="shared" si="4"/>
        <v>690.06142268571625</v>
      </c>
      <c r="H146" s="60"/>
      <c r="I146" s="60"/>
      <c r="J146" s="60"/>
    </row>
    <row r="147" spans="1:10" hidden="1" x14ac:dyDescent="0.25">
      <c r="A147" s="22">
        <v>145</v>
      </c>
      <c r="B147" s="523">
        <v>44259</v>
      </c>
      <c r="C147" s="172">
        <v>4</v>
      </c>
      <c r="D147" s="607">
        <f t="shared" si="5"/>
        <v>1</v>
      </c>
      <c r="E147" s="15">
        <f t="shared" si="7"/>
        <v>610</v>
      </c>
      <c r="F147" s="60">
        <f t="shared" si="6"/>
        <v>6.4134589571673573</v>
      </c>
      <c r="G147" s="607">
        <f t="shared" si="4"/>
        <v>391.97516869948936</v>
      </c>
      <c r="H147" s="60"/>
      <c r="I147" s="60"/>
      <c r="J147" s="60"/>
    </row>
    <row r="148" spans="1:10" hidden="1" x14ac:dyDescent="0.25">
      <c r="A148" s="22">
        <v>146</v>
      </c>
      <c r="B148" s="523">
        <v>44260</v>
      </c>
      <c r="C148" s="172">
        <v>0</v>
      </c>
      <c r="D148" s="607">
        <f t="shared" si="5"/>
        <v>1</v>
      </c>
      <c r="E148" s="15">
        <f t="shared" si="7"/>
        <v>610</v>
      </c>
      <c r="F148" s="60">
        <f t="shared" si="6"/>
        <v>6.4134589571673573</v>
      </c>
      <c r="G148" s="607">
        <f t="shared" si="4"/>
        <v>326.95439828970774</v>
      </c>
      <c r="H148" s="60"/>
      <c r="I148" s="60"/>
      <c r="J148" s="60"/>
    </row>
    <row r="149" spans="1:10" hidden="1" x14ac:dyDescent="0.25">
      <c r="A149" s="22">
        <v>147</v>
      </c>
      <c r="B149" s="523">
        <v>44261</v>
      </c>
      <c r="C149" s="172">
        <v>1</v>
      </c>
      <c r="D149" s="607">
        <f t="shared" si="5"/>
        <v>1.1428571428571428</v>
      </c>
      <c r="E149" s="15">
        <f t="shared" si="7"/>
        <v>611</v>
      </c>
      <c r="F149" s="60">
        <f t="shared" si="6"/>
        <v>6.4150969591715956</v>
      </c>
      <c r="G149" s="607">
        <f t="shared" si="4"/>
        <v>310.13665035020762</v>
      </c>
      <c r="H149" s="60"/>
      <c r="I149" s="60"/>
      <c r="J149" s="60"/>
    </row>
    <row r="150" spans="1:10" hidden="1" x14ac:dyDescent="0.25">
      <c r="A150" s="22">
        <v>148</v>
      </c>
      <c r="B150" s="523">
        <v>44262</v>
      </c>
      <c r="C150" s="172">
        <v>0</v>
      </c>
      <c r="D150" s="607">
        <f t="shared" si="5"/>
        <v>1.1428571428571428</v>
      </c>
      <c r="E150" s="15">
        <f t="shared" si="7"/>
        <v>611</v>
      </c>
      <c r="F150" s="60">
        <f t="shared" si="6"/>
        <v>6.4150969591715956</v>
      </c>
      <c r="G150" s="607">
        <f t="shared" si="4"/>
        <v>368.84651398338679</v>
      </c>
      <c r="H150" s="60"/>
      <c r="I150" s="60"/>
      <c r="J150" s="60"/>
    </row>
    <row r="151" spans="1:10" hidden="1" x14ac:dyDescent="0.25">
      <c r="A151" s="22">
        <v>149</v>
      </c>
      <c r="B151" s="523">
        <v>44263</v>
      </c>
      <c r="C151" s="172">
        <v>0</v>
      </c>
      <c r="D151" s="607">
        <f t="shared" si="5"/>
        <v>0.8571428571428571</v>
      </c>
      <c r="E151" s="15">
        <f t="shared" si="7"/>
        <v>611</v>
      </c>
      <c r="F151" s="60">
        <f t="shared" si="6"/>
        <v>6.4150969591715956</v>
      </c>
      <c r="G151" s="607">
        <f t="shared" si="4"/>
        <v>454.27945698099626</v>
      </c>
      <c r="H151" s="60"/>
      <c r="I151" s="60"/>
      <c r="J151" s="60"/>
    </row>
    <row r="152" spans="1:10" hidden="1" x14ac:dyDescent="0.25">
      <c r="A152" s="22">
        <v>150</v>
      </c>
      <c r="B152" s="523">
        <v>44264</v>
      </c>
      <c r="C152" s="172">
        <v>0</v>
      </c>
      <c r="D152" s="607">
        <f t="shared" si="5"/>
        <v>0.7142857142857143</v>
      </c>
      <c r="E152" s="15">
        <f t="shared" si="7"/>
        <v>611</v>
      </c>
      <c r="F152" s="60">
        <f t="shared" si="6"/>
        <v>6.4150969591715956</v>
      </c>
      <c r="G152" s="607">
        <f t="shared" si="4"/>
        <v>656.45763843139446</v>
      </c>
      <c r="H152" s="60"/>
      <c r="I152" s="60"/>
      <c r="J152" s="60"/>
    </row>
    <row r="153" spans="1:10" hidden="1" x14ac:dyDescent="0.25">
      <c r="A153" s="22">
        <v>151</v>
      </c>
      <c r="B153" s="523">
        <v>44265</v>
      </c>
      <c r="C153" s="172">
        <v>0</v>
      </c>
      <c r="D153" s="607">
        <f t="shared" si="5"/>
        <v>0.7142857142857143</v>
      </c>
      <c r="E153" s="15">
        <f t="shared" si="7"/>
        <v>611</v>
      </c>
      <c r="F153" s="60">
        <f t="shared" si="6"/>
        <v>6.4150969591715956</v>
      </c>
      <c r="G153" s="607">
        <f t="shared" si="4"/>
        <v>2369.731051056056</v>
      </c>
      <c r="H153" s="60"/>
      <c r="I153" s="60"/>
      <c r="J153" s="60"/>
    </row>
    <row r="154" spans="1:10" hidden="1" x14ac:dyDescent="0.25">
      <c r="A154" s="22">
        <v>152</v>
      </c>
      <c r="B154" s="523">
        <v>44266</v>
      </c>
      <c r="C154" s="172">
        <v>2</v>
      </c>
      <c r="D154" s="607">
        <f t="shared" si="5"/>
        <v>0.42857142857142855</v>
      </c>
      <c r="E154" s="15">
        <f t="shared" si="7"/>
        <v>613</v>
      </c>
      <c r="F154" s="60">
        <f t="shared" si="6"/>
        <v>6.4183649359362116</v>
      </c>
      <c r="G154" s="607">
        <f t="shared" si="4"/>
        <v>1318.6713579555292</v>
      </c>
      <c r="H154" s="60"/>
      <c r="I154" s="60"/>
      <c r="J154" s="60"/>
    </row>
    <row r="155" spans="1:10" hidden="1" x14ac:dyDescent="0.25">
      <c r="A155" s="22">
        <v>153</v>
      </c>
      <c r="B155" s="523">
        <v>44267</v>
      </c>
      <c r="C155" s="172">
        <v>0</v>
      </c>
      <c r="D155" s="607">
        <f t="shared" si="5"/>
        <v>0.42857142857142855</v>
      </c>
      <c r="E155" s="15">
        <f t="shared" si="7"/>
        <v>613</v>
      </c>
      <c r="F155" s="60">
        <f t="shared" si="6"/>
        <v>6.4183649359362116</v>
      </c>
      <c r="G155" s="607">
        <f t="shared" si="4"/>
        <v>1187.7759515195985</v>
      </c>
      <c r="H155" s="60"/>
      <c r="I155" s="60"/>
      <c r="J155" s="60"/>
    </row>
    <row r="156" spans="1:10" hidden="1" x14ac:dyDescent="0.25">
      <c r="A156" s="22">
        <v>154</v>
      </c>
      <c r="B156" s="523">
        <v>44268</v>
      </c>
      <c r="C156" s="172">
        <v>1</v>
      </c>
      <c r="D156" s="607">
        <f t="shared" si="5"/>
        <v>0.42857142857142855</v>
      </c>
      <c r="E156" s="15">
        <f t="shared" si="7"/>
        <v>614</v>
      </c>
      <c r="F156" s="60">
        <f t="shared" si="6"/>
        <v>6.4199949281471422</v>
      </c>
      <c r="G156" s="607">
        <f t="shared" si="4"/>
        <v>792.23814253477201</v>
      </c>
      <c r="H156" s="60"/>
      <c r="I156" s="60"/>
      <c r="J156" s="60"/>
    </row>
    <row r="157" spans="1:10" hidden="1" x14ac:dyDescent="0.25">
      <c r="A157" s="22">
        <v>155</v>
      </c>
      <c r="B157" s="523">
        <v>44269</v>
      </c>
      <c r="C157" s="172">
        <v>0</v>
      </c>
      <c r="D157" s="607">
        <f t="shared" si="5"/>
        <v>0.42857142857142855</v>
      </c>
      <c r="E157" s="15">
        <f t="shared" si="7"/>
        <v>614</v>
      </c>
      <c r="F157" s="60">
        <f t="shared" si="6"/>
        <v>6.4199949281471422</v>
      </c>
      <c r="G157" s="607">
        <f t="shared" si="4"/>
        <v>699.19467405425723</v>
      </c>
      <c r="H157" s="60"/>
      <c r="I157" s="60"/>
      <c r="J157" s="60"/>
    </row>
    <row r="158" spans="1:10" hidden="1" x14ac:dyDescent="0.25">
      <c r="A158" s="22">
        <v>156</v>
      </c>
      <c r="B158" s="523">
        <v>44270</v>
      </c>
      <c r="C158" s="172">
        <v>4</v>
      </c>
      <c r="D158" s="607">
        <f t="shared" si="5"/>
        <v>1</v>
      </c>
      <c r="E158" s="15">
        <f t="shared" si="7"/>
        <v>618</v>
      </c>
      <c r="F158" s="60">
        <f t="shared" si="6"/>
        <v>6.4264884574576904</v>
      </c>
      <c r="G158" s="607">
        <f t="shared" si="4"/>
        <v>425.61272284271615</v>
      </c>
      <c r="H158" s="60"/>
      <c r="I158" s="60"/>
      <c r="J158" s="60"/>
    </row>
    <row r="159" spans="1:10" hidden="1" x14ac:dyDescent="0.25">
      <c r="A159" s="22">
        <v>157</v>
      </c>
      <c r="B159" s="523">
        <v>44271</v>
      </c>
      <c r="C159" s="172">
        <v>3</v>
      </c>
      <c r="D159" s="607">
        <f t="shared" si="5"/>
        <v>1.4285714285714286</v>
      </c>
      <c r="E159" s="15">
        <f t="shared" si="7"/>
        <v>621</v>
      </c>
      <c r="F159" s="60">
        <f t="shared" si="6"/>
        <v>6.4313310819334788</v>
      </c>
      <c r="G159" s="607">
        <f t="shared" si="4"/>
        <v>291.50337828053813</v>
      </c>
      <c r="H159" s="60"/>
      <c r="I159" s="60"/>
      <c r="J159" s="60"/>
    </row>
    <row r="160" spans="1:10" hidden="1" x14ac:dyDescent="0.25">
      <c r="A160" s="22">
        <v>158</v>
      </c>
      <c r="B160" s="523">
        <v>44272</v>
      </c>
      <c r="C160" s="172">
        <v>0</v>
      </c>
      <c r="D160" s="607">
        <f t="shared" si="5"/>
        <v>1.4285714285714286</v>
      </c>
      <c r="E160" s="15">
        <f t="shared" si="7"/>
        <v>621</v>
      </c>
      <c r="F160" s="60">
        <f t="shared" si="6"/>
        <v>6.4313310819334788</v>
      </c>
      <c r="G160" s="607">
        <f t="shared" si="4"/>
        <v>272.11107759132847</v>
      </c>
      <c r="H160" s="60"/>
      <c r="I160" s="60"/>
      <c r="J160" s="60"/>
    </row>
    <row r="161" spans="1:10" hidden="1" x14ac:dyDescent="0.25">
      <c r="A161" s="22">
        <v>159</v>
      </c>
      <c r="B161" s="523">
        <v>44273</v>
      </c>
      <c r="C161" s="172">
        <v>0</v>
      </c>
      <c r="D161" s="607">
        <f t="shared" si="5"/>
        <v>1.1428571428571428</v>
      </c>
      <c r="E161" s="15">
        <f t="shared" si="7"/>
        <v>621</v>
      </c>
      <c r="F161" s="60">
        <f t="shared" si="6"/>
        <v>6.4313310819334788</v>
      </c>
      <c r="G161" s="607">
        <f t="shared" si="4"/>
        <v>266.20417585297429</v>
      </c>
      <c r="H161" s="60"/>
      <c r="I161" s="60"/>
      <c r="J161" s="60"/>
    </row>
    <row r="162" spans="1:10" hidden="1" x14ac:dyDescent="0.25">
      <c r="A162" s="22">
        <v>160</v>
      </c>
      <c r="B162" s="523">
        <v>44274</v>
      </c>
      <c r="C162" s="172">
        <v>1</v>
      </c>
      <c r="D162" s="607">
        <f t="shared" si="5"/>
        <v>1.2857142857142858</v>
      </c>
      <c r="E162" s="15">
        <f t="shared" si="7"/>
        <v>622</v>
      </c>
      <c r="F162" s="60">
        <f t="shared" si="6"/>
        <v>6.4329400927391793</v>
      </c>
      <c r="G162" s="607">
        <f t="shared" si="4"/>
        <v>292.50936696310816</v>
      </c>
      <c r="H162" s="60"/>
      <c r="I162" s="60"/>
      <c r="J162" s="60"/>
    </row>
    <row r="163" spans="1:10" hidden="1" x14ac:dyDescent="0.25">
      <c r="A163" s="22">
        <v>161</v>
      </c>
      <c r="B163" s="523">
        <v>44275</v>
      </c>
      <c r="C163" s="172">
        <v>0</v>
      </c>
      <c r="D163" s="607">
        <f t="shared" si="5"/>
        <v>1.1428571428571428</v>
      </c>
      <c r="E163" s="15">
        <f t="shared" si="7"/>
        <v>622</v>
      </c>
      <c r="F163" s="60">
        <f t="shared" si="6"/>
        <v>6.4329400927391793</v>
      </c>
      <c r="G163" s="607">
        <f t="shared" si="4"/>
        <v>375.11759903039319</v>
      </c>
      <c r="H163" s="60"/>
      <c r="I163" s="60"/>
      <c r="J163" s="60"/>
    </row>
    <row r="164" spans="1:10" hidden="1" x14ac:dyDescent="0.25">
      <c r="A164" s="22">
        <v>162</v>
      </c>
      <c r="B164" s="523">
        <v>44276</v>
      </c>
      <c r="C164" s="172">
        <v>0</v>
      </c>
      <c r="D164" s="607">
        <f t="shared" si="5"/>
        <v>1.1428571428571428</v>
      </c>
      <c r="E164" s="15">
        <f t="shared" si="7"/>
        <v>622</v>
      </c>
      <c r="F164" s="60">
        <f t="shared" si="6"/>
        <v>6.4329400927391793</v>
      </c>
      <c r="G164" s="607">
        <f t="shared" si="4"/>
        <v>802.58748681544489</v>
      </c>
      <c r="H164" s="60"/>
      <c r="I164" s="60"/>
      <c r="J164" s="60"/>
    </row>
    <row r="165" spans="1:10" hidden="1" x14ac:dyDescent="0.25">
      <c r="A165" s="22">
        <v>163</v>
      </c>
      <c r="B165" s="523">
        <v>44277</v>
      </c>
      <c r="C165" s="172">
        <v>1</v>
      </c>
      <c r="D165" s="607">
        <f t="shared" si="5"/>
        <v>0.7142857142857143</v>
      </c>
      <c r="E165" s="15">
        <f t="shared" si="7"/>
        <v>623</v>
      </c>
      <c r="F165" s="60">
        <f t="shared" si="6"/>
        <v>6.4345465187874531</v>
      </c>
      <c r="G165" s="607">
        <f t="shared" si="4"/>
        <v>1340.9563418628118</v>
      </c>
      <c r="H165" s="60"/>
      <c r="I165" s="60"/>
      <c r="J165" s="60"/>
    </row>
    <row r="166" spans="1:10" hidden="1" x14ac:dyDescent="0.25">
      <c r="A166" s="22">
        <v>164</v>
      </c>
      <c r="B166" s="523">
        <v>44278</v>
      </c>
      <c r="C166" s="172">
        <v>0</v>
      </c>
      <c r="D166" s="607">
        <f t="shared" si="5"/>
        <v>0.2857142857142857</v>
      </c>
      <c r="E166" s="15">
        <f t="shared" si="7"/>
        <v>623</v>
      </c>
      <c r="F166" s="60">
        <f t="shared" si="6"/>
        <v>6.4345465187874531</v>
      </c>
      <c r="G166" s="607">
        <f t="shared" si="4"/>
        <v>1207.1840895702824</v>
      </c>
      <c r="H166" s="60"/>
      <c r="I166" s="60"/>
      <c r="J166" s="60"/>
    </row>
    <row r="167" spans="1:10" hidden="1" x14ac:dyDescent="0.25">
      <c r="A167" s="22">
        <v>165</v>
      </c>
      <c r="B167" s="523">
        <v>44279</v>
      </c>
      <c r="C167" s="172">
        <v>0</v>
      </c>
      <c r="D167" s="607">
        <f t="shared" si="5"/>
        <v>0.2857142857142857</v>
      </c>
      <c r="E167" s="15">
        <f t="shared" si="7"/>
        <v>623</v>
      </c>
      <c r="F167" s="60">
        <f t="shared" si="6"/>
        <v>6.4345465187874531</v>
      </c>
      <c r="G167" s="607">
        <f t="shared" si="4"/>
        <v>1341.6751609030578</v>
      </c>
      <c r="H167" s="60"/>
      <c r="I167" s="60"/>
      <c r="J167" s="60"/>
    </row>
    <row r="168" spans="1:10" hidden="1" x14ac:dyDescent="0.25">
      <c r="A168" s="22">
        <v>166</v>
      </c>
      <c r="B168" s="523">
        <v>44280</v>
      </c>
      <c r="C168" s="172">
        <v>0</v>
      </c>
      <c r="D168" s="607">
        <f t="shared" si="5"/>
        <v>0.2857142857142857</v>
      </c>
      <c r="E168" s="15">
        <f t="shared" si="7"/>
        <v>623</v>
      </c>
      <c r="F168" s="60">
        <f t="shared" si="6"/>
        <v>6.4345465187874531</v>
      </c>
      <c r="G168" s="607">
        <f t="shared" si="4"/>
        <v>2013.5921265028073</v>
      </c>
      <c r="H168" s="60"/>
      <c r="I168" s="60"/>
      <c r="J168" s="60"/>
    </row>
    <row r="169" spans="1:10" hidden="1" x14ac:dyDescent="0.25">
      <c r="A169" s="22">
        <v>167</v>
      </c>
      <c r="B169" s="523">
        <v>44281</v>
      </c>
      <c r="C169" s="172">
        <v>0</v>
      </c>
      <c r="D169" s="607">
        <f t="shared" si="5"/>
        <v>0.14285714285714285</v>
      </c>
      <c r="E169" s="15">
        <f t="shared" si="7"/>
        <v>623</v>
      </c>
      <c r="F169" s="60">
        <f t="shared" si="6"/>
        <v>6.4345465187874531</v>
      </c>
      <c r="G169" s="607">
        <f t="shared" si="4"/>
        <v>2416.310551803369</v>
      </c>
      <c r="H169" s="607">
        <f t="shared" ref="H169:H209" si="8">C169/$C$1*100000</f>
        <v>0</v>
      </c>
      <c r="I169" s="608">
        <f t="shared" ref="I169:I209" si="9">SUM(C156:C169)/SUM(C142:C155)</f>
        <v>1</v>
      </c>
      <c r="J169" s="607">
        <f t="shared" ref="J169:J209" si="10">SUM(C156:C169)/$C$1*100000</f>
        <v>84.745762711864401</v>
      </c>
    </row>
    <row r="170" spans="1:10" hidden="1" x14ac:dyDescent="0.25">
      <c r="A170" s="22">
        <v>168</v>
      </c>
      <c r="B170" s="523">
        <v>44282</v>
      </c>
      <c r="C170" s="172">
        <v>0</v>
      </c>
      <c r="D170" s="607">
        <f t="shared" si="5"/>
        <v>0.14285714285714285</v>
      </c>
      <c r="E170" s="15">
        <f t="shared" si="7"/>
        <v>623</v>
      </c>
      <c r="F170" s="60">
        <f t="shared" si="6"/>
        <v>6.4345465187874531</v>
      </c>
      <c r="G170" s="607">
        <f t="shared" si="4"/>
        <v>4027.1842530056147</v>
      </c>
      <c r="H170" s="607">
        <f t="shared" si="8"/>
        <v>0</v>
      </c>
      <c r="I170" s="608">
        <f t="shared" si="9"/>
        <v>0.81818181818181823</v>
      </c>
      <c r="J170" s="607">
        <f t="shared" si="10"/>
        <v>76.271186440677965</v>
      </c>
    </row>
    <row r="171" spans="1:10" hidden="1" x14ac:dyDescent="0.25">
      <c r="A171" s="22">
        <v>169</v>
      </c>
      <c r="B171" s="523">
        <v>44283</v>
      </c>
      <c r="C171" s="172">
        <v>0</v>
      </c>
      <c r="D171" s="607">
        <f t="shared" si="5"/>
        <v>0.14285714285714285</v>
      </c>
      <c r="E171" s="15">
        <f t="shared" si="7"/>
        <v>623</v>
      </c>
      <c r="F171" s="60">
        <f t="shared" si="6"/>
        <v>6.4345465187874531</v>
      </c>
      <c r="G171" s="607"/>
      <c r="H171" s="607">
        <f t="shared" si="8"/>
        <v>0</v>
      </c>
      <c r="I171" s="608">
        <f t="shared" si="9"/>
        <v>0.81818181818181823</v>
      </c>
      <c r="J171" s="607">
        <f t="shared" si="10"/>
        <v>76.271186440677965</v>
      </c>
    </row>
    <row r="172" spans="1:10" hidden="1" x14ac:dyDescent="0.25">
      <c r="A172" s="22">
        <v>170</v>
      </c>
      <c r="B172" s="523">
        <v>44284</v>
      </c>
      <c r="C172" s="172">
        <v>0</v>
      </c>
      <c r="D172" s="607">
        <f t="shared" si="5"/>
        <v>0</v>
      </c>
      <c r="E172" s="15">
        <f t="shared" si="7"/>
        <v>623</v>
      </c>
      <c r="F172" s="60">
        <f t="shared" si="6"/>
        <v>6.4345465187874531</v>
      </c>
      <c r="G172" s="607"/>
      <c r="H172" s="607">
        <f t="shared" si="8"/>
        <v>0</v>
      </c>
      <c r="I172" s="608">
        <f t="shared" si="9"/>
        <v>0.38461538461538464</v>
      </c>
      <c r="J172" s="607">
        <f t="shared" si="10"/>
        <v>42.372881355932201</v>
      </c>
    </row>
    <row r="173" spans="1:10" hidden="1" x14ac:dyDescent="0.25">
      <c r="A173" s="22">
        <v>171</v>
      </c>
      <c r="B173" s="523">
        <v>44285</v>
      </c>
      <c r="C173" s="172">
        <v>1</v>
      </c>
      <c r="D173" s="607">
        <f t="shared" si="5"/>
        <v>0.14285714285714285</v>
      </c>
      <c r="E173" s="15">
        <f t="shared" si="7"/>
        <v>624</v>
      </c>
      <c r="F173" s="60">
        <f t="shared" si="6"/>
        <v>6.4361503683694279</v>
      </c>
      <c r="G173" s="607">
        <f t="shared" ref="G173:G209" si="11">LN(2)/SLOPE(F167:F173,A167:A173)</f>
        <v>4033.6536280793416</v>
      </c>
      <c r="H173" s="607">
        <f t="shared" si="8"/>
        <v>8.4745762711864412</v>
      </c>
      <c r="I173" s="608">
        <f t="shared" si="9"/>
        <v>0.2</v>
      </c>
      <c r="J173" s="607">
        <f t="shared" si="10"/>
        <v>25.423728813559322</v>
      </c>
    </row>
    <row r="174" spans="1:10" hidden="1" x14ac:dyDescent="0.25">
      <c r="A174" s="22">
        <v>172</v>
      </c>
      <c r="B174" s="523">
        <v>44286</v>
      </c>
      <c r="C174" s="172">
        <v>0</v>
      </c>
      <c r="D174" s="607">
        <f t="shared" si="5"/>
        <v>0.14285714285714285</v>
      </c>
      <c r="E174" s="15">
        <f t="shared" si="7"/>
        <v>624</v>
      </c>
      <c r="F174" s="60">
        <f t="shared" si="6"/>
        <v>6.4361503683694279</v>
      </c>
      <c r="G174" s="607">
        <f t="shared" si="11"/>
        <v>2420.192176847605</v>
      </c>
      <c r="H174" s="607">
        <f t="shared" si="8"/>
        <v>0</v>
      </c>
      <c r="I174" s="608">
        <f t="shared" si="9"/>
        <v>0.2</v>
      </c>
      <c r="J174" s="607">
        <f t="shared" si="10"/>
        <v>25.423728813559322</v>
      </c>
    </row>
    <row r="175" spans="1:10" x14ac:dyDescent="0.25">
      <c r="A175" s="22">
        <v>173</v>
      </c>
      <c r="B175" s="523">
        <v>44287</v>
      </c>
      <c r="C175" s="172">
        <v>1</v>
      </c>
      <c r="D175" s="607">
        <f t="shared" si="5"/>
        <v>0.2857142857142857</v>
      </c>
      <c r="E175" s="15">
        <f t="shared" si="7"/>
        <v>625</v>
      </c>
      <c r="F175" s="60">
        <f t="shared" si="6"/>
        <v>6.4377516497364011</v>
      </c>
      <c r="G175" s="607">
        <f t="shared" si="11"/>
        <v>1345.2692610474571</v>
      </c>
      <c r="H175" s="607">
        <f t="shared" si="8"/>
        <v>8.4745762711864412</v>
      </c>
      <c r="I175" s="609">
        <f t="shared" si="9"/>
        <v>0.36363636363636365</v>
      </c>
      <c r="J175" s="610">
        <f t="shared" si="10"/>
        <v>33.898305084745765</v>
      </c>
    </row>
    <row r="176" spans="1:10" x14ac:dyDescent="0.25">
      <c r="A176" s="22">
        <v>174</v>
      </c>
      <c r="B176" s="523">
        <v>44288</v>
      </c>
      <c r="C176" s="172">
        <v>0</v>
      </c>
      <c r="D176" s="607">
        <f t="shared" si="5"/>
        <v>0.2857142857142857</v>
      </c>
      <c r="E176" s="15">
        <f t="shared" si="7"/>
        <v>625</v>
      </c>
      <c r="F176" s="60">
        <f t="shared" si="6"/>
        <v>6.4377516497364011</v>
      </c>
      <c r="G176" s="607">
        <f t="shared" si="11"/>
        <v>1100.8886407695695</v>
      </c>
      <c r="H176" s="607">
        <f t="shared" si="8"/>
        <v>0</v>
      </c>
      <c r="I176" s="609">
        <f t="shared" si="9"/>
        <v>0.25</v>
      </c>
      <c r="J176" s="610">
        <f t="shared" si="10"/>
        <v>25.423728813559322</v>
      </c>
    </row>
    <row r="177" spans="1:10" x14ac:dyDescent="0.25">
      <c r="A177" s="22">
        <v>175</v>
      </c>
      <c r="B177" s="523">
        <v>44289</v>
      </c>
      <c r="C177" s="172">
        <v>0</v>
      </c>
      <c r="D177" s="607">
        <f t="shared" si="5"/>
        <v>0.2857142857142857</v>
      </c>
      <c r="E177" s="15">
        <f t="shared" si="7"/>
        <v>625</v>
      </c>
      <c r="F177" s="60">
        <f t="shared" si="6"/>
        <v>6.4377516497364011</v>
      </c>
      <c r="G177" s="607">
        <f t="shared" si="11"/>
        <v>1101.0490383964939</v>
      </c>
      <c r="H177" s="607">
        <f t="shared" si="8"/>
        <v>0</v>
      </c>
      <c r="I177" s="609">
        <f t="shared" si="9"/>
        <v>0.27272727272727271</v>
      </c>
      <c r="J177" s="610">
        <f t="shared" si="10"/>
        <v>25.423728813559322</v>
      </c>
    </row>
    <row r="178" spans="1:10" x14ac:dyDescent="0.25">
      <c r="A178" s="22">
        <v>176</v>
      </c>
      <c r="B178" s="523">
        <v>44290</v>
      </c>
      <c r="C178" s="172">
        <v>0</v>
      </c>
      <c r="D178" s="607">
        <f t="shared" si="5"/>
        <v>0.2857142857142857</v>
      </c>
      <c r="E178" s="15">
        <f t="shared" si="7"/>
        <v>625</v>
      </c>
      <c r="F178" s="60">
        <f t="shared" si="6"/>
        <v>6.4377516497364011</v>
      </c>
      <c r="G178" s="607">
        <f t="shared" si="11"/>
        <v>1345.9880800896574</v>
      </c>
      <c r="H178" s="607">
        <f t="shared" si="8"/>
        <v>0</v>
      </c>
      <c r="I178" s="609">
        <f t="shared" si="9"/>
        <v>0.27272727272727271</v>
      </c>
      <c r="J178" s="610">
        <f t="shared" si="10"/>
        <v>25.423728813559322</v>
      </c>
    </row>
    <row r="179" spans="1:10" x14ac:dyDescent="0.25">
      <c r="A179" s="22">
        <v>177</v>
      </c>
      <c r="B179" s="523">
        <v>44291</v>
      </c>
      <c r="C179" s="172">
        <v>3</v>
      </c>
      <c r="D179" s="607">
        <f t="shared" si="5"/>
        <v>0.7142857142857143</v>
      </c>
      <c r="E179" s="15">
        <f t="shared" si="7"/>
        <v>628</v>
      </c>
      <c r="F179" s="60">
        <f t="shared" si="6"/>
        <v>6.4425401664681985</v>
      </c>
      <c r="G179" s="607">
        <f t="shared" si="11"/>
        <v>867.52003990660239</v>
      </c>
      <c r="H179" s="607">
        <f t="shared" si="8"/>
        <v>25.423728813559322</v>
      </c>
      <c r="I179" s="609">
        <f t="shared" si="9"/>
        <v>0.41666666666666669</v>
      </c>
      <c r="J179" s="610">
        <f t="shared" si="10"/>
        <v>42.372881355932201</v>
      </c>
    </row>
    <row r="180" spans="1:10" x14ac:dyDescent="0.25">
      <c r="A180" s="22">
        <v>178</v>
      </c>
      <c r="B180" s="523">
        <v>44292</v>
      </c>
      <c r="C180" s="172">
        <v>0</v>
      </c>
      <c r="D180" s="607">
        <f t="shared" si="5"/>
        <v>0.5714285714285714</v>
      </c>
      <c r="E180" s="15">
        <f t="shared" si="7"/>
        <v>628</v>
      </c>
      <c r="F180" s="60">
        <f t="shared" si="6"/>
        <v>6.4425401664681985</v>
      </c>
      <c r="G180" s="607">
        <f t="shared" si="11"/>
        <v>675.14896869194729</v>
      </c>
      <c r="H180" s="607">
        <f t="shared" si="8"/>
        <v>0</v>
      </c>
      <c r="I180" s="609">
        <f t="shared" si="9"/>
        <v>0.41666666666666669</v>
      </c>
      <c r="J180" s="610">
        <f t="shared" si="10"/>
        <v>42.372881355932201</v>
      </c>
    </row>
    <row r="181" spans="1:10" x14ac:dyDescent="0.25">
      <c r="A181" s="22">
        <v>179</v>
      </c>
      <c r="B181" s="523">
        <v>44293</v>
      </c>
      <c r="C181" s="172">
        <v>4</v>
      </c>
      <c r="D181" s="607">
        <f t="shared" si="5"/>
        <v>1.1428571428571428</v>
      </c>
      <c r="E181" s="15">
        <f t="shared" si="7"/>
        <v>632</v>
      </c>
      <c r="F181" s="60">
        <f t="shared" si="6"/>
        <v>6.4488893941468577</v>
      </c>
      <c r="G181" s="607">
        <f t="shared" si="11"/>
        <v>406.20793715747101</v>
      </c>
      <c r="H181" s="607">
        <f t="shared" si="8"/>
        <v>33.898305084745765</v>
      </c>
      <c r="I181" s="609">
        <f t="shared" si="9"/>
        <v>0.75</v>
      </c>
      <c r="J181" s="610">
        <f t="shared" si="10"/>
        <v>76.271186440677965</v>
      </c>
    </row>
    <row r="182" spans="1:10" x14ac:dyDescent="0.25">
      <c r="A182" s="22">
        <v>180</v>
      </c>
      <c r="B182" s="523">
        <v>44294</v>
      </c>
      <c r="C182" s="172">
        <v>0</v>
      </c>
      <c r="D182" s="607">
        <f t="shared" si="5"/>
        <v>1</v>
      </c>
      <c r="E182" s="15">
        <f t="shared" si="7"/>
        <v>632</v>
      </c>
      <c r="F182" s="60">
        <f t="shared" si="6"/>
        <v>6.4488893941468577</v>
      </c>
      <c r="G182" s="607">
        <f t="shared" si="11"/>
        <v>320.91612391515793</v>
      </c>
      <c r="H182" s="607">
        <f t="shared" si="8"/>
        <v>0</v>
      </c>
      <c r="I182" s="609">
        <f t="shared" si="9"/>
        <v>0.9</v>
      </c>
      <c r="J182" s="610">
        <f t="shared" si="10"/>
        <v>76.271186440677965</v>
      </c>
    </row>
    <row r="183" spans="1:10" x14ac:dyDescent="0.25">
      <c r="A183" s="22">
        <v>181</v>
      </c>
      <c r="B183" s="523">
        <v>44295</v>
      </c>
      <c r="C183" s="172">
        <v>1</v>
      </c>
      <c r="D183" s="607">
        <f t="shared" si="5"/>
        <v>1.1428571428571428</v>
      </c>
      <c r="E183" s="15">
        <f t="shared" si="7"/>
        <v>633</v>
      </c>
      <c r="F183" s="60">
        <f t="shared" si="6"/>
        <v>6.4504704221441758</v>
      </c>
      <c r="G183" s="607">
        <f t="shared" si="11"/>
        <v>290.62324995164442</v>
      </c>
      <c r="H183" s="607">
        <f t="shared" si="8"/>
        <v>8.4745762711864412</v>
      </c>
      <c r="I183" s="609">
        <f t="shared" si="9"/>
        <v>1</v>
      </c>
      <c r="J183" s="610">
        <f t="shared" si="10"/>
        <v>84.745762711864401</v>
      </c>
    </row>
    <row r="184" spans="1:10" x14ac:dyDescent="0.25">
      <c r="A184" s="22">
        <v>182</v>
      </c>
      <c r="B184" s="523">
        <v>44296</v>
      </c>
      <c r="C184" s="172">
        <v>5</v>
      </c>
      <c r="D184" s="607">
        <f t="shared" si="5"/>
        <v>1.8571428571428572</v>
      </c>
      <c r="E184" s="15">
        <f t="shared" si="7"/>
        <v>638</v>
      </c>
      <c r="F184" s="60">
        <f t="shared" si="6"/>
        <v>6.4583382833447898</v>
      </c>
      <c r="G184" s="607">
        <f t="shared" si="11"/>
        <v>231.1325985083715</v>
      </c>
      <c r="H184" s="607">
        <f t="shared" si="8"/>
        <v>42.372881355932201</v>
      </c>
      <c r="I184" s="609">
        <f t="shared" si="9"/>
        <v>1.6666666666666667</v>
      </c>
      <c r="J184" s="610">
        <f t="shared" si="10"/>
        <v>127.11864406779659</v>
      </c>
    </row>
    <row r="185" spans="1:10" x14ac:dyDescent="0.25">
      <c r="A185" s="22">
        <v>183</v>
      </c>
      <c r="B185" s="523">
        <v>44297</v>
      </c>
      <c r="C185" s="172">
        <v>0</v>
      </c>
      <c r="D185" s="607">
        <f t="shared" si="5"/>
        <v>1.8571428571428572</v>
      </c>
      <c r="E185" s="15">
        <f t="shared" si="7"/>
        <v>638</v>
      </c>
      <c r="F185" s="60">
        <f t="shared" si="6"/>
        <v>6.4583382833447898</v>
      </c>
      <c r="G185" s="607">
        <f t="shared" si="11"/>
        <v>240.88038556405965</v>
      </c>
      <c r="H185" s="607">
        <f t="shared" si="8"/>
        <v>0</v>
      </c>
      <c r="I185" s="609">
        <f t="shared" si="9"/>
        <v>1.6666666666666667</v>
      </c>
      <c r="J185" s="610">
        <f t="shared" si="10"/>
        <v>127.11864406779659</v>
      </c>
    </row>
    <row r="186" spans="1:10" x14ac:dyDescent="0.25">
      <c r="A186" s="22">
        <v>184</v>
      </c>
      <c r="B186" s="523">
        <v>44298</v>
      </c>
      <c r="C186" s="172">
        <v>3</v>
      </c>
      <c r="D186" s="607">
        <f t="shared" si="5"/>
        <v>1.8571428571428572</v>
      </c>
      <c r="E186" s="15">
        <f t="shared" si="7"/>
        <v>641</v>
      </c>
      <c r="F186" s="60">
        <f t="shared" si="6"/>
        <v>6.4630294569206699</v>
      </c>
      <c r="G186" s="607">
        <f t="shared" si="11"/>
        <v>216.09108371887837</v>
      </c>
      <c r="H186" s="607">
        <f t="shared" si="8"/>
        <v>25.423728813559322</v>
      </c>
      <c r="I186" s="609">
        <f t="shared" si="9"/>
        <v>3.6</v>
      </c>
      <c r="J186" s="610">
        <f t="shared" si="10"/>
        <v>152.54237288135593</v>
      </c>
    </row>
    <row r="187" spans="1:10" x14ac:dyDescent="0.25">
      <c r="A187" s="22">
        <v>185</v>
      </c>
      <c r="B187" s="523">
        <v>44299</v>
      </c>
      <c r="C187" s="172">
        <v>0</v>
      </c>
      <c r="D187" s="607">
        <f t="shared" si="5"/>
        <v>1.8571428571428572</v>
      </c>
      <c r="E187" s="15">
        <f t="shared" si="7"/>
        <v>641</v>
      </c>
      <c r="F187" s="60">
        <f t="shared" si="6"/>
        <v>6.4630294569206699</v>
      </c>
      <c r="G187" s="607">
        <f t="shared" si="11"/>
        <v>247.02267856504463</v>
      </c>
      <c r="H187" s="607">
        <f t="shared" si="8"/>
        <v>0</v>
      </c>
      <c r="I187" s="609">
        <f t="shared" si="9"/>
        <v>5.666666666666667</v>
      </c>
      <c r="J187" s="610">
        <f t="shared" si="10"/>
        <v>144.06779661016949</v>
      </c>
    </row>
    <row r="188" spans="1:10" x14ac:dyDescent="0.25">
      <c r="A188" s="22">
        <v>186</v>
      </c>
      <c r="B188" s="523">
        <v>44300</v>
      </c>
      <c r="C188" s="172">
        <v>0</v>
      </c>
      <c r="D188" s="607">
        <f t="shared" si="5"/>
        <v>1.2857142857142858</v>
      </c>
      <c r="E188" s="15">
        <f t="shared" si="7"/>
        <v>641</v>
      </c>
      <c r="F188" s="60">
        <f t="shared" si="6"/>
        <v>6.4630294569206699</v>
      </c>
      <c r="G188" s="607">
        <f t="shared" si="11"/>
        <v>268.70100824525508</v>
      </c>
      <c r="H188" s="607">
        <f t="shared" si="8"/>
        <v>0</v>
      </c>
      <c r="I188" s="609">
        <f t="shared" si="9"/>
        <v>5.666666666666667</v>
      </c>
      <c r="J188" s="610">
        <f t="shared" si="10"/>
        <v>144.06779661016949</v>
      </c>
    </row>
    <row r="189" spans="1:10" x14ac:dyDescent="0.25">
      <c r="A189" s="22">
        <v>187</v>
      </c>
      <c r="B189" s="523">
        <v>44301</v>
      </c>
      <c r="C189" s="172">
        <v>15</v>
      </c>
      <c r="D189" s="607">
        <f t="shared" si="5"/>
        <v>3.4285714285714284</v>
      </c>
      <c r="E189" s="15">
        <f t="shared" si="7"/>
        <v>656</v>
      </c>
      <c r="F189" s="60">
        <f t="shared" si="6"/>
        <v>6.4861607889440887</v>
      </c>
      <c r="G189" s="607">
        <f t="shared" si="11"/>
        <v>160.20621365658124</v>
      </c>
      <c r="H189" s="607">
        <f t="shared" si="8"/>
        <v>127.11864406779659</v>
      </c>
      <c r="I189" s="609">
        <f t="shared" si="9"/>
        <v>7.75</v>
      </c>
      <c r="J189" s="610">
        <f t="shared" si="10"/>
        <v>262.71186440677968</v>
      </c>
    </row>
    <row r="190" spans="1:10" x14ac:dyDescent="0.25">
      <c r="A190" s="22">
        <v>188</v>
      </c>
      <c r="B190" s="523">
        <v>44302</v>
      </c>
      <c r="C190" s="172">
        <v>0</v>
      </c>
      <c r="D190" s="607">
        <f t="shared" ref="D190:D209" si="12">AVERAGE(C184:C190)</f>
        <v>3.2857142857142856</v>
      </c>
      <c r="E190" s="15">
        <f t="shared" si="7"/>
        <v>656</v>
      </c>
      <c r="F190" s="60">
        <f t="shared" si="6"/>
        <v>6.4861607889440887</v>
      </c>
      <c r="G190" s="607">
        <f t="shared" si="11"/>
        <v>139.51382621820764</v>
      </c>
      <c r="H190" s="607">
        <f t="shared" si="8"/>
        <v>0</v>
      </c>
      <c r="I190" s="609">
        <f t="shared" si="9"/>
        <v>10.333333333333334</v>
      </c>
      <c r="J190" s="610">
        <f t="shared" si="10"/>
        <v>262.71186440677968</v>
      </c>
    </row>
    <row r="191" spans="1:10" x14ac:dyDescent="0.25">
      <c r="A191" s="22">
        <v>189</v>
      </c>
      <c r="B191" s="523">
        <v>44303</v>
      </c>
      <c r="C191" s="172">
        <v>0</v>
      </c>
      <c r="D191" s="607">
        <f t="shared" si="12"/>
        <v>2.5714285714285716</v>
      </c>
      <c r="E191" s="15">
        <f t="shared" si="7"/>
        <v>656</v>
      </c>
      <c r="F191" s="60">
        <f t="shared" ref="F191:F235" si="13">LN(E191)</f>
        <v>6.4861607889440887</v>
      </c>
      <c r="G191" s="607">
        <f t="shared" si="11"/>
        <v>126.96538645681518</v>
      </c>
      <c r="H191" s="607">
        <f t="shared" si="8"/>
        <v>0</v>
      </c>
      <c r="I191" s="609">
        <f t="shared" si="9"/>
        <v>10.333333333333334</v>
      </c>
      <c r="J191" s="610">
        <f t="shared" si="10"/>
        <v>262.71186440677968</v>
      </c>
    </row>
    <row r="192" spans="1:10" x14ac:dyDescent="0.25">
      <c r="A192" s="22">
        <v>190</v>
      </c>
      <c r="B192" s="523">
        <v>44304</v>
      </c>
      <c r="C192" s="172">
        <v>10</v>
      </c>
      <c r="D192" s="607">
        <f t="shared" si="12"/>
        <v>4</v>
      </c>
      <c r="E192" s="15">
        <f t="shared" si="7"/>
        <v>666</v>
      </c>
      <c r="F192" s="60">
        <f t="shared" si="13"/>
        <v>6.5012896705403893</v>
      </c>
      <c r="G192" s="607">
        <f t="shared" si="11"/>
        <v>105.37890221614325</v>
      </c>
      <c r="H192" s="607">
        <f t="shared" si="8"/>
        <v>84.745762711864401</v>
      </c>
      <c r="I192" s="609">
        <f t="shared" si="9"/>
        <v>13.666666666666666</v>
      </c>
      <c r="J192" s="610">
        <f t="shared" si="10"/>
        <v>347.45762711864404</v>
      </c>
    </row>
    <row r="193" spans="1:10" x14ac:dyDescent="0.25">
      <c r="A193" s="22">
        <v>191</v>
      </c>
      <c r="B193" s="523">
        <v>44305</v>
      </c>
      <c r="C193" s="172">
        <v>0</v>
      </c>
      <c r="D193" s="607">
        <f t="shared" si="12"/>
        <v>3.5714285714285716</v>
      </c>
      <c r="E193" s="15">
        <f t="shared" si="7"/>
        <v>666</v>
      </c>
      <c r="F193" s="60">
        <f t="shared" si="13"/>
        <v>6.5012896705403893</v>
      </c>
      <c r="G193" s="607">
        <f t="shared" si="11"/>
        <v>101.45328120005824</v>
      </c>
      <c r="H193" s="607">
        <f t="shared" si="8"/>
        <v>0</v>
      </c>
      <c r="I193" s="609">
        <f t="shared" si="9"/>
        <v>7.6</v>
      </c>
      <c r="J193" s="610">
        <f t="shared" si="10"/>
        <v>322.03389830508473</v>
      </c>
    </row>
    <row r="194" spans="1:10" x14ac:dyDescent="0.25">
      <c r="A194" s="22">
        <v>192</v>
      </c>
      <c r="B194" s="523">
        <v>44306</v>
      </c>
      <c r="C194" s="172">
        <v>0</v>
      </c>
      <c r="D194" s="607">
        <f t="shared" si="12"/>
        <v>3.5714285714285716</v>
      </c>
      <c r="E194" s="15">
        <f t="shared" si="7"/>
        <v>666</v>
      </c>
      <c r="F194" s="60">
        <f t="shared" si="13"/>
        <v>6.5012896705403893</v>
      </c>
      <c r="G194" s="607">
        <f t="shared" si="11"/>
        <v>121.17406483571455</v>
      </c>
      <c r="H194" s="607">
        <f t="shared" si="8"/>
        <v>0</v>
      </c>
      <c r="I194" s="609">
        <f t="shared" si="9"/>
        <v>7.6</v>
      </c>
      <c r="J194" s="610">
        <f t="shared" si="10"/>
        <v>322.03389830508473</v>
      </c>
    </row>
    <row r="195" spans="1:10" x14ac:dyDescent="0.25">
      <c r="A195" s="22">
        <v>193</v>
      </c>
      <c r="B195" s="523">
        <v>44307</v>
      </c>
      <c r="C195" s="172">
        <v>1</v>
      </c>
      <c r="D195" s="607">
        <f t="shared" si="12"/>
        <v>3.7142857142857144</v>
      </c>
      <c r="E195" s="15">
        <f t="shared" si="7"/>
        <v>667</v>
      </c>
      <c r="F195" s="60">
        <f t="shared" si="13"/>
        <v>6.5027900459156234</v>
      </c>
      <c r="G195" s="607">
        <f t="shared" si="11"/>
        <v>203.70758416484563</v>
      </c>
      <c r="H195" s="607">
        <f t="shared" si="8"/>
        <v>8.4745762711864412</v>
      </c>
      <c r="I195" s="609">
        <f t="shared" si="9"/>
        <v>3.8888888888888888</v>
      </c>
      <c r="J195" s="610">
        <f t="shared" si="10"/>
        <v>296.61016949152543</v>
      </c>
    </row>
    <row r="196" spans="1:10" x14ac:dyDescent="0.25">
      <c r="A196" s="22">
        <v>194</v>
      </c>
      <c r="B196" s="523">
        <v>44308</v>
      </c>
      <c r="C196" s="172">
        <v>11</v>
      </c>
      <c r="D196" s="607">
        <f t="shared" si="12"/>
        <v>3.1428571428571428</v>
      </c>
      <c r="E196" s="15">
        <f t="shared" si="7"/>
        <v>678</v>
      </c>
      <c r="F196" s="60">
        <f t="shared" si="13"/>
        <v>6.5191472879403953</v>
      </c>
      <c r="G196" s="607">
        <f t="shared" si="11"/>
        <v>146.78878406105844</v>
      </c>
      <c r="H196" s="607">
        <f t="shared" si="8"/>
        <v>93.220338983050851</v>
      </c>
      <c r="I196" s="609">
        <f t="shared" si="9"/>
        <v>5.1111111111111107</v>
      </c>
      <c r="J196" s="610">
        <f t="shared" si="10"/>
        <v>389.83050847457628</v>
      </c>
    </row>
    <row r="197" spans="1:10" x14ac:dyDescent="0.25">
      <c r="A197" s="22">
        <v>195</v>
      </c>
      <c r="B197" s="523">
        <v>44309</v>
      </c>
      <c r="C197" s="172">
        <v>5</v>
      </c>
      <c r="D197" s="607">
        <f t="shared" si="12"/>
        <v>3.8571428571428572</v>
      </c>
      <c r="E197" s="15">
        <f t="shared" ref="E197:E235" si="14">E196+C197</f>
        <v>683</v>
      </c>
      <c r="F197" s="60">
        <f t="shared" si="13"/>
        <v>6.5264948595707901</v>
      </c>
      <c r="G197" s="607">
        <f t="shared" si="11"/>
        <v>122.66709782472408</v>
      </c>
      <c r="H197" s="607">
        <f t="shared" si="8"/>
        <v>42.372881355932201</v>
      </c>
      <c r="I197" s="609">
        <f t="shared" si="9"/>
        <v>5</v>
      </c>
      <c r="J197" s="610">
        <f t="shared" si="10"/>
        <v>423.72881355932202</v>
      </c>
    </row>
    <row r="198" spans="1:10" x14ac:dyDescent="0.25">
      <c r="A198" s="22">
        <v>196</v>
      </c>
      <c r="B198" s="523">
        <v>44310</v>
      </c>
      <c r="C198" s="172">
        <v>2</v>
      </c>
      <c r="D198" s="607">
        <f t="shared" si="12"/>
        <v>4.1428571428571432</v>
      </c>
      <c r="E198" s="15">
        <f t="shared" si="14"/>
        <v>685</v>
      </c>
      <c r="F198" s="60">
        <f t="shared" si="13"/>
        <v>6.5294188382622256</v>
      </c>
      <c r="G198" s="607">
        <f t="shared" si="11"/>
        <v>127.13673094204995</v>
      </c>
      <c r="H198" s="607">
        <f t="shared" si="8"/>
        <v>16.949152542372882</v>
      </c>
      <c r="I198" s="609">
        <f t="shared" si="9"/>
        <v>3.1333333333333333</v>
      </c>
      <c r="J198" s="610">
        <f t="shared" si="10"/>
        <v>398.30508474576266</v>
      </c>
    </row>
    <row r="199" spans="1:10" x14ac:dyDescent="0.25">
      <c r="A199" s="22">
        <v>197</v>
      </c>
      <c r="B199" s="523">
        <v>44311</v>
      </c>
      <c r="C199" s="172">
        <v>17</v>
      </c>
      <c r="D199" s="607">
        <f t="shared" si="12"/>
        <v>5.1428571428571432</v>
      </c>
      <c r="E199" s="15">
        <f t="shared" si="14"/>
        <v>702</v>
      </c>
      <c r="F199" s="60">
        <f t="shared" si="13"/>
        <v>6.5539334040258108</v>
      </c>
      <c r="G199" s="607">
        <f t="shared" si="11"/>
        <v>81.582942562420712</v>
      </c>
      <c r="H199" s="607">
        <f t="shared" si="8"/>
        <v>144.06779661016949</v>
      </c>
      <c r="I199" s="609">
        <f t="shared" si="9"/>
        <v>4.2666666666666666</v>
      </c>
      <c r="J199" s="610">
        <f t="shared" si="10"/>
        <v>542.37288135593224</v>
      </c>
    </row>
    <row r="200" spans="1:10" x14ac:dyDescent="0.25">
      <c r="A200" s="22">
        <v>198</v>
      </c>
      <c r="B200" s="523">
        <v>44312</v>
      </c>
      <c r="C200" s="172">
        <v>0</v>
      </c>
      <c r="D200" s="607">
        <f t="shared" si="12"/>
        <v>5.1428571428571432</v>
      </c>
      <c r="E200" s="15">
        <f t="shared" si="14"/>
        <v>702</v>
      </c>
      <c r="F200" s="60">
        <f t="shared" si="13"/>
        <v>6.5539334040258108</v>
      </c>
      <c r="G200" s="607">
        <f t="shared" si="11"/>
        <v>71.751855150013185</v>
      </c>
      <c r="H200" s="607">
        <f t="shared" si="8"/>
        <v>0</v>
      </c>
      <c r="I200" s="609">
        <f t="shared" si="9"/>
        <v>3.3888888888888888</v>
      </c>
      <c r="J200" s="610">
        <f t="shared" si="10"/>
        <v>516.94915254237287</v>
      </c>
    </row>
    <row r="201" spans="1:10" x14ac:dyDescent="0.25">
      <c r="A201" s="22">
        <v>199</v>
      </c>
      <c r="B201" s="523">
        <v>44313</v>
      </c>
      <c r="C201" s="172">
        <v>14</v>
      </c>
      <c r="D201" s="607">
        <f t="shared" si="12"/>
        <v>7.1428571428571432</v>
      </c>
      <c r="E201" s="15">
        <f t="shared" si="14"/>
        <v>716</v>
      </c>
      <c r="F201" s="60">
        <f t="shared" si="13"/>
        <v>6.5736801669606457</v>
      </c>
      <c r="G201" s="607">
        <f t="shared" si="11"/>
        <v>62.671304654400345</v>
      </c>
      <c r="H201" s="607">
        <f t="shared" si="8"/>
        <v>118.64406779661016</v>
      </c>
      <c r="I201" s="609">
        <f t="shared" si="9"/>
        <v>4.4117647058823533</v>
      </c>
      <c r="J201" s="610">
        <f t="shared" si="10"/>
        <v>635.59322033898309</v>
      </c>
    </row>
    <row r="202" spans="1:10" x14ac:dyDescent="0.25">
      <c r="A202" s="22">
        <v>200</v>
      </c>
      <c r="B202" s="523">
        <v>44314</v>
      </c>
      <c r="C202" s="172">
        <v>2</v>
      </c>
      <c r="D202" s="607">
        <f t="shared" si="12"/>
        <v>7.2857142857142856</v>
      </c>
      <c r="E202" s="15">
        <f t="shared" si="14"/>
        <v>718</v>
      </c>
      <c r="F202" s="60">
        <f t="shared" si="13"/>
        <v>6.576469569048224</v>
      </c>
      <c r="G202" s="607">
        <f t="shared" si="11"/>
        <v>66.728506123677093</v>
      </c>
      <c r="H202" s="607">
        <f t="shared" si="8"/>
        <v>16.949152542372882</v>
      </c>
      <c r="I202" s="609">
        <f t="shared" si="9"/>
        <v>4.5294117647058822</v>
      </c>
      <c r="J202" s="610">
        <f t="shared" si="10"/>
        <v>652.54237288135596</v>
      </c>
    </row>
    <row r="203" spans="1:10" x14ac:dyDescent="0.25">
      <c r="A203" s="22">
        <v>201</v>
      </c>
      <c r="B203" s="523">
        <v>44315</v>
      </c>
      <c r="C203" s="172">
        <v>18</v>
      </c>
      <c r="D203" s="607">
        <f t="shared" si="12"/>
        <v>8.2857142857142865</v>
      </c>
      <c r="E203" s="15">
        <f t="shared" si="14"/>
        <v>736</v>
      </c>
      <c r="F203" s="60">
        <f t="shared" si="13"/>
        <v>6.6012301187288767</v>
      </c>
      <c r="G203" s="607">
        <f t="shared" si="11"/>
        <v>57.411303939434028</v>
      </c>
      <c r="H203" s="607">
        <f t="shared" si="8"/>
        <v>152.54237288135593</v>
      </c>
      <c r="I203" s="609">
        <f t="shared" si="9"/>
        <v>2.5806451612903225</v>
      </c>
      <c r="J203" s="610">
        <f t="shared" si="10"/>
        <v>677.96610169491521</v>
      </c>
    </row>
    <row r="204" spans="1:10" x14ac:dyDescent="0.25">
      <c r="A204" s="22">
        <v>202</v>
      </c>
      <c r="B204" s="523">
        <v>44316</v>
      </c>
      <c r="C204" s="172">
        <v>10</v>
      </c>
      <c r="D204" s="607">
        <f t="shared" si="12"/>
        <v>9</v>
      </c>
      <c r="E204" s="15">
        <f t="shared" si="14"/>
        <v>746</v>
      </c>
      <c r="F204" s="60">
        <f t="shared" si="13"/>
        <v>6.6147256002037604</v>
      </c>
      <c r="G204" s="607">
        <f t="shared" si="11"/>
        <v>52.025538897126125</v>
      </c>
      <c r="H204" s="607">
        <f t="shared" si="8"/>
        <v>84.745762711864401</v>
      </c>
      <c r="I204" s="609">
        <f t="shared" si="9"/>
        <v>2.903225806451613</v>
      </c>
      <c r="J204" s="610">
        <f t="shared" si="10"/>
        <v>762.71186440677968</v>
      </c>
    </row>
    <row r="205" spans="1:10" x14ac:dyDescent="0.25">
      <c r="A205" s="22">
        <v>203</v>
      </c>
      <c r="B205" s="523">
        <v>44317</v>
      </c>
      <c r="C205" s="172">
        <v>29</v>
      </c>
      <c r="D205" s="607">
        <f t="shared" si="12"/>
        <v>12.857142857142858</v>
      </c>
      <c r="E205" s="15">
        <f t="shared" si="14"/>
        <v>775</v>
      </c>
      <c r="F205" s="60">
        <f t="shared" si="13"/>
        <v>6.6528630293533473</v>
      </c>
      <c r="G205" s="607">
        <f t="shared" si="11"/>
        <v>43.523459152974347</v>
      </c>
      <c r="H205" s="607">
        <f t="shared" si="8"/>
        <v>245.76271186440675</v>
      </c>
      <c r="I205" s="609">
        <f t="shared" si="9"/>
        <v>3.838709677419355</v>
      </c>
      <c r="J205" s="610">
        <f t="shared" si="10"/>
        <v>1008.4745762711865</v>
      </c>
    </row>
    <row r="206" spans="1:10" x14ac:dyDescent="0.25">
      <c r="A206" s="22">
        <v>204</v>
      </c>
      <c r="B206" s="523">
        <v>44318</v>
      </c>
      <c r="C206" s="172">
        <v>0</v>
      </c>
      <c r="D206" s="607">
        <f t="shared" si="12"/>
        <v>10.428571428571429</v>
      </c>
      <c r="E206" s="15">
        <f t="shared" si="14"/>
        <v>775</v>
      </c>
      <c r="F206" s="60">
        <f t="shared" si="13"/>
        <v>6.6528630293533473</v>
      </c>
      <c r="G206" s="607">
        <f t="shared" si="11"/>
        <v>39.334622725935994</v>
      </c>
      <c r="H206" s="607">
        <f t="shared" si="8"/>
        <v>0</v>
      </c>
      <c r="I206" s="609">
        <f t="shared" si="9"/>
        <v>2.6585365853658538</v>
      </c>
      <c r="J206" s="610">
        <f t="shared" si="10"/>
        <v>923.72881355932202</v>
      </c>
    </row>
    <row r="207" spans="1:10" x14ac:dyDescent="0.25">
      <c r="A207" s="22">
        <v>205</v>
      </c>
      <c r="B207" s="523">
        <v>44319</v>
      </c>
      <c r="C207" s="172">
        <v>4</v>
      </c>
      <c r="D207" s="607">
        <f t="shared" si="12"/>
        <v>11</v>
      </c>
      <c r="E207" s="15">
        <f t="shared" si="14"/>
        <v>779</v>
      </c>
      <c r="F207" s="60">
        <f t="shared" si="13"/>
        <v>6.6580110458707482</v>
      </c>
      <c r="G207" s="607">
        <f t="shared" si="11"/>
        <v>42.430240570448291</v>
      </c>
      <c r="H207" s="607">
        <f t="shared" si="8"/>
        <v>33.898305084745765</v>
      </c>
      <c r="I207" s="609">
        <f t="shared" si="9"/>
        <v>2.9736842105263159</v>
      </c>
      <c r="J207" s="610">
        <f t="shared" si="10"/>
        <v>957.62711864406776</v>
      </c>
    </row>
    <row r="208" spans="1:10" x14ac:dyDescent="0.25">
      <c r="A208" s="22">
        <v>206</v>
      </c>
      <c r="B208" s="523">
        <v>44320</v>
      </c>
      <c r="C208" s="172">
        <v>9</v>
      </c>
      <c r="D208" s="607">
        <f t="shared" si="12"/>
        <v>10.285714285714286</v>
      </c>
      <c r="E208" s="15">
        <f t="shared" si="14"/>
        <v>788</v>
      </c>
      <c r="F208" s="60">
        <f t="shared" si="13"/>
        <v>6.6694980898578793</v>
      </c>
      <c r="G208" s="607">
        <f t="shared" si="11"/>
        <v>45.052933598045939</v>
      </c>
      <c r="H208" s="607">
        <f t="shared" si="8"/>
        <v>76.271186440677965</v>
      </c>
      <c r="I208" s="609">
        <f t="shared" si="9"/>
        <v>3.2105263157894739</v>
      </c>
      <c r="J208" s="610">
        <f t="shared" si="10"/>
        <v>1033.8983050847457</v>
      </c>
    </row>
    <row r="209" spans="1:10" x14ac:dyDescent="0.25">
      <c r="A209" s="22">
        <v>207</v>
      </c>
      <c r="B209" s="523">
        <v>44321</v>
      </c>
      <c r="C209" s="172">
        <v>5</v>
      </c>
      <c r="D209" s="607">
        <f t="shared" si="12"/>
        <v>10.714285714285714</v>
      </c>
      <c r="E209" s="15">
        <f t="shared" si="14"/>
        <v>793</v>
      </c>
      <c r="F209" s="60">
        <f t="shared" si="13"/>
        <v>6.6758232216348476</v>
      </c>
      <c r="G209" s="607">
        <f t="shared" si="11"/>
        <v>57.340351914025526</v>
      </c>
      <c r="H209" s="607">
        <f t="shared" si="8"/>
        <v>42.372881355932201</v>
      </c>
      <c r="I209" s="609">
        <f t="shared" si="9"/>
        <v>3.6</v>
      </c>
      <c r="J209" s="610">
        <f t="shared" si="10"/>
        <v>1067.7966101694915</v>
      </c>
    </row>
    <row r="210" spans="1:10" x14ac:dyDescent="0.25">
      <c r="A210" s="22">
        <v>208</v>
      </c>
      <c r="B210" s="523">
        <v>44322</v>
      </c>
      <c r="C210" s="172">
        <v>22</v>
      </c>
      <c r="D210" s="607">
        <f>AVERAGE(C204:C210)</f>
        <v>11.285714285714286</v>
      </c>
      <c r="E210" s="15">
        <f t="shared" si="14"/>
        <v>815</v>
      </c>
      <c r="F210" s="60">
        <f t="shared" si="13"/>
        <v>6.7031881132408628</v>
      </c>
      <c r="G210" s="607">
        <f>LN(2)/SLOPE(F204:F210,A204:A210)</f>
        <v>59.181388204647405</v>
      </c>
      <c r="H210" s="607">
        <f>C210/$C$1*100000</f>
        <v>186.4406779661017</v>
      </c>
      <c r="I210" s="609">
        <f>SUM(C197:C210)/SUM(C183:C196)</f>
        <v>2.9782608695652173</v>
      </c>
      <c r="J210" s="610">
        <f>SUM(C197:C210)/$C$1*100000</f>
        <v>1161.0169491525426</v>
      </c>
    </row>
    <row r="211" spans="1:10" x14ac:dyDescent="0.25">
      <c r="A211" s="22">
        <v>209</v>
      </c>
      <c r="B211" s="523">
        <v>44323</v>
      </c>
      <c r="C211" s="52">
        <v>25</v>
      </c>
      <c r="D211" s="607">
        <f t="shared" ref="D211:D235" si="15">AVERAGE(C205:C211)</f>
        <v>13.428571428571429</v>
      </c>
      <c r="E211" s="15">
        <f t="shared" si="14"/>
        <v>840</v>
      </c>
      <c r="F211" s="60">
        <f t="shared" si="13"/>
        <v>6.7334018918373593</v>
      </c>
      <c r="G211" s="607">
        <f t="shared" ref="G211:G235" si="16">LN(2)/SLOPE(F205:F211,A205:A211)</f>
        <v>53.899629734666682</v>
      </c>
      <c r="H211" s="607">
        <f t="shared" ref="H211:H235" si="17">C211/$C$1*100000</f>
        <v>211.86440677966101</v>
      </c>
      <c r="I211" s="609">
        <f t="shared" ref="I211:I235" si="18">SUM(C198:C211)/SUM(C184:C197)</f>
        <v>3.14</v>
      </c>
      <c r="J211" s="610">
        <f t="shared" ref="J211:J235" si="19">SUM(C198:C211)/$C$1*100000</f>
        <v>1330.5084745762713</v>
      </c>
    </row>
    <row r="212" spans="1:10" x14ac:dyDescent="0.25">
      <c r="A212" s="22">
        <v>210</v>
      </c>
      <c r="B212" s="523">
        <v>44324</v>
      </c>
      <c r="C212" s="52">
        <v>31</v>
      </c>
      <c r="D212" s="607">
        <f t="shared" si="15"/>
        <v>13.714285714285714</v>
      </c>
      <c r="E212" s="15">
        <f t="shared" si="14"/>
        <v>871</v>
      </c>
      <c r="F212" s="60">
        <f t="shared" si="13"/>
        <v>6.7696419768525029</v>
      </c>
      <c r="G212" s="607">
        <f t="shared" si="16"/>
        <v>36.289847595221659</v>
      </c>
      <c r="H212" s="607">
        <f t="shared" si="17"/>
        <v>262.71186440677968</v>
      </c>
      <c r="I212" s="609">
        <f t="shared" si="18"/>
        <v>3.9574468085106385</v>
      </c>
      <c r="J212" s="610">
        <f t="shared" si="19"/>
        <v>1576.2711864406781</v>
      </c>
    </row>
    <row r="213" spans="1:10" x14ac:dyDescent="0.25">
      <c r="A213" s="22">
        <v>211</v>
      </c>
      <c r="B213" s="523">
        <v>44325</v>
      </c>
      <c r="C213" s="52">
        <v>0</v>
      </c>
      <c r="D213" s="607">
        <f t="shared" si="15"/>
        <v>13.714285714285714</v>
      </c>
      <c r="E213" s="15">
        <f t="shared" si="14"/>
        <v>871</v>
      </c>
      <c r="F213" s="60">
        <f t="shared" si="13"/>
        <v>6.7696419768525029</v>
      </c>
      <c r="G213" s="607">
        <f t="shared" si="16"/>
        <v>32.741996817153037</v>
      </c>
      <c r="H213" s="607">
        <f t="shared" si="17"/>
        <v>0</v>
      </c>
      <c r="I213" s="609">
        <f t="shared" si="18"/>
        <v>2.640625</v>
      </c>
      <c r="J213" s="610">
        <f t="shared" si="19"/>
        <v>1432.2033898305085</v>
      </c>
    </row>
    <row r="214" spans="1:10" x14ac:dyDescent="0.25">
      <c r="A214" s="22">
        <v>212</v>
      </c>
      <c r="B214" s="523">
        <v>44326</v>
      </c>
      <c r="C214" s="52">
        <v>12</v>
      </c>
      <c r="D214" s="607">
        <f t="shared" si="15"/>
        <v>14.857142857142858</v>
      </c>
      <c r="E214" s="15">
        <f t="shared" si="14"/>
        <v>883</v>
      </c>
      <c r="F214" s="60">
        <f t="shared" si="13"/>
        <v>6.7833252006039597</v>
      </c>
      <c r="G214" s="607">
        <f t="shared" si="16"/>
        <v>32.587324521189238</v>
      </c>
      <c r="H214" s="607">
        <f t="shared" si="17"/>
        <v>101.69491525423729</v>
      </c>
      <c r="I214" s="609">
        <f t="shared" si="18"/>
        <v>2.9672131147540983</v>
      </c>
      <c r="J214" s="610">
        <f t="shared" si="19"/>
        <v>1533.8983050847457</v>
      </c>
    </row>
    <row r="215" spans="1:10" x14ac:dyDescent="0.25">
      <c r="A215" s="22">
        <v>213</v>
      </c>
      <c r="B215" s="523">
        <v>44327</v>
      </c>
      <c r="C215" s="52">
        <v>7</v>
      </c>
      <c r="D215" s="607">
        <f t="shared" si="15"/>
        <v>14.571428571428571</v>
      </c>
      <c r="E215" s="15">
        <f t="shared" si="14"/>
        <v>890</v>
      </c>
      <c r="F215" s="60">
        <f t="shared" si="13"/>
        <v>6.7912214627261855</v>
      </c>
      <c r="G215" s="607">
        <f>LN(2)/SLOPE(F209:F215,A209:A215)</f>
        <v>35.761562205668312</v>
      </c>
      <c r="H215" s="607">
        <f t="shared" si="17"/>
        <v>59.322033898305079</v>
      </c>
      <c r="I215" s="609">
        <f t="shared" si="18"/>
        <v>2.3199999999999998</v>
      </c>
      <c r="J215" s="610">
        <f t="shared" si="19"/>
        <v>1474.5762711864406</v>
      </c>
    </row>
    <row r="216" spans="1:10" x14ac:dyDescent="0.25">
      <c r="A216" s="22">
        <v>214</v>
      </c>
      <c r="B216" s="523">
        <v>44328</v>
      </c>
      <c r="C216" s="52">
        <v>29</v>
      </c>
      <c r="D216" s="607">
        <f t="shared" si="15"/>
        <v>18</v>
      </c>
      <c r="E216" s="15">
        <f t="shared" si="14"/>
        <v>919</v>
      </c>
      <c r="F216" s="60">
        <f t="shared" si="13"/>
        <v>6.8232861223556869</v>
      </c>
      <c r="G216" s="607">
        <f t="shared" si="16"/>
        <v>39.639442915240849</v>
      </c>
      <c r="H216" s="607">
        <f t="shared" si="17"/>
        <v>245.76271186440675</v>
      </c>
      <c r="I216" s="609">
        <f t="shared" si="18"/>
        <v>2.6103896103896105</v>
      </c>
      <c r="J216" s="610">
        <f t="shared" si="19"/>
        <v>1703.3898305084745</v>
      </c>
    </row>
    <row r="217" spans="1:10" x14ac:dyDescent="0.25">
      <c r="A217" s="22">
        <v>215</v>
      </c>
      <c r="B217" s="523">
        <v>44329</v>
      </c>
      <c r="C217" s="52">
        <v>21</v>
      </c>
      <c r="D217" s="607">
        <f t="shared" si="15"/>
        <v>17.857142857142858</v>
      </c>
      <c r="E217" s="15">
        <f t="shared" si="14"/>
        <v>940</v>
      </c>
      <c r="F217" s="60">
        <f t="shared" si="13"/>
        <v>6.8458798752640497</v>
      </c>
      <c r="G217" s="607">
        <f t="shared" si="16"/>
        <v>41.621379302792015</v>
      </c>
      <c r="H217" s="607">
        <f t="shared" si="17"/>
        <v>177.96610169491524</v>
      </c>
      <c r="I217" s="609">
        <f t="shared" si="18"/>
        <v>2.5499999999999998</v>
      </c>
      <c r="J217" s="610">
        <f t="shared" si="19"/>
        <v>1728.8135593220341</v>
      </c>
    </row>
    <row r="218" spans="1:10" x14ac:dyDescent="0.25">
      <c r="A218" s="22">
        <v>216</v>
      </c>
      <c r="B218" s="523">
        <v>44330</v>
      </c>
      <c r="C218" s="52">
        <v>0</v>
      </c>
      <c r="D218" s="607">
        <f t="shared" si="15"/>
        <v>14.285714285714286</v>
      </c>
      <c r="E218" s="15">
        <f t="shared" si="14"/>
        <v>940</v>
      </c>
      <c r="F218" s="60">
        <f t="shared" si="13"/>
        <v>6.8458798752640497</v>
      </c>
      <c r="G218" s="607">
        <f t="shared" si="16"/>
        <v>46.083585387284401</v>
      </c>
      <c r="H218" s="607">
        <f t="shared" si="17"/>
        <v>0</v>
      </c>
      <c r="I218" s="609">
        <f t="shared" si="18"/>
        <v>2.1555555555555554</v>
      </c>
      <c r="J218" s="610">
        <f t="shared" si="19"/>
        <v>1644.0677966101696</v>
      </c>
    </row>
    <row r="219" spans="1:10" x14ac:dyDescent="0.25">
      <c r="A219" s="22">
        <v>217</v>
      </c>
      <c r="B219" s="523">
        <v>44331</v>
      </c>
      <c r="C219" s="52">
        <v>25</v>
      </c>
      <c r="D219" s="607">
        <f t="shared" si="15"/>
        <v>13.428571428571429</v>
      </c>
      <c r="E219" s="15">
        <f t="shared" si="14"/>
        <v>965</v>
      </c>
      <c r="F219" s="60">
        <f t="shared" si="13"/>
        <v>6.8721281013389861</v>
      </c>
      <c r="G219" s="607">
        <f t="shared" si="16"/>
        <v>39.833908012819236</v>
      </c>
      <c r="H219" s="607">
        <f t="shared" si="17"/>
        <v>211.86440677966101</v>
      </c>
      <c r="I219" s="609">
        <f t="shared" si="18"/>
        <v>1.596638655462185</v>
      </c>
      <c r="J219" s="610">
        <f t="shared" si="19"/>
        <v>1610.1694915254236</v>
      </c>
    </row>
    <row r="220" spans="1:10" x14ac:dyDescent="0.25">
      <c r="A220" s="22">
        <v>218</v>
      </c>
      <c r="B220" s="523">
        <v>44332</v>
      </c>
      <c r="C220" s="52">
        <v>0</v>
      </c>
      <c r="D220" s="607">
        <f t="shared" si="15"/>
        <v>13.428571428571429</v>
      </c>
      <c r="E220" s="15">
        <f t="shared" si="14"/>
        <v>965</v>
      </c>
      <c r="F220" s="60">
        <f t="shared" si="13"/>
        <v>6.8721281013389861</v>
      </c>
      <c r="G220" s="607">
        <f t="shared" si="16"/>
        <v>43.051117482036496</v>
      </c>
      <c r="H220" s="607">
        <f t="shared" si="17"/>
        <v>0</v>
      </c>
      <c r="I220" s="609">
        <f t="shared" si="18"/>
        <v>1.7431192660550459</v>
      </c>
      <c r="J220" s="610">
        <f t="shared" si="19"/>
        <v>1610.1694915254236</v>
      </c>
    </row>
    <row r="221" spans="1:10" x14ac:dyDescent="0.25">
      <c r="A221" s="22">
        <v>219</v>
      </c>
      <c r="B221" s="523">
        <v>44333</v>
      </c>
      <c r="C221" s="52">
        <v>21</v>
      </c>
      <c r="D221" s="607">
        <f t="shared" si="15"/>
        <v>14.714285714285714</v>
      </c>
      <c r="E221" s="15">
        <f t="shared" si="14"/>
        <v>986</v>
      </c>
      <c r="F221" s="60">
        <f t="shared" si="13"/>
        <v>6.8936563546026353</v>
      </c>
      <c r="G221" s="607">
        <f t="shared" si="16"/>
        <v>45.00571001859759</v>
      </c>
      <c r="H221" s="607">
        <f t="shared" si="17"/>
        <v>177.96610169491524</v>
      </c>
      <c r="I221" s="609">
        <f t="shared" si="18"/>
        <v>1.831858407079646</v>
      </c>
      <c r="J221" s="610">
        <f t="shared" si="19"/>
        <v>1754.2372881355934</v>
      </c>
    </row>
    <row r="222" spans="1:10" x14ac:dyDescent="0.25">
      <c r="A222" s="22">
        <v>220</v>
      </c>
      <c r="B222" s="523">
        <v>44334</v>
      </c>
      <c r="C222" s="52">
        <v>11</v>
      </c>
      <c r="D222" s="607">
        <f t="shared" si="15"/>
        <v>15.285714285714286</v>
      </c>
      <c r="E222" s="15">
        <f t="shared" si="14"/>
        <v>997</v>
      </c>
      <c r="F222" s="60">
        <f t="shared" si="13"/>
        <v>6.9047507699618382</v>
      </c>
      <c r="G222" s="607">
        <f t="shared" si="16"/>
        <v>52.999397300661109</v>
      </c>
      <c r="H222" s="607">
        <f t="shared" si="17"/>
        <v>93.220338983050851</v>
      </c>
      <c r="I222" s="609">
        <f t="shared" si="18"/>
        <v>1.7131147540983607</v>
      </c>
      <c r="J222" s="610">
        <f t="shared" si="19"/>
        <v>1771.1864406779659</v>
      </c>
    </row>
    <row r="223" spans="1:10" x14ac:dyDescent="0.25">
      <c r="A223" s="22">
        <v>221</v>
      </c>
      <c r="B223" s="523">
        <v>44335</v>
      </c>
      <c r="C223" s="52">
        <v>3</v>
      </c>
      <c r="D223" s="607">
        <f t="shared" si="15"/>
        <v>11.571428571428571</v>
      </c>
      <c r="E223" s="15">
        <f t="shared" si="14"/>
        <v>1000</v>
      </c>
      <c r="F223" s="60">
        <f t="shared" si="13"/>
        <v>6.9077552789821368</v>
      </c>
      <c r="G223" s="607">
        <f t="shared" si="16"/>
        <v>59.736364540602096</v>
      </c>
      <c r="H223" s="607">
        <f t="shared" si="17"/>
        <v>25.423728813559322</v>
      </c>
      <c r="I223" s="609">
        <f t="shared" si="18"/>
        <v>1.6428571428571428</v>
      </c>
      <c r="J223" s="610">
        <f t="shared" si="19"/>
        <v>1754.2372881355934</v>
      </c>
    </row>
    <row r="224" spans="1:10" x14ac:dyDescent="0.25">
      <c r="A224" s="22">
        <v>222</v>
      </c>
      <c r="B224" s="523">
        <v>44336</v>
      </c>
      <c r="C224" s="52">
        <v>26</v>
      </c>
      <c r="D224" s="607">
        <f t="shared" si="15"/>
        <v>12.285714285714286</v>
      </c>
      <c r="E224" s="15">
        <f t="shared" si="14"/>
        <v>1026</v>
      </c>
      <c r="F224" s="60">
        <f t="shared" si="13"/>
        <v>6.9334230257307148</v>
      </c>
      <c r="G224" s="607">
        <f t="shared" si="16"/>
        <v>52.954374242113161</v>
      </c>
      <c r="H224" s="607">
        <f t="shared" si="17"/>
        <v>220.33898305084745</v>
      </c>
      <c r="I224" s="609">
        <f t="shared" si="18"/>
        <v>1.5401459854014599</v>
      </c>
      <c r="J224" s="610">
        <f t="shared" si="19"/>
        <v>1788.1355932203389</v>
      </c>
    </row>
    <row r="225" spans="1:10" x14ac:dyDescent="0.25">
      <c r="A225" s="22">
        <v>223</v>
      </c>
      <c r="B225" s="523">
        <v>44337</v>
      </c>
      <c r="C225" s="52">
        <v>7</v>
      </c>
      <c r="D225" s="607">
        <f t="shared" si="15"/>
        <v>13.285714285714286</v>
      </c>
      <c r="E225" s="15">
        <f t="shared" si="14"/>
        <v>1033</v>
      </c>
      <c r="F225" s="60">
        <f t="shared" si="13"/>
        <v>6.9402224691196386</v>
      </c>
      <c r="G225" s="607">
        <f t="shared" si="16"/>
        <v>56.920005411058085</v>
      </c>
      <c r="H225" s="607">
        <f t="shared" si="17"/>
        <v>59.322033898305079</v>
      </c>
      <c r="I225" s="609">
        <f t="shared" si="18"/>
        <v>1.2292993630573248</v>
      </c>
      <c r="J225" s="610">
        <f t="shared" si="19"/>
        <v>1635.593220338983</v>
      </c>
    </row>
    <row r="226" spans="1:10" x14ac:dyDescent="0.25">
      <c r="A226" s="22">
        <v>224</v>
      </c>
      <c r="B226" s="523">
        <v>44338</v>
      </c>
      <c r="C226" s="52">
        <v>15</v>
      </c>
      <c r="D226" s="607">
        <f t="shared" si="15"/>
        <v>11.857142857142858</v>
      </c>
      <c r="E226" s="15">
        <f t="shared" si="14"/>
        <v>1048</v>
      </c>
      <c r="F226" s="60">
        <f t="shared" si="13"/>
        <v>6.9546388648809874</v>
      </c>
      <c r="G226" s="607">
        <f t="shared" si="16"/>
        <v>52.548574490425622</v>
      </c>
      <c r="H226" s="607">
        <f t="shared" si="17"/>
        <v>127.11864406779659</v>
      </c>
      <c r="I226" s="609">
        <f t="shared" si="18"/>
        <v>0.95161290322580649</v>
      </c>
      <c r="J226" s="610">
        <f t="shared" si="19"/>
        <v>1500</v>
      </c>
    </row>
    <row r="227" spans="1:10" x14ac:dyDescent="0.25">
      <c r="A227" s="22">
        <v>225</v>
      </c>
      <c r="B227" s="523">
        <v>44339</v>
      </c>
      <c r="C227" s="52">
        <v>0</v>
      </c>
      <c r="D227" s="607">
        <f t="shared" si="15"/>
        <v>11.857142857142858</v>
      </c>
      <c r="E227" s="15">
        <f t="shared" si="14"/>
        <v>1048</v>
      </c>
      <c r="F227" s="60">
        <f t="shared" si="13"/>
        <v>6.9546388648809874</v>
      </c>
      <c r="G227" s="607">
        <f t="shared" si="16"/>
        <v>61.575763735538466</v>
      </c>
      <c r="H227" s="607">
        <f t="shared" si="17"/>
        <v>0</v>
      </c>
      <c r="I227" s="609">
        <f t="shared" si="18"/>
        <v>1.0473372781065089</v>
      </c>
      <c r="J227" s="610">
        <f t="shared" si="19"/>
        <v>1500</v>
      </c>
    </row>
    <row r="228" spans="1:10" x14ac:dyDescent="0.25">
      <c r="A228" s="22">
        <v>226</v>
      </c>
      <c r="B228" s="523">
        <v>44340</v>
      </c>
      <c r="C228" s="52">
        <v>16</v>
      </c>
      <c r="D228" s="607">
        <f t="shared" si="15"/>
        <v>11.142857142857142</v>
      </c>
      <c r="E228" s="15">
        <f t="shared" si="14"/>
        <v>1064</v>
      </c>
      <c r="F228" s="60">
        <f t="shared" si="13"/>
        <v>6.9697906699015899</v>
      </c>
      <c r="G228" s="607">
        <f t="shared" si="16"/>
        <v>62.586105770119225</v>
      </c>
      <c r="H228" s="607">
        <f t="shared" si="17"/>
        <v>135.59322033898306</v>
      </c>
      <c r="I228" s="609">
        <f t="shared" si="18"/>
        <v>1</v>
      </c>
      <c r="J228" s="610">
        <f t="shared" si="19"/>
        <v>1533.8983050847457</v>
      </c>
    </row>
    <row r="229" spans="1:10" x14ac:dyDescent="0.25">
      <c r="A229" s="22">
        <v>227</v>
      </c>
      <c r="B229" s="523">
        <v>44341</v>
      </c>
      <c r="C229" s="52">
        <v>0</v>
      </c>
      <c r="D229" s="607">
        <f t="shared" si="15"/>
        <v>9.5714285714285712</v>
      </c>
      <c r="E229" s="15">
        <f t="shared" si="14"/>
        <v>1064</v>
      </c>
      <c r="F229" s="60">
        <f t="shared" si="13"/>
        <v>6.9697906699015899</v>
      </c>
      <c r="G229" s="607">
        <f t="shared" si="16"/>
        <v>71.024933294117076</v>
      </c>
      <c r="H229" s="607">
        <f t="shared" si="17"/>
        <v>0</v>
      </c>
      <c r="I229" s="609">
        <f t="shared" si="18"/>
        <v>1</v>
      </c>
      <c r="J229" s="610">
        <f t="shared" si="19"/>
        <v>1474.5762711864406</v>
      </c>
    </row>
    <row r="230" spans="1:10" x14ac:dyDescent="0.25">
      <c r="A230" s="22">
        <v>228</v>
      </c>
      <c r="B230" s="523">
        <v>44342</v>
      </c>
      <c r="C230" s="52">
        <v>4</v>
      </c>
      <c r="D230" s="607">
        <f t="shared" si="15"/>
        <v>9.7142857142857135</v>
      </c>
      <c r="E230" s="15">
        <f t="shared" si="14"/>
        <v>1068</v>
      </c>
      <c r="F230" s="60">
        <f t="shared" si="13"/>
        <v>6.9735430195201404</v>
      </c>
      <c r="G230" s="607">
        <f t="shared" si="16"/>
        <v>99.708716838332435</v>
      </c>
      <c r="H230" s="607">
        <f t="shared" si="17"/>
        <v>33.898305084745765</v>
      </c>
      <c r="I230" s="609">
        <f t="shared" si="18"/>
        <v>0.74129353233830841</v>
      </c>
      <c r="J230" s="610">
        <f t="shared" si="19"/>
        <v>1262.7118644067798</v>
      </c>
    </row>
    <row r="231" spans="1:10" x14ac:dyDescent="0.25">
      <c r="A231" s="22">
        <v>229</v>
      </c>
      <c r="B231" s="523">
        <v>44343</v>
      </c>
      <c r="C231" s="52">
        <v>10</v>
      </c>
      <c r="D231" s="607">
        <f t="shared" si="15"/>
        <v>7.4285714285714288</v>
      </c>
      <c r="E231" s="15">
        <f t="shared" si="14"/>
        <v>1078</v>
      </c>
      <c r="F231" s="60">
        <f t="shared" si="13"/>
        <v>6.9828627514689421</v>
      </c>
      <c r="G231" s="607">
        <f t="shared" si="16"/>
        <v>107.2977548945328</v>
      </c>
      <c r="H231" s="607">
        <f t="shared" si="17"/>
        <v>84.745762711864401</v>
      </c>
      <c r="I231" s="609">
        <f t="shared" si="18"/>
        <v>0.67647058823529416</v>
      </c>
      <c r="J231" s="610">
        <f t="shared" si="19"/>
        <v>1169.4915254237287</v>
      </c>
    </row>
    <row r="232" spans="1:10" x14ac:dyDescent="0.25">
      <c r="A232" s="22">
        <v>230</v>
      </c>
      <c r="B232" s="523">
        <v>44344</v>
      </c>
      <c r="C232" s="52">
        <v>18</v>
      </c>
      <c r="D232" s="607">
        <f t="shared" si="15"/>
        <v>9</v>
      </c>
      <c r="E232" s="15">
        <f t="shared" si="14"/>
        <v>1096</v>
      </c>
      <c r="F232" s="60">
        <f t="shared" si="13"/>
        <v>6.9994224675079613</v>
      </c>
      <c r="G232" s="607">
        <f t="shared" si="16"/>
        <v>99.758561875306199</v>
      </c>
      <c r="H232" s="607">
        <f t="shared" si="17"/>
        <v>152.54237288135593</v>
      </c>
      <c r="I232" s="609">
        <f t="shared" si="18"/>
        <v>0.80412371134020622</v>
      </c>
      <c r="J232" s="610">
        <f t="shared" si="19"/>
        <v>1322.0338983050847</v>
      </c>
    </row>
    <row r="233" spans="1:10" x14ac:dyDescent="0.25">
      <c r="A233" s="22">
        <v>231</v>
      </c>
      <c r="B233" s="523">
        <v>44345</v>
      </c>
      <c r="C233" s="52">
        <v>10</v>
      </c>
      <c r="D233" s="607">
        <f t="shared" si="15"/>
        <v>8.2857142857142865</v>
      </c>
      <c r="E233" s="15">
        <f t="shared" si="14"/>
        <v>1106</v>
      </c>
      <c r="F233" s="60">
        <f t="shared" si="13"/>
        <v>7.0085051820822803</v>
      </c>
      <c r="G233" s="607">
        <f t="shared" si="16"/>
        <v>82.96386554547415</v>
      </c>
      <c r="H233" s="607">
        <f t="shared" si="17"/>
        <v>84.745762711864401</v>
      </c>
      <c r="I233" s="609">
        <f t="shared" si="18"/>
        <v>0.74210526315789471</v>
      </c>
      <c r="J233" s="610">
        <f t="shared" si="19"/>
        <v>1194.9152542372883</v>
      </c>
    </row>
    <row r="234" spans="1:10" x14ac:dyDescent="0.25">
      <c r="A234" s="22">
        <v>232</v>
      </c>
      <c r="B234" s="523">
        <v>44346</v>
      </c>
      <c r="C234" s="52">
        <v>0</v>
      </c>
      <c r="D234" s="607">
        <f t="shared" si="15"/>
        <v>8.2857142857142865</v>
      </c>
      <c r="E234" s="15">
        <f t="shared" si="14"/>
        <v>1106</v>
      </c>
      <c r="F234" s="60">
        <f t="shared" si="13"/>
        <v>7.0085051820822803</v>
      </c>
      <c r="G234" s="607">
        <f t="shared" si="16"/>
        <v>88.439022061056519</v>
      </c>
      <c r="H234" s="607">
        <f t="shared" si="17"/>
        <v>0</v>
      </c>
      <c r="I234" s="609">
        <f t="shared" si="18"/>
        <v>0.74210526315789471</v>
      </c>
      <c r="J234" s="610">
        <f t="shared" si="19"/>
        <v>1194.9152542372883</v>
      </c>
    </row>
    <row r="235" spans="1:10" x14ac:dyDescent="0.25">
      <c r="A235" s="22">
        <v>233</v>
      </c>
      <c r="B235" s="523">
        <v>44347</v>
      </c>
      <c r="C235" s="52">
        <v>3</v>
      </c>
      <c r="D235" s="607">
        <f t="shared" si="15"/>
        <v>6.4285714285714288</v>
      </c>
      <c r="E235" s="15">
        <f t="shared" si="14"/>
        <v>1109</v>
      </c>
      <c r="F235" s="60">
        <f t="shared" si="13"/>
        <v>7.0112139873503674</v>
      </c>
      <c r="G235" s="607">
        <f t="shared" si="16"/>
        <v>88.284259825556347</v>
      </c>
      <c r="H235" s="607">
        <f t="shared" si="17"/>
        <v>25.423728813559322</v>
      </c>
      <c r="I235" s="609">
        <f t="shared" si="18"/>
        <v>0.59420289855072461</v>
      </c>
      <c r="J235" s="610">
        <f t="shared" si="19"/>
        <v>1042.3728813559323</v>
      </c>
    </row>
    <row r="236" spans="1:10" x14ac:dyDescent="0.25">
      <c r="H236" s="607"/>
      <c r="I236" s="609"/>
      <c r="J236" s="610"/>
    </row>
  </sheetData>
  <autoFilter ref="B1:D210" xr:uid="{C14631F7-47A6-4B9D-93A1-3D2996D8A007}"/>
  <conditionalFormatting sqref="J175:J236">
    <cfRule type="cellIs" dxfId="21" priority="5" operator="between">
      <formula>49</formula>
      <formula>149</formula>
    </cfRule>
    <cfRule type="cellIs" dxfId="20" priority="6" operator="lessThan">
      <formula>49</formula>
    </cfRule>
    <cfRule type="cellIs" dxfId="19" priority="7" operator="greaterThanOrEqual">
      <formula>150</formula>
    </cfRule>
  </conditionalFormatting>
  <conditionalFormatting sqref="I175:I236">
    <cfRule type="cellIs" dxfId="18" priority="2" operator="between">
      <formula>0.8</formula>
      <formula>1.2</formula>
    </cfRule>
    <cfRule type="cellIs" dxfId="17" priority="3" operator="lessThan">
      <formula>0.8</formula>
    </cfRule>
    <cfRule type="cellIs" dxfId="16" priority="4" operator="greaterThanOrEqual">
      <formula>1.2</formula>
    </cfRule>
  </conditionalFormatting>
  <conditionalFormatting sqref="G175:G2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G359"/>
  <sheetViews>
    <sheetView topLeftCell="MV347" zoomScale="70" zoomScaleNormal="70" workbookViewId="0">
      <selection activeCell="NF359" sqref="NF294:NF359"/>
    </sheetView>
  </sheetViews>
  <sheetFormatPr baseColWidth="10" defaultRowHeight="18.75" x14ac:dyDescent="0.25"/>
  <cols>
    <col min="1" max="1" width="17.5703125" style="451" hidden="1" customWidth="1"/>
    <col min="2" max="2" width="22.42578125" style="451" hidden="1" customWidth="1"/>
    <col min="3" max="7" width="9.7109375" style="451" hidden="1" customWidth="1"/>
    <col min="8" max="12" width="8.7109375" style="451" hidden="1" customWidth="1"/>
    <col min="13" max="15" width="9.7109375" style="451" hidden="1" customWidth="1"/>
    <col min="16" max="17" width="8.7109375" style="451" hidden="1" customWidth="1"/>
    <col min="18" max="20" width="9.7109375" style="451" hidden="1" customWidth="1"/>
    <col min="21" max="28" width="8.7109375" style="451" hidden="1" customWidth="1"/>
    <col min="29" max="48" width="9.7109375" style="451" hidden="1" customWidth="1"/>
    <col min="49" max="57" width="8.7109375" style="451" hidden="1" customWidth="1"/>
    <col min="58" max="79" width="9.7109375" style="451" hidden="1" customWidth="1"/>
    <col min="80" max="88" width="8.7109375" style="451" hidden="1" customWidth="1"/>
    <col min="89" max="110" width="9.7109375" style="451" hidden="1" customWidth="1"/>
    <col min="111" max="119" width="8.7109375" style="451" hidden="1" customWidth="1"/>
    <col min="120" max="149" width="9.7109375" style="451" hidden="1" customWidth="1"/>
    <col min="150" max="171" width="10.7109375" style="451" hidden="1" customWidth="1"/>
    <col min="172" max="180" width="9.7109375" style="451" hidden="1" customWidth="1"/>
    <col min="181" max="201" width="10.7109375" style="451" hidden="1" customWidth="1"/>
    <col min="202" max="210" width="9.7109375" style="451" hidden="1" customWidth="1"/>
    <col min="211" max="232" width="10.7109375" style="451" hidden="1" customWidth="1"/>
    <col min="233" max="241" width="8.7109375" style="451" hidden="1" customWidth="1"/>
    <col min="242" max="263" width="9.7109375" style="451" hidden="1" customWidth="1"/>
    <col min="264" max="272" width="8.7109375" style="451" hidden="1" customWidth="1"/>
    <col min="273" max="291" width="9.7109375" style="451" hidden="1" customWidth="1"/>
    <col min="292" max="300" width="8.7109375" style="451" hidden="1" customWidth="1"/>
    <col min="301" max="313" width="9.7109375" style="451" hidden="1" customWidth="1"/>
    <col min="314" max="314" width="13.42578125" style="451" hidden="1" customWidth="1"/>
    <col min="315" max="322" width="9.7109375" style="451" hidden="1" customWidth="1"/>
    <col min="323" max="327" width="8.7109375" style="451" hidden="1" customWidth="1"/>
    <col min="328" max="328" width="11.5703125" style="451" hidden="1" customWidth="1"/>
    <col min="329" max="331" width="8.7109375" style="451" hidden="1" customWidth="1"/>
    <col min="332" max="341" width="9.7109375" style="451" hidden="1" customWidth="1"/>
    <col min="342" max="342" width="12.5703125" style="445" hidden="1" customWidth="1"/>
    <col min="343" max="344" width="0" style="446" hidden="1" customWidth="1"/>
    <col min="345" max="346" width="0" style="451" hidden="1" customWidth="1"/>
    <col min="347" max="347" width="22" style="451" customWidth="1"/>
    <col min="348" max="348" width="14" style="446" customWidth="1"/>
    <col min="349" max="349" width="14.140625" style="452" customWidth="1"/>
    <col min="350" max="350" width="14.28515625" style="446" customWidth="1"/>
    <col min="351" max="351" width="13.5703125" style="446" customWidth="1"/>
    <col min="352" max="352" width="13.42578125" style="446" hidden="1" customWidth="1"/>
    <col min="353" max="353" width="18.140625" style="446" customWidth="1"/>
    <col min="354" max="357" width="11.42578125" style="451"/>
    <col min="358" max="358" width="14.85546875" style="453" bestFit="1" customWidth="1"/>
    <col min="359" max="361" width="11.42578125" style="446"/>
    <col min="362" max="362" width="7.85546875" style="446" bestFit="1" customWidth="1"/>
    <col min="363" max="363" width="11.42578125" style="446"/>
    <col min="364" max="364" width="14.85546875" style="477" bestFit="1" customWidth="1"/>
    <col min="365" max="365" width="6.28515625" style="446" customWidth="1"/>
    <col min="366" max="366" width="15.5703125" style="477" customWidth="1"/>
    <col min="367" max="367" width="11.42578125" style="446"/>
    <col min="368" max="368" width="12" style="452" bestFit="1" customWidth="1"/>
    <col min="369" max="16384" width="11.42578125" style="451"/>
  </cols>
  <sheetData>
    <row r="3" spans="1:368" x14ac:dyDescent="0.25">
      <c r="A3" s="450" t="s">
        <v>1146</v>
      </c>
      <c r="B3" s="450" t="s">
        <v>1157</v>
      </c>
      <c r="MD3" s="451"/>
      <c r="MT3" s="453" t="s">
        <v>281</v>
      </c>
      <c r="MU3" s="446">
        <v>24835</v>
      </c>
    </row>
    <row r="4" spans="1:368" ht="57" thickBot="1" x14ac:dyDescent="0.3">
      <c r="A4" s="450" t="s">
        <v>1145</v>
      </c>
      <c r="B4" s="453">
        <v>43903</v>
      </c>
      <c r="C4" s="453">
        <v>43907</v>
      </c>
      <c r="D4" s="453">
        <v>43910</v>
      </c>
      <c r="E4" s="453">
        <v>43915</v>
      </c>
      <c r="F4" s="453">
        <v>43916</v>
      </c>
      <c r="G4" s="453">
        <v>43920</v>
      </c>
      <c r="H4" s="453">
        <v>43923</v>
      </c>
      <c r="I4" s="453">
        <v>43924</v>
      </c>
      <c r="J4" s="453">
        <v>43926</v>
      </c>
      <c r="K4" s="453">
        <v>43929</v>
      </c>
      <c r="L4" s="453">
        <v>43930</v>
      </c>
      <c r="M4" s="453">
        <v>43936</v>
      </c>
      <c r="N4" s="453">
        <v>43948</v>
      </c>
      <c r="O4" s="453">
        <v>43951</v>
      </c>
      <c r="P4" s="453">
        <v>43953</v>
      </c>
      <c r="Q4" s="453">
        <v>43956</v>
      </c>
      <c r="R4" s="453">
        <v>43963</v>
      </c>
      <c r="S4" s="453">
        <v>43979</v>
      </c>
      <c r="T4" s="453">
        <v>43981</v>
      </c>
      <c r="U4" s="453">
        <v>43983</v>
      </c>
      <c r="V4" s="453">
        <v>43985</v>
      </c>
      <c r="W4" s="453">
        <v>43986</v>
      </c>
      <c r="X4" s="453">
        <v>43987</v>
      </c>
      <c r="Y4" s="453">
        <v>43988</v>
      </c>
      <c r="Z4" s="453">
        <v>43989</v>
      </c>
      <c r="AA4" s="453">
        <v>43990</v>
      </c>
      <c r="AB4" s="453">
        <v>43991</v>
      </c>
      <c r="AC4" s="453">
        <v>43992</v>
      </c>
      <c r="AD4" s="453">
        <v>43993</v>
      </c>
      <c r="AE4" s="453">
        <v>43994</v>
      </c>
      <c r="AF4" s="453">
        <v>43995</v>
      </c>
      <c r="AG4" s="453">
        <v>43996</v>
      </c>
      <c r="AH4" s="453">
        <v>43998</v>
      </c>
      <c r="AI4" s="453">
        <v>43999</v>
      </c>
      <c r="AJ4" s="453">
        <v>44000</v>
      </c>
      <c r="AK4" s="453">
        <v>44001</v>
      </c>
      <c r="AL4" s="453">
        <v>44002</v>
      </c>
      <c r="AM4" s="453">
        <v>44003</v>
      </c>
      <c r="AN4" s="453">
        <v>44004</v>
      </c>
      <c r="AO4" s="453">
        <v>44005</v>
      </c>
      <c r="AP4" s="453">
        <v>44006</v>
      </c>
      <c r="AQ4" s="453">
        <v>44007</v>
      </c>
      <c r="AR4" s="453">
        <v>44008</v>
      </c>
      <c r="AS4" s="453">
        <v>44009</v>
      </c>
      <c r="AT4" s="453">
        <v>44010</v>
      </c>
      <c r="AU4" s="453">
        <v>44011</v>
      </c>
      <c r="AV4" s="453">
        <v>44012</v>
      </c>
      <c r="AW4" s="453">
        <v>44013</v>
      </c>
      <c r="AX4" s="453">
        <v>44014</v>
      </c>
      <c r="AY4" s="453">
        <v>44015</v>
      </c>
      <c r="AZ4" s="453">
        <v>44016</v>
      </c>
      <c r="BA4" s="453">
        <v>44017</v>
      </c>
      <c r="BB4" s="453">
        <v>44018</v>
      </c>
      <c r="BC4" s="453">
        <v>44019</v>
      </c>
      <c r="BD4" s="453">
        <v>44020</v>
      </c>
      <c r="BE4" s="453">
        <v>44021</v>
      </c>
      <c r="BF4" s="453">
        <v>44022</v>
      </c>
      <c r="BG4" s="453">
        <v>44023</v>
      </c>
      <c r="BH4" s="453">
        <v>44024</v>
      </c>
      <c r="BI4" s="453">
        <v>44025</v>
      </c>
      <c r="BJ4" s="453">
        <v>44026</v>
      </c>
      <c r="BK4" s="453">
        <v>44027</v>
      </c>
      <c r="BL4" s="453">
        <v>44028</v>
      </c>
      <c r="BM4" s="453">
        <v>44029</v>
      </c>
      <c r="BN4" s="453">
        <v>44030</v>
      </c>
      <c r="BO4" s="453">
        <v>44031</v>
      </c>
      <c r="BP4" s="453">
        <v>44032</v>
      </c>
      <c r="BQ4" s="453">
        <v>44033</v>
      </c>
      <c r="BR4" s="453">
        <v>44034</v>
      </c>
      <c r="BS4" s="453">
        <v>44035</v>
      </c>
      <c r="BT4" s="453">
        <v>44036</v>
      </c>
      <c r="BU4" s="453">
        <v>44037</v>
      </c>
      <c r="BV4" s="453">
        <v>44038</v>
      </c>
      <c r="BW4" s="453">
        <v>44039</v>
      </c>
      <c r="BX4" s="453">
        <v>44040</v>
      </c>
      <c r="BY4" s="453">
        <v>44041</v>
      </c>
      <c r="BZ4" s="453">
        <v>44042</v>
      </c>
      <c r="CA4" s="453">
        <v>44043</v>
      </c>
      <c r="CB4" s="453">
        <v>44044</v>
      </c>
      <c r="CC4" s="453">
        <v>44045</v>
      </c>
      <c r="CD4" s="453">
        <v>44046</v>
      </c>
      <c r="CE4" s="453">
        <v>44047</v>
      </c>
      <c r="CF4" s="453">
        <v>44048</v>
      </c>
      <c r="CG4" s="453">
        <v>44049</v>
      </c>
      <c r="CH4" s="453">
        <v>44050</v>
      </c>
      <c r="CI4" s="453">
        <v>44051</v>
      </c>
      <c r="CJ4" s="453">
        <v>44052</v>
      </c>
      <c r="CK4" s="453">
        <v>44053</v>
      </c>
      <c r="CL4" s="453">
        <v>44054</v>
      </c>
      <c r="CM4" s="453">
        <v>44055</v>
      </c>
      <c r="CN4" s="453">
        <v>44056</v>
      </c>
      <c r="CO4" s="453">
        <v>44057</v>
      </c>
      <c r="CP4" s="453">
        <v>44058</v>
      </c>
      <c r="CQ4" s="453">
        <v>44059</v>
      </c>
      <c r="CR4" s="453">
        <v>44060</v>
      </c>
      <c r="CS4" s="453">
        <v>44061</v>
      </c>
      <c r="CT4" s="453">
        <v>44062</v>
      </c>
      <c r="CU4" s="453">
        <v>44063</v>
      </c>
      <c r="CV4" s="453">
        <v>44064</v>
      </c>
      <c r="CW4" s="453">
        <v>44065</v>
      </c>
      <c r="CX4" s="453">
        <v>44066</v>
      </c>
      <c r="CY4" s="453">
        <v>44067</v>
      </c>
      <c r="CZ4" s="453">
        <v>44068</v>
      </c>
      <c r="DA4" s="453">
        <v>44069</v>
      </c>
      <c r="DB4" s="453">
        <v>44070</v>
      </c>
      <c r="DC4" s="453">
        <v>44071</v>
      </c>
      <c r="DD4" s="453">
        <v>44072</v>
      </c>
      <c r="DE4" s="453">
        <v>44073</v>
      </c>
      <c r="DF4" s="453">
        <v>44074</v>
      </c>
      <c r="DG4" s="453">
        <v>44075</v>
      </c>
      <c r="DH4" s="453">
        <v>44076</v>
      </c>
      <c r="DI4" s="453">
        <v>44077</v>
      </c>
      <c r="DJ4" s="453">
        <v>44078</v>
      </c>
      <c r="DK4" s="453">
        <v>44079</v>
      </c>
      <c r="DL4" s="453">
        <v>44080</v>
      </c>
      <c r="DM4" s="453">
        <v>44081</v>
      </c>
      <c r="DN4" s="453">
        <v>44082</v>
      </c>
      <c r="DO4" s="453">
        <v>44083</v>
      </c>
      <c r="DP4" s="453">
        <v>44084</v>
      </c>
      <c r="DQ4" s="453">
        <v>44085</v>
      </c>
      <c r="DR4" s="453">
        <v>44086</v>
      </c>
      <c r="DS4" s="453">
        <v>44087</v>
      </c>
      <c r="DT4" s="453">
        <v>44088</v>
      </c>
      <c r="DU4" s="453">
        <v>44089</v>
      </c>
      <c r="DV4" s="453">
        <v>44090</v>
      </c>
      <c r="DW4" s="453">
        <v>44091</v>
      </c>
      <c r="DX4" s="453">
        <v>44092</v>
      </c>
      <c r="DY4" s="453">
        <v>44093</v>
      </c>
      <c r="DZ4" s="453">
        <v>44094</v>
      </c>
      <c r="EA4" s="453">
        <v>44095</v>
      </c>
      <c r="EB4" s="453">
        <v>44096</v>
      </c>
      <c r="EC4" s="453">
        <v>44097</v>
      </c>
      <c r="ED4" s="453">
        <v>44098</v>
      </c>
      <c r="EE4" s="453">
        <v>44099</v>
      </c>
      <c r="EF4" s="453">
        <v>44100</v>
      </c>
      <c r="EG4" s="453">
        <v>44101</v>
      </c>
      <c r="EH4" s="453">
        <v>44102</v>
      </c>
      <c r="EI4" s="453">
        <v>44103</v>
      </c>
      <c r="EJ4" s="453">
        <v>44104</v>
      </c>
      <c r="EK4" s="453">
        <v>44105</v>
      </c>
      <c r="EL4" s="453">
        <v>44106</v>
      </c>
      <c r="EM4" s="453">
        <v>44107</v>
      </c>
      <c r="EN4" s="453">
        <v>44108</v>
      </c>
      <c r="EO4" s="453">
        <v>44109</v>
      </c>
      <c r="EP4" s="453">
        <v>44110</v>
      </c>
      <c r="EQ4" s="453">
        <v>44111</v>
      </c>
      <c r="ER4" s="453">
        <v>44112</v>
      </c>
      <c r="ES4" s="453">
        <v>44113</v>
      </c>
      <c r="ET4" s="453">
        <v>44114</v>
      </c>
      <c r="EU4" s="453">
        <v>44115</v>
      </c>
      <c r="EV4" s="453">
        <v>44116</v>
      </c>
      <c r="EW4" s="453">
        <v>44117</v>
      </c>
      <c r="EX4" s="453">
        <v>44118</v>
      </c>
      <c r="EY4" s="453">
        <v>44119</v>
      </c>
      <c r="EZ4" s="453">
        <v>44120</v>
      </c>
      <c r="FA4" s="453">
        <v>44121</v>
      </c>
      <c r="FB4" s="453">
        <v>44122</v>
      </c>
      <c r="FC4" s="453">
        <v>44123</v>
      </c>
      <c r="FD4" s="453">
        <v>44124</v>
      </c>
      <c r="FE4" s="453">
        <v>44125</v>
      </c>
      <c r="FF4" s="453">
        <v>44126</v>
      </c>
      <c r="FG4" s="453">
        <v>44127</v>
      </c>
      <c r="FH4" s="453">
        <v>44128</v>
      </c>
      <c r="FI4" s="453">
        <v>44129</v>
      </c>
      <c r="FJ4" s="453">
        <v>44130</v>
      </c>
      <c r="FK4" s="453">
        <v>44131</v>
      </c>
      <c r="FL4" s="453">
        <v>44132</v>
      </c>
      <c r="FM4" s="453">
        <v>44133</v>
      </c>
      <c r="FN4" s="453">
        <v>44134</v>
      </c>
      <c r="FO4" s="453">
        <v>44135</v>
      </c>
      <c r="FP4" s="453">
        <v>44136</v>
      </c>
      <c r="FQ4" s="453">
        <v>44137</v>
      </c>
      <c r="FR4" s="453">
        <v>44138</v>
      </c>
      <c r="FS4" s="453">
        <v>44139</v>
      </c>
      <c r="FT4" s="453">
        <v>44140</v>
      </c>
      <c r="FU4" s="453">
        <v>44141</v>
      </c>
      <c r="FV4" s="453">
        <v>44142</v>
      </c>
      <c r="FW4" s="453">
        <v>44143</v>
      </c>
      <c r="FX4" s="453">
        <v>44144</v>
      </c>
      <c r="FY4" s="453">
        <v>44145</v>
      </c>
      <c r="FZ4" s="453">
        <v>44146</v>
      </c>
      <c r="GA4" s="453">
        <v>44147</v>
      </c>
      <c r="GB4" s="453">
        <v>44148</v>
      </c>
      <c r="GC4" s="453">
        <v>44149</v>
      </c>
      <c r="GD4" s="453">
        <v>44150</v>
      </c>
      <c r="GE4" s="453">
        <v>44151</v>
      </c>
      <c r="GF4" s="453">
        <v>44152</v>
      </c>
      <c r="GG4" s="453">
        <v>44153</v>
      </c>
      <c r="GH4" s="453">
        <v>44154</v>
      </c>
      <c r="GI4" s="453">
        <v>44155</v>
      </c>
      <c r="GJ4" s="453">
        <v>44156</v>
      </c>
      <c r="GK4" s="453">
        <v>44157</v>
      </c>
      <c r="GL4" s="453">
        <v>44158</v>
      </c>
      <c r="GM4" s="453">
        <v>44159</v>
      </c>
      <c r="GN4" s="453">
        <v>44160</v>
      </c>
      <c r="GO4" s="453">
        <v>44161</v>
      </c>
      <c r="GP4" s="453">
        <v>44162</v>
      </c>
      <c r="GQ4" s="453">
        <v>44163</v>
      </c>
      <c r="GR4" s="453">
        <v>44164</v>
      </c>
      <c r="GS4" s="453">
        <v>44165</v>
      </c>
      <c r="GT4" s="453">
        <v>44166</v>
      </c>
      <c r="GU4" s="453">
        <v>44167</v>
      </c>
      <c r="GV4" s="453">
        <v>44168</v>
      </c>
      <c r="GW4" s="453">
        <v>44169</v>
      </c>
      <c r="GX4" s="453">
        <v>44170</v>
      </c>
      <c r="GY4" s="453">
        <v>44171</v>
      </c>
      <c r="GZ4" s="453">
        <v>44172</v>
      </c>
      <c r="HA4" s="453">
        <v>44173</v>
      </c>
      <c r="HB4" s="453">
        <v>44174</v>
      </c>
      <c r="HC4" s="453">
        <v>44175</v>
      </c>
      <c r="HD4" s="453">
        <v>44176</v>
      </c>
      <c r="HE4" s="453">
        <v>44177</v>
      </c>
      <c r="HF4" s="453">
        <v>44178</v>
      </c>
      <c r="HG4" s="453">
        <v>44179</v>
      </c>
      <c r="HH4" s="453">
        <v>44180</v>
      </c>
      <c r="HI4" s="453">
        <v>44181</v>
      </c>
      <c r="HJ4" s="453">
        <v>44182</v>
      </c>
      <c r="HK4" s="453">
        <v>44183</v>
      </c>
      <c r="HL4" s="453">
        <v>44184</v>
      </c>
      <c r="HM4" s="453">
        <v>44185</v>
      </c>
      <c r="HN4" s="453">
        <v>44186</v>
      </c>
      <c r="HO4" s="453">
        <v>44187</v>
      </c>
      <c r="HP4" s="453">
        <v>44188</v>
      </c>
      <c r="HQ4" s="453">
        <v>44189</v>
      </c>
      <c r="HR4" s="453">
        <v>44190</v>
      </c>
      <c r="HS4" s="453">
        <v>44191</v>
      </c>
      <c r="HT4" s="453">
        <v>44192</v>
      </c>
      <c r="HU4" s="453">
        <v>44193</v>
      </c>
      <c r="HV4" s="453">
        <v>44194</v>
      </c>
      <c r="HW4" s="453">
        <v>44195</v>
      </c>
      <c r="HX4" s="453">
        <v>44196</v>
      </c>
      <c r="HY4" s="453">
        <v>44197</v>
      </c>
      <c r="HZ4" s="453">
        <v>44198</v>
      </c>
      <c r="IA4" s="453">
        <v>44199</v>
      </c>
      <c r="IB4" s="453">
        <v>44200</v>
      </c>
      <c r="IC4" s="453">
        <v>44201</v>
      </c>
      <c r="ID4" s="453">
        <v>44202</v>
      </c>
      <c r="IE4" s="453">
        <v>44203</v>
      </c>
      <c r="IF4" s="453">
        <v>44204</v>
      </c>
      <c r="IG4" s="453">
        <v>44205</v>
      </c>
      <c r="IH4" s="453">
        <v>44206</v>
      </c>
      <c r="II4" s="453">
        <v>44207</v>
      </c>
      <c r="IJ4" s="453">
        <v>44208</v>
      </c>
      <c r="IK4" s="453">
        <v>44209</v>
      </c>
      <c r="IL4" s="453">
        <v>44210</v>
      </c>
      <c r="IM4" s="453">
        <v>44211</v>
      </c>
      <c r="IN4" s="453">
        <v>44212</v>
      </c>
      <c r="IO4" s="453">
        <v>44213</v>
      </c>
      <c r="IP4" s="453">
        <v>44214</v>
      </c>
      <c r="IQ4" s="453">
        <v>44215</v>
      </c>
      <c r="IR4" s="453">
        <v>44216</v>
      </c>
      <c r="IS4" s="453">
        <v>44217</v>
      </c>
      <c r="IT4" s="453">
        <v>44218</v>
      </c>
      <c r="IU4" s="453">
        <v>44219</v>
      </c>
      <c r="IV4" s="453">
        <v>44220</v>
      </c>
      <c r="IW4" s="453">
        <v>44221</v>
      </c>
      <c r="IX4" s="453">
        <v>44222</v>
      </c>
      <c r="IY4" s="453">
        <v>44223</v>
      </c>
      <c r="IZ4" s="453">
        <v>44224</v>
      </c>
      <c r="JA4" s="453">
        <v>44225</v>
      </c>
      <c r="JB4" s="453">
        <v>44226</v>
      </c>
      <c r="JC4" s="453">
        <v>44227</v>
      </c>
      <c r="JD4" s="453">
        <v>44228</v>
      </c>
      <c r="JE4" s="453">
        <v>44229</v>
      </c>
      <c r="JF4" s="453">
        <v>44230</v>
      </c>
      <c r="JG4" s="453">
        <v>44231</v>
      </c>
      <c r="JH4" s="453">
        <v>44232</v>
      </c>
      <c r="JI4" s="453">
        <v>44233</v>
      </c>
      <c r="JJ4" s="453">
        <v>44234</v>
      </c>
      <c r="JK4" s="453">
        <v>44235</v>
      </c>
      <c r="JL4" s="453">
        <v>44236</v>
      </c>
      <c r="JM4" s="453">
        <v>44237</v>
      </c>
      <c r="JN4" s="453">
        <v>44238</v>
      </c>
      <c r="JO4" s="453">
        <v>44239</v>
      </c>
      <c r="JP4" s="453">
        <v>44240</v>
      </c>
      <c r="JQ4" s="453">
        <v>44241</v>
      </c>
      <c r="JR4" s="453">
        <v>44242</v>
      </c>
      <c r="JS4" s="453">
        <v>44243</v>
      </c>
      <c r="JT4" s="453">
        <v>44244</v>
      </c>
      <c r="JU4" s="453">
        <v>44245</v>
      </c>
      <c r="JV4" s="453">
        <v>44246</v>
      </c>
      <c r="JW4" s="453">
        <v>44247</v>
      </c>
      <c r="JX4" s="453">
        <v>44248</v>
      </c>
      <c r="JY4" s="453">
        <v>44249</v>
      </c>
      <c r="JZ4" s="453">
        <v>44250</v>
      </c>
      <c r="KA4" s="453">
        <v>44251</v>
      </c>
      <c r="KB4" s="453">
        <v>44252</v>
      </c>
      <c r="KC4" s="453">
        <v>44253</v>
      </c>
      <c r="KD4" s="453">
        <v>44254</v>
      </c>
      <c r="KE4" s="453">
        <v>44255</v>
      </c>
      <c r="KF4" s="453">
        <v>44256</v>
      </c>
      <c r="KG4" s="453">
        <v>44257</v>
      </c>
      <c r="KH4" s="453">
        <v>44258</v>
      </c>
      <c r="KI4" s="453">
        <v>44259</v>
      </c>
      <c r="KJ4" s="453">
        <v>44260</v>
      </c>
      <c r="KK4" s="453">
        <v>44261</v>
      </c>
      <c r="KL4" s="453">
        <v>44262</v>
      </c>
      <c r="KM4" s="453">
        <v>44263</v>
      </c>
      <c r="KN4" s="453">
        <v>44264</v>
      </c>
      <c r="KO4" s="453">
        <v>44265</v>
      </c>
      <c r="KP4" s="453">
        <v>44266</v>
      </c>
      <c r="KQ4" s="453">
        <v>44267</v>
      </c>
      <c r="KR4" s="453">
        <v>44268</v>
      </c>
      <c r="KS4" s="453">
        <v>44269</v>
      </c>
      <c r="KT4" s="453">
        <v>44270</v>
      </c>
      <c r="KU4" s="453">
        <v>44271</v>
      </c>
      <c r="KV4" s="453">
        <v>44272</v>
      </c>
      <c r="KW4" s="453">
        <v>44273</v>
      </c>
      <c r="KX4" s="453">
        <v>44274</v>
      </c>
      <c r="KY4" s="453">
        <v>44275</v>
      </c>
      <c r="KZ4" s="453">
        <v>44276</v>
      </c>
      <c r="LA4" s="453">
        <v>44277</v>
      </c>
      <c r="LB4" s="453">
        <v>44278</v>
      </c>
      <c r="LC4" s="453">
        <v>44279</v>
      </c>
      <c r="LD4" s="453">
        <v>44280</v>
      </c>
      <c r="LE4" s="453">
        <v>44281</v>
      </c>
      <c r="LF4" s="453">
        <v>44282</v>
      </c>
      <c r="LG4" s="453">
        <v>44283</v>
      </c>
      <c r="LH4" s="453">
        <v>44284</v>
      </c>
      <c r="LI4" s="453">
        <v>44285</v>
      </c>
      <c r="LJ4" s="453">
        <v>44286</v>
      </c>
      <c r="LK4" s="453">
        <v>44287</v>
      </c>
      <c r="LL4" s="453">
        <v>44288</v>
      </c>
      <c r="LM4" s="453">
        <v>44289</v>
      </c>
      <c r="LN4" s="453">
        <v>44290</v>
      </c>
      <c r="LO4" s="453">
        <v>44291</v>
      </c>
      <c r="LP4" s="453">
        <v>44292</v>
      </c>
      <c r="LQ4" s="453">
        <v>44293</v>
      </c>
      <c r="LR4" s="453">
        <v>44294</v>
      </c>
      <c r="LS4" s="453">
        <v>44295</v>
      </c>
      <c r="LT4" s="453">
        <v>44296</v>
      </c>
      <c r="LU4" s="453">
        <v>44297</v>
      </c>
      <c r="LV4" s="453">
        <v>44298</v>
      </c>
      <c r="LW4" s="453">
        <v>44299</v>
      </c>
      <c r="LX4" s="453">
        <v>44300</v>
      </c>
      <c r="LY4" s="453">
        <v>44301</v>
      </c>
      <c r="LZ4" s="453">
        <v>44302</v>
      </c>
      <c r="MA4" s="453">
        <v>44303</v>
      </c>
      <c r="MB4" s="453">
        <v>44304</v>
      </c>
      <c r="MC4" s="453">
        <v>44305</v>
      </c>
      <c r="MD4" s="453" t="s">
        <v>191</v>
      </c>
      <c r="ME4" s="445" t="s">
        <v>1159</v>
      </c>
      <c r="MF4" s="445" t="s">
        <v>1158</v>
      </c>
      <c r="MJ4" s="468" t="s">
        <v>1159</v>
      </c>
      <c r="MK4" s="469" t="s">
        <v>1162</v>
      </c>
      <c r="ML4" s="468" t="s">
        <v>1160</v>
      </c>
      <c r="MM4" s="470" t="s">
        <v>1163</v>
      </c>
      <c r="MN4" s="466"/>
      <c r="MO4" s="466" t="s">
        <v>1164</v>
      </c>
      <c r="MT4" s="453" t="s">
        <v>0</v>
      </c>
      <c r="MU4" s="446" t="s">
        <v>106</v>
      </c>
      <c r="MV4" s="446" t="s">
        <v>1165</v>
      </c>
      <c r="MW4" s="446" t="s">
        <v>1166</v>
      </c>
      <c r="MX4" s="446" t="s">
        <v>1167</v>
      </c>
      <c r="NB4" s="477" t="s">
        <v>1145</v>
      </c>
      <c r="NC4" s="446" t="s">
        <v>106</v>
      </c>
      <c r="ND4" s="452" t="s">
        <v>1236</v>
      </c>
    </row>
    <row r="5" spans="1:368" ht="20.100000000000001" customHeight="1" thickBot="1" x14ac:dyDescent="0.3">
      <c r="A5" s="454" t="s">
        <v>14</v>
      </c>
      <c r="B5" s="455">
        <v>0</v>
      </c>
      <c r="C5" s="455">
        <v>0</v>
      </c>
      <c r="D5" s="455">
        <v>0</v>
      </c>
      <c r="E5" s="455">
        <v>0</v>
      </c>
      <c r="F5" s="455">
        <v>0</v>
      </c>
      <c r="G5" s="455">
        <v>1</v>
      </c>
      <c r="H5" s="455">
        <v>0</v>
      </c>
      <c r="I5" s="455">
        <v>0</v>
      </c>
      <c r="J5" s="455">
        <v>0</v>
      </c>
      <c r="K5" s="455">
        <v>0</v>
      </c>
      <c r="L5" s="455">
        <v>0</v>
      </c>
      <c r="M5" s="455">
        <v>1</v>
      </c>
      <c r="N5" s="455">
        <v>0</v>
      </c>
      <c r="O5" s="455">
        <v>0</v>
      </c>
      <c r="P5" s="455">
        <v>0</v>
      </c>
      <c r="Q5" s="455">
        <v>0</v>
      </c>
      <c r="R5" s="455">
        <v>0</v>
      </c>
      <c r="S5" s="455">
        <v>0</v>
      </c>
      <c r="T5" s="455">
        <v>0</v>
      </c>
      <c r="U5" s="455">
        <v>0</v>
      </c>
      <c r="V5" s="455">
        <v>0</v>
      </c>
      <c r="W5" s="455">
        <v>4</v>
      </c>
      <c r="X5" s="455">
        <v>7</v>
      </c>
      <c r="Y5" s="455">
        <v>4</v>
      </c>
      <c r="Z5" s="455">
        <v>0</v>
      </c>
      <c r="AA5" s="455">
        <v>2</v>
      </c>
      <c r="AB5" s="455">
        <v>0</v>
      </c>
      <c r="AC5" s="455">
        <v>2</v>
      </c>
      <c r="AD5" s="455">
        <v>1</v>
      </c>
      <c r="AE5" s="455">
        <v>0</v>
      </c>
      <c r="AF5" s="455">
        <v>2</v>
      </c>
      <c r="AG5" s="455">
        <v>0</v>
      </c>
      <c r="AH5" s="455">
        <v>6</v>
      </c>
      <c r="AI5" s="455">
        <v>0</v>
      </c>
      <c r="AJ5" s="455">
        <v>0</v>
      </c>
      <c r="AK5" s="455">
        <v>0</v>
      </c>
      <c r="AL5" s="455">
        <v>0</v>
      </c>
      <c r="AM5" s="455">
        <v>0</v>
      </c>
      <c r="AN5" s="455">
        <v>0</v>
      </c>
      <c r="AO5" s="455">
        <v>0</v>
      </c>
      <c r="AP5" s="455">
        <v>0</v>
      </c>
      <c r="AQ5" s="455">
        <v>0</v>
      </c>
      <c r="AR5" s="455">
        <v>0</v>
      </c>
      <c r="AS5" s="455">
        <v>0</v>
      </c>
      <c r="AT5" s="455">
        <v>1</v>
      </c>
      <c r="AU5" s="455">
        <v>0</v>
      </c>
      <c r="AV5" s="455">
        <v>2</v>
      </c>
      <c r="AW5" s="455">
        <v>1</v>
      </c>
      <c r="AX5" s="455">
        <v>5</v>
      </c>
      <c r="AY5" s="455">
        <v>0</v>
      </c>
      <c r="AZ5" s="455">
        <v>0</v>
      </c>
      <c r="BA5" s="455">
        <v>0</v>
      </c>
      <c r="BB5" s="455">
        <v>0</v>
      </c>
      <c r="BC5" s="455">
        <v>0</v>
      </c>
      <c r="BD5" s="455">
        <v>0</v>
      </c>
      <c r="BE5" s="455">
        <v>0</v>
      </c>
      <c r="BF5" s="455">
        <v>1</v>
      </c>
      <c r="BG5" s="455">
        <v>0</v>
      </c>
      <c r="BH5" s="455">
        <v>1</v>
      </c>
      <c r="BI5" s="455">
        <v>1</v>
      </c>
      <c r="BJ5" s="455">
        <v>1</v>
      </c>
      <c r="BK5" s="455">
        <v>0</v>
      </c>
      <c r="BL5" s="455">
        <v>0</v>
      </c>
      <c r="BM5" s="455">
        <v>0</v>
      </c>
      <c r="BN5" s="455">
        <v>0</v>
      </c>
      <c r="BO5" s="455">
        <v>0</v>
      </c>
      <c r="BP5" s="455">
        <v>0</v>
      </c>
      <c r="BQ5" s="455">
        <v>0</v>
      </c>
      <c r="BR5" s="455">
        <v>0</v>
      </c>
      <c r="BS5" s="455">
        <v>0</v>
      </c>
      <c r="BT5" s="455">
        <v>1</v>
      </c>
      <c r="BU5" s="455">
        <v>0</v>
      </c>
      <c r="BV5" s="455">
        <v>1</v>
      </c>
      <c r="BW5" s="455">
        <v>0</v>
      </c>
      <c r="BX5" s="455">
        <v>0</v>
      </c>
      <c r="BY5" s="455">
        <v>0</v>
      </c>
      <c r="BZ5" s="455">
        <v>0</v>
      </c>
      <c r="CA5" s="455">
        <v>0</v>
      </c>
      <c r="CB5" s="455">
        <v>1</v>
      </c>
      <c r="CC5" s="455">
        <v>0</v>
      </c>
      <c r="CD5" s="455">
        <v>0</v>
      </c>
      <c r="CE5" s="455">
        <v>1</v>
      </c>
      <c r="CF5" s="455">
        <v>1</v>
      </c>
      <c r="CG5" s="455">
        <v>0</v>
      </c>
      <c r="CH5" s="455">
        <v>0</v>
      </c>
      <c r="CI5" s="455">
        <v>0</v>
      </c>
      <c r="CJ5" s="455">
        <v>0</v>
      </c>
      <c r="CK5" s="455">
        <v>0</v>
      </c>
      <c r="CL5" s="455">
        <v>0</v>
      </c>
      <c r="CM5" s="455">
        <v>0</v>
      </c>
      <c r="CN5" s="455">
        <v>3</v>
      </c>
      <c r="CO5" s="455">
        <v>0</v>
      </c>
      <c r="CP5" s="455">
        <v>0</v>
      </c>
      <c r="CQ5" s="455">
        <v>0</v>
      </c>
      <c r="CR5" s="455">
        <v>0</v>
      </c>
      <c r="CS5" s="455">
        <v>0</v>
      </c>
      <c r="CT5" s="455">
        <v>1</v>
      </c>
      <c r="CU5" s="455">
        <v>0</v>
      </c>
      <c r="CV5" s="455">
        <v>0</v>
      </c>
      <c r="CW5" s="455">
        <v>0</v>
      </c>
      <c r="CX5" s="455">
        <v>0</v>
      </c>
      <c r="CY5" s="455">
        <v>0</v>
      </c>
      <c r="CZ5" s="455">
        <v>0</v>
      </c>
      <c r="DA5" s="455">
        <v>0</v>
      </c>
      <c r="DB5" s="455">
        <v>0</v>
      </c>
      <c r="DC5" s="455">
        <v>0</v>
      </c>
      <c r="DD5" s="455">
        <v>2</v>
      </c>
      <c r="DE5" s="455">
        <v>0</v>
      </c>
      <c r="DF5" s="455">
        <v>0</v>
      </c>
      <c r="DG5" s="455">
        <v>0</v>
      </c>
      <c r="DH5" s="455">
        <v>0</v>
      </c>
      <c r="DI5" s="455">
        <v>1</v>
      </c>
      <c r="DJ5" s="455">
        <v>0</v>
      </c>
      <c r="DK5" s="455">
        <v>0</v>
      </c>
      <c r="DL5" s="455">
        <v>0</v>
      </c>
      <c r="DM5" s="455">
        <v>0</v>
      </c>
      <c r="DN5" s="455">
        <v>1</v>
      </c>
      <c r="DO5" s="455">
        <v>0</v>
      </c>
      <c r="DP5" s="455">
        <v>0</v>
      </c>
      <c r="DQ5" s="455">
        <v>0</v>
      </c>
      <c r="DR5" s="455">
        <v>0</v>
      </c>
      <c r="DS5" s="455">
        <v>1</v>
      </c>
      <c r="DT5" s="455">
        <v>0</v>
      </c>
      <c r="DU5" s="455">
        <v>1</v>
      </c>
      <c r="DV5" s="455">
        <v>0</v>
      </c>
      <c r="DW5" s="455">
        <v>1</v>
      </c>
      <c r="DX5" s="455">
        <v>0</v>
      </c>
      <c r="DY5" s="455">
        <v>0</v>
      </c>
      <c r="DZ5" s="455">
        <v>0</v>
      </c>
      <c r="EA5" s="455">
        <v>0</v>
      </c>
      <c r="EB5" s="455">
        <v>2</v>
      </c>
      <c r="EC5" s="455">
        <v>0</v>
      </c>
      <c r="ED5" s="455">
        <v>0</v>
      </c>
      <c r="EE5" s="455">
        <v>0</v>
      </c>
      <c r="EF5" s="455">
        <v>1</v>
      </c>
      <c r="EG5" s="455">
        <v>0</v>
      </c>
      <c r="EH5" s="455">
        <v>0</v>
      </c>
      <c r="EI5" s="455">
        <v>0</v>
      </c>
      <c r="EJ5" s="455">
        <v>0</v>
      </c>
      <c r="EK5" s="455">
        <v>0</v>
      </c>
      <c r="EL5" s="455">
        <v>0</v>
      </c>
      <c r="EM5" s="455">
        <v>4</v>
      </c>
      <c r="EN5" s="455">
        <v>4</v>
      </c>
      <c r="EO5" s="455">
        <v>0</v>
      </c>
      <c r="EP5" s="455">
        <v>1</v>
      </c>
      <c r="EQ5" s="455">
        <v>0</v>
      </c>
      <c r="ER5" s="455">
        <v>0</v>
      </c>
      <c r="ES5" s="455">
        <v>0</v>
      </c>
      <c r="ET5" s="455">
        <v>0</v>
      </c>
      <c r="EU5" s="455">
        <v>1</v>
      </c>
      <c r="EV5" s="455">
        <v>0</v>
      </c>
      <c r="EW5" s="455">
        <v>0</v>
      </c>
      <c r="EX5" s="455">
        <v>0</v>
      </c>
      <c r="EY5" s="455">
        <v>0</v>
      </c>
      <c r="EZ5" s="455">
        <v>0</v>
      </c>
      <c r="FA5" s="455">
        <v>4</v>
      </c>
      <c r="FB5" s="455">
        <v>0</v>
      </c>
      <c r="FC5" s="455">
        <v>0</v>
      </c>
      <c r="FD5" s="455">
        <v>0</v>
      </c>
      <c r="FE5" s="455">
        <v>2</v>
      </c>
      <c r="FF5" s="455">
        <v>0</v>
      </c>
      <c r="FG5" s="455">
        <v>3</v>
      </c>
      <c r="FH5" s="455">
        <v>2</v>
      </c>
      <c r="FI5" s="455">
        <v>1</v>
      </c>
      <c r="FJ5" s="455">
        <v>0</v>
      </c>
      <c r="FK5" s="455">
        <v>7</v>
      </c>
      <c r="FL5" s="455">
        <v>3</v>
      </c>
      <c r="FM5" s="455">
        <v>9</v>
      </c>
      <c r="FN5" s="455">
        <v>11</v>
      </c>
      <c r="FO5" s="455">
        <v>18</v>
      </c>
      <c r="FP5" s="455">
        <v>-5</v>
      </c>
      <c r="FQ5" s="455">
        <v>0</v>
      </c>
      <c r="FR5" s="455">
        <v>14</v>
      </c>
      <c r="FS5" s="455">
        <v>15</v>
      </c>
      <c r="FT5" s="455">
        <v>3</v>
      </c>
      <c r="FU5" s="455">
        <v>11</v>
      </c>
      <c r="FV5" s="455">
        <v>15</v>
      </c>
      <c r="FW5" s="455">
        <v>12</v>
      </c>
      <c r="FX5" s="455">
        <v>5</v>
      </c>
      <c r="FY5" s="455">
        <v>8</v>
      </c>
      <c r="FZ5" s="455">
        <v>8</v>
      </c>
      <c r="GA5" s="455">
        <v>8</v>
      </c>
      <c r="GB5" s="455">
        <v>3</v>
      </c>
      <c r="GC5" s="455">
        <v>2</v>
      </c>
      <c r="GD5" s="455">
        <v>8</v>
      </c>
      <c r="GE5" s="455">
        <v>0</v>
      </c>
      <c r="GF5" s="455">
        <v>20</v>
      </c>
      <c r="GG5" s="455">
        <v>6</v>
      </c>
      <c r="GH5" s="455">
        <v>7</v>
      </c>
      <c r="GI5" s="455">
        <v>14</v>
      </c>
      <c r="GJ5" s="455">
        <v>7</v>
      </c>
      <c r="GK5" s="455">
        <v>21</v>
      </c>
      <c r="GL5" s="455">
        <v>4</v>
      </c>
      <c r="GM5" s="455">
        <v>2</v>
      </c>
      <c r="GN5" s="455">
        <v>1</v>
      </c>
      <c r="GO5" s="455">
        <v>7</v>
      </c>
      <c r="GP5" s="455">
        <v>14</v>
      </c>
      <c r="GQ5" s="455">
        <v>8</v>
      </c>
      <c r="GR5" s="455">
        <v>0</v>
      </c>
      <c r="GS5" s="455">
        <v>13</v>
      </c>
      <c r="GT5" s="455">
        <v>8</v>
      </c>
      <c r="GU5" s="455">
        <v>8</v>
      </c>
      <c r="GV5" s="455">
        <v>13</v>
      </c>
      <c r="GW5" s="455">
        <v>13</v>
      </c>
      <c r="GX5" s="455">
        <v>5</v>
      </c>
      <c r="GY5" s="455">
        <v>0</v>
      </c>
      <c r="GZ5" s="455">
        <v>14</v>
      </c>
      <c r="HA5" s="455">
        <v>4</v>
      </c>
      <c r="HB5" s="455">
        <v>12</v>
      </c>
      <c r="HC5" s="455">
        <v>3</v>
      </c>
      <c r="HD5" s="455">
        <v>5</v>
      </c>
      <c r="HE5" s="455">
        <v>13</v>
      </c>
      <c r="HF5" s="455">
        <v>0</v>
      </c>
      <c r="HG5" s="455">
        <v>20</v>
      </c>
      <c r="HH5" s="455">
        <v>6</v>
      </c>
      <c r="HI5" s="455">
        <v>4</v>
      </c>
      <c r="HJ5" s="455">
        <v>5</v>
      </c>
      <c r="HK5" s="455">
        <v>11</v>
      </c>
      <c r="HL5" s="455">
        <v>8</v>
      </c>
      <c r="HM5" s="455">
        <v>0</v>
      </c>
      <c r="HN5" s="455">
        <v>22</v>
      </c>
      <c r="HO5" s="455">
        <v>2</v>
      </c>
      <c r="HP5" s="455">
        <v>7</v>
      </c>
      <c r="HQ5" s="455">
        <v>7</v>
      </c>
      <c r="HR5" s="455">
        <v>0</v>
      </c>
      <c r="HS5" s="455">
        <v>16</v>
      </c>
      <c r="HT5" s="455">
        <v>0</v>
      </c>
      <c r="HU5" s="455">
        <v>11</v>
      </c>
      <c r="HV5" s="455">
        <v>22</v>
      </c>
      <c r="HW5" s="455">
        <v>16</v>
      </c>
      <c r="HX5" s="455">
        <v>11</v>
      </c>
      <c r="HY5" s="455">
        <v>0</v>
      </c>
      <c r="HZ5" s="455">
        <v>35</v>
      </c>
      <c r="IA5" s="455">
        <v>0</v>
      </c>
      <c r="IB5" s="455">
        <v>81</v>
      </c>
      <c r="IC5" s="455">
        <v>20</v>
      </c>
      <c r="ID5" s="455">
        <v>43</v>
      </c>
      <c r="IE5" s="455">
        <v>29</v>
      </c>
      <c r="IF5" s="455">
        <v>45</v>
      </c>
      <c r="IG5" s="455">
        <v>25</v>
      </c>
      <c r="IH5" s="455">
        <v>0</v>
      </c>
      <c r="II5" s="455">
        <v>68</v>
      </c>
      <c r="IJ5" s="455">
        <v>28</v>
      </c>
      <c r="IK5" s="455">
        <v>32</v>
      </c>
      <c r="IL5" s="455">
        <v>75</v>
      </c>
      <c r="IM5" s="455">
        <v>34</v>
      </c>
      <c r="IN5" s="455">
        <v>78</v>
      </c>
      <c r="IO5" s="455">
        <v>0</v>
      </c>
      <c r="IP5" s="455">
        <v>72</v>
      </c>
      <c r="IQ5" s="455">
        <v>49</v>
      </c>
      <c r="IR5" s="455">
        <v>72</v>
      </c>
      <c r="IS5" s="455">
        <v>58</v>
      </c>
      <c r="IT5" s="455">
        <v>62</v>
      </c>
      <c r="IU5" s="455">
        <v>32</v>
      </c>
      <c r="IV5" s="455">
        <v>0</v>
      </c>
      <c r="IW5" s="455">
        <v>73</v>
      </c>
      <c r="IX5" s="455">
        <v>46</v>
      </c>
      <c r="IY5" s="455">
        <v>41</v>
      </c>
      <c r="IZ5" s="455">
        <v>17</v>
      </c>
      <c r="JA5" s="455">
        <v>33</v>
      </c>
      <c r="JB5" s="455">
        <v>28</v>
      </c>
      <c r="JC5" s="455">
        <v>0</v>
      </c>
      <c r="JD5" s="455">
        <v>21</v>
      </c>
      <c r="JE5" s="455">
        <v>11</v>
      </c>
      <c r="JF5" s="455">
        <v>34</v>
      </c>
      <c r="JG5" s="455">
        <v>31</v>
      </c>
      <c r="JH5" s="455">
        <v>17</v>
      </c>
      <c r="JI5" s="455">
        <v>39</v>
      </c>
      <c r="JJ5" s="455">
        <v>0</v>
      </c>
      <c r="JK5" s="455">
        <v>22</v>
      </c>
      <c r="JL5" s="455">
        <v>22</v>
      </c>
      <c r="JM5" s="455">
        <v>42</v>
      </c>
      <c r="JN5" s="455">
        <v>12</v>
      </c>
      <c r="JO5" s="455">
        <v>12</v>
      </c>
      <c r="JP5" s="455">
        <v>19</v>
      </c>
      <c r="JQ5" s="455">
        <v>0</v>
      </c>
      <c r="JR5" s="455">
        <v>10</v>
      </c>
      <c r="JS5" s="455">
        <v>0</v>
      </c>
      <c r="JT5" s="455">
        <v>27</v>
      </c>
      <c r="JU5" s="455">
        <v>13</v>
      </c>
      <c r="JV5" s="455">
        <v>29</v>
      </c>
      <c r="JW5" s="455">
        <v>29</v>
      </c>
      <c r="JX5" s="455">
        <v>0</v>
      </c>
      <c r="JY5" s="455">
        <v>42</v>
      </c>
      <c r="JZ5" s="455">
        <v>13</v>
      </c>
      <c r="KA5" s="455">
        <v>13</v>
      </c>
      <c r="KB5" s="455">
        <v>30</v>
      </c>
      <c r="KC5" s="455">
        <v>17</v>
      </c>
      <c r="KD5" s="455">
        <v>10</v>
      </c>
      <c r="KE5" s="455">
        <v>0</v>
      </c>
      <c r="KF5" s="455">
        <v>22</v>
      </c>
      <c r="KG5" s="455">
        <v>1</v>
      </c>
      <c r="KH5" s="455">
        <v>20</v>
      </c>
      <c r="KI5" s="455">
        <v>13</v>
      </c>
      <c r="KJ5" s="455">
        <v>16</v>
      </c>
      <c r="KK5" s="455">
        <v>17</v>
      </c>
      <c r="KL5" s="455">
        <v>0</v>
      </c>
      <c r="KM5" s="455">
        <v>32</v>
      </c>
      <c r="KN5" s="455">
        <v>7</v>
      </c>
      <c r="KO5" s="455">
        <v>12</v>
      </c>
      <c r="KP5" s="455">
        <v>11</v>
      </c>
      <c r="KQ5" s="455">
        <v>9</v>
      </c>
      <c r="KR5" s="455">
        <v>12</v>
      </c>
      <c r="KS5" s="455">
        <v>0</v>
      </c>
      <c r="KT5" s="455">
        <v>36</v>
      </c>
      <c r="KU5" s="455">
        <v>24</v>
      </c>
      <c r="KV5" s="455">
        <v>10</v>
      </c>
      <c r="KW5" s="455">
        <v>23</v>
      </c>
      <c r="KX5" s="455">
        <v>26</v>
      </c>
      <c r="KY5" s="455">
        <v>15</v>
      </c>
      <c r="KZ5" s="455">
        <v>0</v>
      </c>
      <c r="LA5" s="455">
        <v>46</v>
      </c>
      <c r="LB5" s="455">
        <v>31</v>
      </c>
      <c r="LC5" s="455">
        <v>11</v>
      </c>
      <c r="LD5" s="455">
        <v>22</v>
      </c>
      <c r="LE5" s="455">
        <v>23</v>
      </c>
      <c r="LF5" s="455">
        <v>39</v>
      </c>
      <c r="LG5" s="455">
        <v>0</v>
      </c>
      <c r="LH5" s="455">
        <v>44</v>
      </c>
      <c r="LI5" s="455">
        <v>27</v>
      </c>
      <c r="LJ5" s="455">
        <v>24</v>
      </c>
      <c r="LK5" s="455">
        <v>31</v>
      </c>
      <c r="LL5" s="455">
        <v>0</v>
      </c>
      <c r="LM5" s="455">
        <v>84</v>
      </c>
      <c r="LN5" s="455">
        <v>0</v>
      </c>
      <c r="LO5" s="455">
        <v>83</v>
      </c>
      <c r="LP5" s="455">
        <v>15</v>
      </c>
      <c r="LQ5" s="455">
        <v>64</v>
      </c>
      <c r="LR5" s="455">
        <v>38</v>
      </c>
      <c r="LS5" s="455">
        <v>85</v>
      </c>
      <c r="LT5" s="455">
        <v>45</v>
      </c>
      <c r="LU5" s="455">
        <v>0</v>
      </c>
      <c r="LV5" s="455">
        <v>139</v>
      </c>
      <c r="LW5" s="455">
        <v>5</v>
      </c>
      <c r="LX5" s="455">
        <v>176</v>
      </c>
      <c r="LY5" s="455">
        <v>77</v>
      </c>
      <c r="LZ5" s="455">
        <v>136</v>
      </c>
      <c r="MA5" s="455">
        <v>88</v>
      </c>
      <c r="MB5" s="455">
        <v>120</v>
      </c>
      <c r="MC5" s="455">
        <v>42</v>
      </c>
      <c r="MD5" s="447">
        <v>4121</v>
      </c>
      <c r="ME5" s="446">
        <f>SUM(LB5:LO5)</f>
        <v>419</v>
      </c>
      <c r="MF5" s="446">
        <f t="shared" ref="MF5:MF23" si="0">SUM(LP5:MC5)</f>
        <v>1030</v>
      </c>
      <c r="MG5" s="451">
        <f t="shared" ref="MG5:MG23" si="1">MF5/ME5</f>
        <v>2.4582338902147973</v>
      </c>
      <c r="MH5" s="451">
        <f t="shared" ref="MH5:MH23" si="2">MF5*100/ME5</f>
        <v>245.82338902147973</v>
      </c>
      <c r="MI5" s="456" t="s">
        <v>14</v>
      </c>
      <c r="MJ5" s="457">
        <v>419</v>
      </c>
      <c r="MK5" s="458">
        <f>MJ5/MN5*100000</f>
        <v>543.88037227897564</v>
      </c>
      <c r="ML5" s="459">
        <v>1030</v>
      </c>
      <c r="MM5" s="411">
        <f>ML5/MN5*100000</f>
        <v>1336.9851633588182</v>
      </c>
      <c r="MN5" s="474">
        <v>77039</v>
      </c>
      <c r="MO5" s="444">
        <f>ML5/MJ5</f>
        <v>2.4582338902147973</v>
      </c>
      <c r="MT5" s="453">
        <v>43903</v>
      </c>
      <c r="MU5" s="446">
        <v>0</v>
      </c>
      <c r="NB5" s="477">
        <v>43903</v>
      </c>
      <c r="NC5" s="446">
        <v>0</v>
      </c>
    </row>
    <row r="6" spans="1:368" ht="20.100000000000001" customHeight="1" thickBot="1" x14ac:dyDescent="0.3">
      <c r="A6" s="454" t="s">
        <v>20</v>
      </c>
      <c r="B6" s="455">
        <v>0</v>
      </c>
      <c r="C6" s="455">
        <v>0</v>
      </c>
      <c r="D6" s="455">
        <v>0</v>
      </c>
      <c r="E6" s="455">
        <v>0</v>
      </c>
      <c r="F6" s="455">
        <v>0</v>
      </c>
      <c r="G6" s="455">
        <v>0</v>
      </c>
      <c r="H6" s="455">
        <v>0</v>
      </c>
      <c r="I6" s="455">
        <v>0</v>
      </c>
      <c r="J6" s="455">
        <v>0</v>
      </c>
      <c r="K6" s="455">
        <v>0</v>
      </c>
      <c r="L6" s="455">
        <v>0</v>
      </c>
      <c r="M6" s="455">
        <v>0</v>
      </c>
      <c r="N6" s="455">
        <v>0</v>
      </c>
      <c r="O6" s="455">
        <v>0</v>
      </c>
      <c r="P6" s="455">
        <v>0</v>
      </c>
      <c r="Q6" s="455">
        <v>0</v>
      </c>
      <c r="R6" s="455">
        <v>1</v>
      </c>
      <c r="S6" s="455">
        <v>0</v>
      </c>
      <c r="T6" s="455">
        <v>1</v>
      </c>
      <c r="U6" s="455">
        <v>0</v>
      </c>
      <c r="V6" s="455">
        <v>0</v>
      </c>
      <c r="W6" s="455">
        <v>0</v>
      </c>
      <c r="X6" s="455">
        <v>0</v>
      </c>
      <c r="Y6" s="455">
        <v>0</v>
      </c>
      <c r="Z6" s="455">
        <v>0</v>
      </c>
      <c r="AA6" s="455">
        <v>0</v>
      </c>
      <c r="AB6" s="455">
        <v>0</v>
      </c>
      <c r="AC6" s="455">
        <v>0</v>
      </c>
      <c r="AD6" s="455">
        <v>0</v>
      </c>
      <c r="AE6" s="455">
        <v>0</v>
      </c>
      <c r="AF6" s="455">
        <v>1</v>
      </c>
      <c r="AG6" s="455">
        <v>0</v>
      </c>
      <c r="AH6" s="455">
        <v>0</v>
      </c>
      <c r="AI6" s="455">
        <v>0</v>
      </c>
      <c r="AJ6" s="455">
        <v>0</v>
      </c>
      <c r="AK6" s="455">
        <v>0</v>
      </c>
      <c r="AL6" s="455">
        <v>0</v>
      </c>
      <c r="AM6" s="455">
        <v>0</v>
      </c>
      <c r="AN6" s="455">
        <v>0</v>
      </c>
      <c r="AO6" s="455">
        <v>0</v>
      </c>
      <c r="AP6" s="455">
        <v>0</v>
      </c>
      <c r="AQ6" s="455">
        <v>0</v>
      </c>
      <c r="AR6" s="455">
        <v>0</v>
      </c>
      <c r="AS6" s="455">
        <v>0</v>
      </c>
      <c r="AT6" s="455">
        <v>0</v>
      </c>
      <c r="AU6" s="455">
        <v>0</v>
      </c>
      <c r="AV6" s="455">
        <v>0</v>
      </c>
      <c r="AW6" s="455">
        <v>0</v>
      </c>
      <c r="AX6" s="455">
        <v>0</v>
      </c>
      <c r="AY6" s="455">
        <v>0</v>
      </c>
      <c r="AZ6" s="455">
        <v>0</v>
      </c>
      <c r="BA6" s="455">
        <v>0</v>
      </c>
      <c r="BB6" s="455">
        <v>0</v>
      </c>
      <c r="BC6" s="455">
        <v>0</v>
      </c>
      <c r="BD6" s="455">
        <v>0</v>
      </c>
      <c r="BE6" s="455">
        <v>0</v>
      </c>
      <c r="BF6" s="455">
        <v>0</v>
      </c>
      <c r="BG6" s="455">
        <v>0</v>
      </c>
      <c r="BH6" s="455">
        <v>0</v>
      </c>
      <c r="BI6" s="455">
        <v>0</v>
      </c>
      <c r="BJ6" s="455">
        <v>1</v>
      </c>
      <c r="BK6" s="455">
        <v>0</v>
      </c>
      <c r="BL6" s="455">
        <v>0</v>
      </c>
      <c r="BM6" s="455">
        <v>0</v>
      </c>
      <c r="BN6" s="455">
        <v>0</v>
      </c>
      <c r="BO6" s="455">
        <v>0</v>
      </c>
      <c r="BP6" s="455">
        <v>0</v>
      </c>
      <c r="BQ6" s="455">
        <v>1</v>
      </c>
      <c r="BR6" s="455">
        <v>0</v>
      </c>
      <c r="BS6" s="455">
        <v>1</v>
      </c>
      <c r="BT6" s="455">
        <v>0</v>
      </c>
      <c r="BU6" s="455">
        <v>0</v>
      </c>
      <c r="BV6" s="455">
        <v>0</v>
      </c>
      <c r="BW6" s="455">
        <v>0</v>
      </c>
      <c r="BX6" s="455">
        <v>0</v>
      </c>
      <c r="BY6" s="455">
        <v>0</v>
      </c>
      <c r="BZ6" s="455">
        <v>0</v>
      </c>
      <c r="CA6" s="455">
        <v>0</v>
      </c>
      <c r="CB6" s="455">
        <v>1</v>
      </c>
      <c r="CC6" s="455">
        <v>0</v>
      </c>
      <c r="CD6" s="455">
        <v>0</v>
      </c>
      <c r="CE6" s="455">
        <v>0</v>
      </c>
      <c r="CF6" s="455">
        <v>1</v>
      </c>
      <c r="CG6" s="455">
        <v>3</v>
      </c>
      <c r="CH6" s="455">
        <v>1</v>
      </c>
      <c r="CI6" s="455">
        <v>0</v>
      </c>
      <c r="CJ6" s="455">
        <v>0</v>
      </c>
      <c r="CK6" s="455">
        <v>0</v>
      </c>
      <c r="CL6" s="455">
        <v>1</v>
      </c>
      <c r="CM6" s="455">
        <v>0</v>
      </c>
      <c r="CN6" s="455">
        <v>2</v>
      </c>
      <c r="CO6" s="455">
        <v>2</v>
      </c>
      <c r="CP6" s="455">
        <v>8</v>
      </c>
      <c r="CQ6" s="455">
        <v>1</v>
      </c>
      <c r="CR6" s="455">
        <v>1</v>
      </c>
      <c r="CS6" s="455">
        <v>0</v>
      </c>
      <c r="CT6" s="455">
        <v>0</v>
      </c>
      <c r="CU6" s="455">
        <v>1</v>
      </c>
      <c r="CV6" s="455">
        <v>6</v>
      </c>
      <c r="CW6" s="455">
        <v>0</v>
      </c>
      <c r="CX6" s="455">
        <v>8</v>
      </c>
      <c r="CY6" s="455">
        <v>5</v>
      </c>
      <c r="CZ6" s="455">
        <v>0</v>
      </c>
      <c r="DA6" s="455">
        <v>1</v>
      </c>
      <c r="DB6" s="455">
        <v>0</v>
      </c>
      <c r="DC6" s="455">
        <v>0</v>
      </c>
      <c r="DD6" s="455">
        <v>0</v>
      </c>
      <c r="DE6" s="455">
        <v>0</v>
      </c>
      <c r="DF6" s="455">
        <v>1</v>
      </c>
      <c r="DG6" s="455">
        <v>13</v>
      </c>
      <c r="DH6" s="455">
        <v>20</v>
      </c>
      <c r="DI6" s="455">
        <v>0</v>
      </c>
      <c r="DJ6" s="455">
        <v>0</v>
      </c>
      <c r="DK6" s="455">
        <v>4</v>
      </c>
      <c r="DL6" s="455">
        <v>3</v>
      </c>
      <c r="DM6" s="455">
        <v>0</v>
      </c>
      <c r="DN6" s="455">
        <v>1</v>
      </c>
      <c r="DO6" s="455">
        <v>1</v>
      </c>
      <c r="DP6" s="455">
        <v>0</v>
      </c>
      <c r="DQ6" s="455">
        <v>7</v>
      </c>
      <c r="DR6" s="455">
        <v>1</v>
      </c>
      <c r="DS6" s="455">
        <v>3</v>
      </c>
      <c r="DT6" s="455">
        <v>0</v>
      </c>
      <c r="DU6" s="455">
        <v>1</v>
      </c>
      <c r="DV6" s="455">
        <v>5</v>
      </c>
      <c r="DW6" s="455">
        <v>0</v>
      </c>
      <c r="DX6" s="455">
        <v>0</v>
      </c>
      <c r="DY6" s="455">
        <v>1</v>
      </c>
      <c r="DZ6" s="455">
        <v>1</v>
      </c>
      <c r="EA6" s="455">
        <v>1</v>
      </c>
      <c r="EB6" s="455">
        <v>4</v>
      </c>
      <c r="EC6" s="455">
        <v>4</v>
      </c>
      <c r="ED6" s="455">
        <v>0</v>
      </c>
      <c r="EE6" s="455">
        <v>2</v>
      </c>
      <c r="EF6" s="455">
        <v>5</v>
      </c>
      <c r="EG6" s="455">
        <v>5</v>
      </c>
      <c r="EH6" s="455">
        <v>2</v>
      </c>
      <c r="EI6" s="455">
        <v>0</v>
      </c>
      <c r="EJ6" s="455">
        <v>5</v>
      </c>
      <c r="EK6" s="455">
        <v>0</v>
      </c>
      <c r="EL6" s="455">
        <v>3</v>
      </c>
      <c r="EM6" s="455">
        <v>1</v>
      </c>
      <c r="EN6" s="455">
        <v>2</v>
      </c>
      <c r="EO6" s="455">
        <v>3</v>
      </c>
      <c r="EP6" s="455">
        <v>7</v>
      </c>
      <c r="EQ6" s="455">
        <v>4</v>
      </c>
      <c r="ER6" s="455">
        <v>1</v>
      </c>
      <c r="ES6" s="455">
        <v>14</v>
      </c>
      <c r="ET6" s="455">
        <v>13</v>
      </c>
      <c r="EU6" s="455">
        <v>9</v>
      </c>
      <c r="EV6" s="455">
        <v>8</v>
      </c>
      <c r="EW6" s="455">
        <v>8</v>
      </c>
      <c r="EX6" s="455">
        <v>3</v>
      </c>
      <c r="EY6" s="455">
        <v>10</v>
      </c>
      <c r="EZ6" s="455">
        <v>20</v>
      </c>
      <c r="FA6" s="455">
        <v>33</v>
      </c>
      <c r="FB6" s="455">
        <v>26</v>
      </c>
      <c r="FC6" s="455">
        <v>17</v>
      </c>
      <c r="FD6" s="455">
        <v>20</v>
      </c>
      <c r="FE6" s="455">
        <v>43</v>
      </c>
      <c r="FF6" s="455">
        <v>47</v>
      </c>
      <c r="FG6" s="455">
        <v>53</v>
      </c>
      <c r="FH6" s="455">
        <v>22</v>
      </c>
      <c r="FI6" s="455">
        <v>15</v>
      </c>
      <c r="FJ6" s="455">
        <v>46</v>
      </c>
      <c r="FK6" s="455">
        <v>57</v>
      </c>
      <c r="FL6" s="455">
        <v>36</v>
      </c>
      <c r="FM6" s="455">
        <v>33</v>
      </c>
      <c r="FN6" s="455">
        <v>46</v>
      </c>
      <c r="FO6" s="455">
        <v>37</v>
      </c>
      <c r="FP6" s="455">
        <v>-35</v>
      </c>
      <c r="FQ6" s="455">
        <v>43</v>
      </c>
      <c r="FR6" s="455">
        <v>40</v>
      </c>
      <c r="FS6" s="455">
        <v>16</v>
      </c>
      <c r="FT6" s="455">
        <v>43</v>
      </c>
      <c r="FU6" s="455">
        <v>46</v>
      </c>
      <c r="FV6" s="455">
        <v>42</v>
      </c>
      <c r="FW6" s="455">
        <v>30</v>
      </c>
      <c r="FX6" s="455">
        <v>23</v>
      </c>
      <c r="FY6" s="455">
        <v>54</v>
      </c>
      <c r="FZ6" s="455">
        <v>50</v>
      </c>
      <c r="GA6" s="455">
        <v>63</v>
      </c>
      <c r="GB6" s="455">
        <v>80</v>
      </c>
      <c r="GC6" s="455">
        <v>50</v>
      </c>
      <c r="GD6" s="455">
        <v>39</v>
      </c>
      <c r="GE6" s="455">
        <v>51</v>
      </c>
      <c r="GF6" s="455">
        <v>34</v>
      </c>
      <c r="GG6" s="455">
        <v>80</v>
      </c>
      <c r="GH6" s="455">
        <v>34</v>
      </c>
      <c r="GI6" s="455">
        <v>29</v>
      </c>
      <c r="GJ6" s="455">
        <v>112</v>
      </c>
      <c r="GK6" s="455">
        <v>51</v>
      </c>
      <c r="GL6" s="455">
        <v>18</v>
      </c>
      <c r="GM6" s="455">
        <v>5</v>
      </c>
      <c r="GN6" s="455">
        <v>42</v>
      </c>
      <c r="GO6" s="455">
        <v>67</v>
      </c>
      <c r="GP6" s="455">
        <v>46</v>
      </c>
      <c r="GQ6" s="455">
        <v>76</v>
      </c>
      <c r="GR6" s="455">
        <v>0</v>
      </c>
      <c r="GS6" s="455">
        <v>64</v>
      </c>
      <c r="GT6" s="455">
        <v>46</v>
      </c>
      <c r="GU6" s="455">
        <v>56</v>
      </c>
      <c r="GV6" s="455">
        <v>62</v>
      </c>
      <c r="GW6" s="455">
        <v>76</v>
      </c>
      <c r="GX6" s="455">
        <v>36</v>
      </c>
      <c r="GY6" s="455">
        <v>0</v>
      </c>
      <c r="GZ6" s="455">
        <v>59</v>
      </c>
      <c r="HA6" s="455">
        <v>18</v>
      </c>
      <c r="HB6" s="455">
        <v>46</v>
      </c>
      <c r="HC6" s="455">
        <v>60</v>
      </c>
      <c r="HD6" s="455">
        <v>45</v>
      </c>
      <c r="HE6" s="455">
        <v>71</v>
      </c>
      <c r="HF6" s="455">
        <v>0</v>
      </c>
      <c r="HG6" s="455">
        <v>127</v>
      </c>
      <c r="HH6" s="455">
        <v>48</v>
      </c>
      <c r="HI6" s="455">
        <v>59</v>
      </c>
      <c r="HJ6" s="455">
        <v>90</v>
      </c>
      <c r="HK6" s="455">
        <v>59</v>
      </c>
      <c r="HL6" s="455">
        <v>88</v>
      </c>
      <c r="HM6" s="455">
        <v>0</v>
      </c>
      <c r="HN6" s="455">
        <v>84</v>
      </c>
      <c r="HO6" s="455">
        <v>54</v>
      </c>
      <c r="HP6" s="455">
        <v>73</v>
      </c>
      <c r="HQ6" s="455">
        <v>75</v>
      </c>
      <c r="HR6" s="455">
        <v>0</v>
      </c>
      <c r="HS6" s="455">
        <v>110</v>
      </c>
      <c r="HT6" s="455">
        <v>0</v>
      </c>
      <c r="HU6" s="455">
        <v>73</v>
      </c>
      <c r="HV6" s="455">
        <v>74</v>
      </c>
      <c r="HW6" s="455">
        <v>70</v>
      </c>
      <c r="HX6" s="455">
        <v>95</v>
      </c>
      <c r="HY6" s="455">
        <v>0</v>
      </c>
      <c r="HZ6" s="455">
        <v>168</v>
      </c>
      <c r="IA6" s="455">
        <v>0</v>
      </c>
      <c r="IB6" s="455">
        <v>148</v>
      </c>
      <c r="IC6" s="455">
        <v>69</v>
      </c>
      <c r="ID6" s="455">
        <v>163</v>
      </c>
      <c r="IE6" s="455">
        <v>142</v>
      </c>
      <c r="IF6" s="455">
        <v>138</v>
      </c>
      <c r="IG6" s="455">
        <v>192</v>
      </c>
      <c r="IH6" s="455">
        <v>0</v>
      </c>
      <c r="II6" s="455">
        <v>183</v>
      </c>
      <c r="IJ6" s="455">
        <v>114</v>
      </c>
      <c r="IK6" s="455">
        <v>121</v>
      </c>
      <c r="IL6" s="455">
        <v>117</v>
      </c>
      <c r="IM6" s="455">
        <v>104</v>
      </c>
      <c r="IN6" s="455">
        <v>105</v>
      </c>
      <c r="IO6" s="455">
        <v>0</v>
      </c>
      <c r="IP6" s="455">
        <v>98</v>
      </c>
      <c r="IQ6" s="455">
        <v>71</v>
      </c>
      <c r="IR6" s="455">
        <v>94</v>
      </c>
      <c r="IS6" s="455">
        <v>87</v>
      </c>
      <c r="IT6" s="455">
        <v>91</v>
      </c>
      <c r="IU6" s="455">
        <v>83</v>
      </c>
      <c r="IV6" s="455">
        <v>0</v>
      </c>
      <c r="IW6" s="455">
        <v>79</v>
      </c>
      <c r="IX6" s="455">
        <v>71</v>
      </c>
      <c r="IY6" s="455">
        <v>58</v>
      </c>
      <c r="IZ6" s="455">
        <v>61</v>
      </c>
      <c r="JA6" s="455">
        <v>35</v>
      </c>
      <c r="JB6" s="455">
        <v>50</v>
      </c>
      <c r="JC6" s="455">
        <v>0</v>
      </c>
      <c r="JD6" s="455">
        <v>14</v>
      </c>
      <c r="JE6" s="455">
        <v>27</v>
      </c>
      <c r="JF6" s="455">
        <v>57</v>
      </c>
      <c r="JG6" s="455">
        <v>44</v>
      </c>
      <c r="JH6" s="455">
        <v>45</v>
      </c>
      <c r="JI6" s="455">
        <v>45</v>
      </c>
      <c r="JJ6" s="455">
        <v>0</v>
      </c>
      <c r="JK6" s="455">
        <v>4</v>
      </c>
      <c r="JL6" s="455">
        <v>43</v>
      </c>
      <c r="JM6" s="455">
        <v>44</v>
      </c>
      <c r="JN6" s="455">
        <v>26</v>
      </c>
      <c r="JO6" s="455">
        <v>25</v>
      </c>
      <c r="JP6" s="455">
        <v>22</v>
      </c>
      <c r="JQ6" s="455">
        <v>0</v>
      </c>
      <c r="JR6" s="455">
        <v>17</v>
      </c>
      <c r="JS6" s="455">
        <v>0</v>
      </c>
      <c r="JT6" s="455">
        <v>20</v>
      </c>
      <c r="JU6" s="455">
        <v>19</v>
      </c>
      <c r="JV6" s="455">
        <v>35</v>
      </c>
      <c r="JW6" s="455">
        <v>35</v>
      </c>
      <c r="JX6" s="455">
        <v>0</v>
      </c>
      <c r="JY6" s="455">
        <v>24</v>
      </c>
      <c r="JZ6" s="455">
        <v>5</v>
      </c>
      <c r="KA6" s="455">
        <v>52</v>
      </c>
      <c r="KB6" s="455">
        <v>16</v>
      </c>
      <c r="KC6" s="455">
        <v>21</v>
      </c>
      <c r="KD6" s="455">
        <v>9</v>
      </c>
      <c r="KE6" s="455">
        <v>0</v>
      </c>
      <c r="KF6" s="455">
        <v>30</v>
      </c>
      <c r="KG6" s="455">
        <v>24</v>
      </c>
      <c r="KH6" s="455">
        <v>12</v>
      </c>
      <c r="KI6" s="455">
        <v>18</v>
      </c>
      <c r="KJ6" s="455">
        <v>20</v>
      </c>
      <c r="KK6" s="455">
        <v>18</v>
      </c>
      <c r="KL6" s="455">
        <v>0</v>
      </c>
      <c r="KM6" s="455">
        <v>15</v>
      </c>
      <c r="KN6" s="455">
        <v>3</v>
      </c>
      <c r="KO6" s="455">
        <v>25</v>
      </c>
      <c r="KP6" s="455">
        <v>7</v>
      </c>
      <c r="KQ6" s="455">
        <v>9</v>
      </c>
      <c r="KR6" s="455">
        <v>18</v>
      </c>
      <c r="KS6" s="455">
        <v>0</v>
      </c>
      <c r="KT6" s="455">
        <v>14</v>
      </c>
      <c r="KU6" s="455">
        <v>0</v>
      </c>
      <c r="KV6" s="455">
        <v>18</v>
      </c>
      <c r="KW6" s="455">
        <v>20</v>
      </c>
      <c r="KX6" s="455">
        <v>15</v>
      </c>
      <c r="KY6" s="455">
        <v>20</v>
      </c>
      <c r="KZ6" s="455">
        <v>0</v>
      </c>
      <c r="LA6" s="455">
        <v>9</v>
      </c>
      <c r="LB6" s="455">
        <v>2</v>
      </c>
      <c r="LC6" s="455">
        <v>17</v>
      </c>
      <c r="LD6" s="455">
        <v>4</v>
      </c>
      <c r="LE6" s="455">
        <v>2</v>
      </c>
      <c r="LF6" s="455">
        <v>19</v>
      </c>
      <c r="LG6" s="455">
        <v>0</v>
      </c>
      <c r="LH6" s="455">
        <v>17</v>
      </c>
      <c r="LI6" s="455">
        <v>10</v>
      </c>
      <c r="LJ6" s="455">
        <v>6</v>
      </c>
      <c r="LK6" s="455">
        <v>17</v>
      </c>
      <c r="LL6" s="455">
        <v>0</v>
      </c>
      <c r="LM6" s="455">
        <v>20</v>
      </c>
      <c r="LN6" s="455">
        <v>0</v>
      </c>
      <c r="LO6" s="455">
        <v>15</v>
      </c>
      <c r="LP6" s="455">
        <v>6</v>
      </c>
      <c r="LQ6" s="455">
        <v>37</v>
      </c>
      <c r="LR6" s="455">
        <v>15</v>
      </c>
      <c r="LS6" s="455">
        <v>26</v>
      </c>
      <c r="LT6" s="455">
        <v>20</v>
      </c>
      <c r="LU6" s="455">
        <v>0</v>
      </c>
      <c r="LV6" s="455">
        <v>49</v>
      </c>
      <c r="LW6" s="455">
        <v>8</v>
      </c>
      <c r="LX6" s="455">
        <v>33</v>
      </c>
      <c r="LY6" s="455">
        <v>41</v>
      </c>
      <c r="LZ6" s="455">
        <v>41</v>
      </c>
      <c r="MA6" s="455">
        <v>37</v>
      </c>
      <c r="MB6" s="455">
        <v>30</v>
      </c>
      <c r="MC6" s="455">
        <v>17</v>
      </c>
      <c r="MD6" s="447">
        <v>7897</v>
      </c>
      <c r="ME6" s="446">
        <f t="shared" ref="ME6:ME23" si="3">SUM(LB6:LO6)</f>
        <v>129</v>
      </c>
      <c r="MF6" s="446">
        <f t="shared" si="0"/>
        <v>360</v>
      </c>
      <c r="MG6" s="451">
        <f t="shared" si="1"/>
        <v>2.7906976744186047</v>
      </c>
      <c r="MH6" s="451">
        <f t="shared" si="2"/>
        <v>279.06976744186045</v>
      </c>
      <c r="MI6" s="456" t="s">
        <v>20</v>
      </c>
      <c r="MJ6" s="460">
        <v>129</v>
      </c>
      <c r="MK6" s="461">
        <f t="shared" ref="MK6:MK22" si="4">MJ6/MN6*100000</f>
        <v>67.497920122228791</v>
      </c>
      <c r="ML6" s="462">
        <v>360</v>
      </c>
      <c r="MM6" s="411">
        <f t="shared" ref="MM6:MM22" si="5">ML6/MN6*100000</f>
        <v>188.36628871319664</v>
      </c>
      <c r="MN6" s="471">
        <v>191117</v>
      </c>
      <c r="MO6" s="444">
        <f t="shared" ref="MO6:MO22" si="6">ML6/MJ6</f>
        <v>2.7906976744186047</v>
      </c>
      <c r="MT6" s="453">
        <v>43907</v>
      </c>
      <c r="MU6" s="446">
        <v>0</v>
      </c>
      <c r="MW6" s="446">
        <f>MU6+MW5</f>
        <v>0</v>
      </c>
      <c r="NB6" s="477">
        <v>43907</v>
      </c>
      <c r="NC6" s="446">
        <v>1</v>
      </c>
    </row>
    <row r="7" spans="1:368" ht="20.100000000000001" customHeight="1" thickBot="1" x14ac:dyDescent="0.3">
      <c r="A7" s="454" t="s">
        <v>13</v>
      </c>
      <c r="B7" s="455">
        <v>0</v>
      </c>
      <c r="C7" s="455">
        <v>0</v>
      </c>
      <c r="D7" s="455">
        <v>0</v>
      </c>
      <c r="E7" s="455">
        <v>0</v>
      </c>
      <c r="F7" s="455">
        <v>1</v>
      </c>
      <c r="G7" s="455">
        <v>0</v>
      </c>
      <c r="H7" s="455">
        <v>0</v>
      </c>
      <c r="I7" s="455">
        <v>0</v>
      </c>
      <c r="J7" s="455">
        <v>0</v>
      </c>
      <c r="K7" s="455">
        <v>1</v>
      </c>
      <c r="L7" s="455">
        <v>0</v>
      </c>
      <c r="M7" s="455">
        <v>0</v>
      </c>
      <c r="N7" s="455">
        <v>0</v>
      </c>
      <c r="O7" s="455">
        <v>0</v>
      </c>
      <c r="P7" s="455">
        <v>0</v>
      </c>
      <c r="Q7" s="455">
        <v>0</v>
      </c>
      <c r="R7" s="455">
        <v>0</v>
      </c>
      <c r="S7" s="455">
        <v>0</v>
      </c>
      <c r="T7" s="455">
        <v>0</v>
      </c>
      <c r="U7" s="455">
        <v>0</v>
      </c>
      <c r="V7" s="455">
        <v>0</v>
      </c>
      <c r="W7" s="455">
        <v>0</v>
      </c>
      <c r="X7" s="455">
        <v>0</v>
      </c>
      <c r="Y7" s="455">
        <v>0</v>
      </c>
      <c r="Z7" s="455">
        <v>0</v>
      </c>
      <c r="AA7" s="455">
        <v>0</v>
      </c>
      <c r="AB7" s="455">
        <v>0</v>
      </c>
      <c r="AC7" s="455">
        <v>0</v>
      </c>
      <c r="AD7" s="455">
        <v>0</v>
      </c>
      <c r="AE7" s="455">
        <v>0</v>
      </c>
      <c r="AF7" s="455">
        <v>0</v>
      </c>
      <c r="AG7" s="455">
        <v>0</v>
      </c>
      <c r="AH7" s="455">
        <v>0</v>
      </c>
      <c r="AI7" s="455">
        <v>0</v>
      </c>
      <c r="AJ7" s="455">
        <v>0</v>
      </c>
      <c r="AK7" s="455">
        <v>0</v>
      </c>
      <c r="AL7" s="455">
        <v>0</v>
      </c>
      <c r="AM7" s="455">
        <v>0</v>
      </c>
      <c r="AN7" s="455">
        <v>0</v>
      </c>
      <c r="AO7" s="455">
        <v>0</v>
      </c>
      <c r="AP7" s="455">
        <v>0</v>
      </c>
      <c r="AQ7" s="455">
        <v>0</v>
      </c>
      <c r="AR7" s="455">
        <v>0</v>
      </c>
      <c r="AS7" s="455">
        <v>0</v>
      </c>
      <c r="AT7" s="455">
        <v>0</v>
      </c>
      <c r="AU7" s="455">
        <v>0</v>
      </c>
      <c r="AV7" s="455">
        <v>0</v>
      </c>
      <c r="AW7" s="455">
        <v>0</v>
      </c>
      <c r="AX7" s="455">
        <v>0</v>
      </c>
      <c r="AY7" s="455">
        <v>0</v>
      </c>
      <c r="AZ7" s="455">
        <v>0</v>
      </c>
      <c r="BA7" s="455">
        <v>0</v>
      </c>
      <c r="BB7" s="455">
        <v>0</v>
      </c>
      <c r="BC7" s="455">
        <v>0</v>
      </c>
      <c r="BD7" s="455">
        <v>0</v>
      </c>
      <c r="BE7" s="455">
        <v>1</v>
      </c>
      <c r="BF7" s="455">
        <v>2</v>
      </c>
      <c r="BG7" s="455">
        <v>1</v>
      </c>
      <c r="BH7" s="455">
        <v>6</v>
      </c>
      <c r="BI7" s="455">
        <v>7</v>
      </c>
      <c r="BJ7" s="455">
        <v>2</v>
      </c>
      <c r="BK7" s="455">
        <v>1</v>
      </c>
      <c r="BL7" s="455">
        <v>1</v>
      </c>
      <c r="BM7" s="455">
        <v>0</v>
      </c>
      <c r="BN7" s="455">
        <v>1</v>
      </c>
      <c r="BO7" s="455">
        <v>2</v>
      </c>
      <c r="BP7" s="455">
        <v>0</v>
      </c>
      <c r="BQ7" s="455">
        <v>3</v>
      </c>
      <c r="BR7" s="455">
        <v>1</v>
      </c>
      <c r="BS7" s="455">
        <v>4</v>
      </c>
      <c r="BT7" s="455">
        <v>2</v>
      </c>
      <c r="BU7" s="455">
        <v>4</v>
      </c>
      <c r="BV7" s="455">
        <v>3</v>
      </c>
      <c r="BW7" s="455">
        <v>0</v>
      </c>
      <c r="BX7" s="455">
        <v>1</v>
      </c>
      <c r="BY7" s="455">
        <v>2</v>
      </c>
      <c r="BZ7" s="455">
        <v>3</v>
      </c>
      <c r="CA7" s="455">
        <v>0</v>
      </c>
      <c r="CB7" s="455">
        <v>0</v>
      </c>
      <c r="CC7" s="455">
        <v>2</v>
      </c>
      <c r="CD7" s="455">
        <v>2</v>
      </c>
      <c r="CE7" s="455">
        <v>0</v>
      </c>
      <c r="CF7" s="455">
        <v>3</v>
      </c>
      <c r="CG7" s="455">
        <v>1</v>
      </c>
      <c r="CH7" s="455">
        <v>2</v>
      </c>
      <c r="CI7" s="455">
        <v>1</v>
      </c>
      <c r="CJ7" s="455">
        <v>2</v>
      </c>
      <c r="CK7" s="455">
        <v>0</v>
      </c>
      <c r="CL7" s="455">
        <v>0</v>
      </c>
      <c r="CM7" s="455">
        <v>0</v>
      </c>
      <c r="CN7" s="455">
        <v>0</v>
      </c>
      <c r="CO7" s="455">
        <v>0</v>
      </c>
      <c r="CP7" s="455">
        <v>1</v>
      </c>
      <c r="CQ7" s="455">
        <v>4</v>
      </c>
      <c r="CR7" s="455">
        <v>0</v>
      </c>
      <c r="CS7" s="455">
        <v>0</v>
      </c>
      <c r="CT7" s="455">
        <v>1</v>
      </c>
      <c r="CU7" s="455">
        <v>1</v>
      </c>
      <c r="CV7" s="455">
        <v>1</v>
      </c>
      <c r="CW7" s="455">
        <v>4</v>
      </c>
      <c r="CX7" s="455">
        <v>1</v>
      </c>
      <c r="CY7" s="455">
        <v>2</v>
      </c>
      <c r="CZ7" s="455">
        <v>2</v>
      </c>
      <c r="DA7" s="455">
        <v>3</v>
      </c>
      <c r="DB7" s="455">
        <v>7</v>
      </c>
      <c r="DC7" s="455">
        <v>0</v>
      </c>
      <c r="DD7" s="455">
        <v>6</v>
      </c>
      <c r="DE7" s="455">
        <v>14</v>
      </c>
      <c r="DF7" s="455">
        <v>18</v>
      </c>
      <c r="DG7" s="455">
        <v>2</v>
      </c>
      <c r="DH7" s="455">
        <v>25</v>
      </c>
      <c r="DI7" s="455">
        <v>7</v>
      </c>
      <c r="DJ7" s="455">
        <v>0</v>
      </c>
      <c r="DK7" s="455">
        <v>17</v>
      </c>
      <c r="DL7" s="455">
        <v>13</v>
      </c>
      <c r="DM7" s="455">
        <v>5</v>
      </c>
      <c r="DN7" s="455">
        <v>21</v>
      </c>
      <c r="DO7" s="455">
        <v>1</v>
      </c>
      <c r="DP7" s="455">
        <v>9</v>
      </c>
      <c r="DQ7" s="455">
        <v>8</v>
      </c>
      <c r="DR7" s="455">
        <v>15</v>
      </c>
      <c r="DS7" s="455">
        <v>13</v>
      </c>
      <c r="DT7" s="455">
        <v>1</v>
      </c>
      <c r="DU7" s="455">
        <v>27</v>
      </c>
      <c r="DV7" s="455">
        <v>10</v>
      </c>
      <c r="DW7" s="455">
        <v>11</v>
      </c>
      <c r="DX7" s="455">
        <v>26</v>
      </c>
      <c r="DY7" s="455">
        <v>6</v>
      </c>
      <c r="DZ7" s="455">
        <v>11</v>
      </c>
      <c r="EA7" s="455">
        <v>7</v>
      </c>
      <c r="EB7" s="455">
        <v>12</v>
      </c>
      <c r="EC7" s="455">
        <v>6</v>
      </c>
      <c r="ED7" s="455">
        <v>3</v>
      </c>
      <c r="EE7" s="455">
        <v>3</v>
      </c>
      <c r="EF7" s="455">
        <v>11</v>
      </c>
      <c r="EG7" s="455">
        <v>10</v>
      </c>
      <c r="EH7" s="455">
        <v>27</v>
      </c>
      <c r="EI7" s="455">
        <v>1</v>
      </c>
      <c r="EJ7" s="455">
        <v>11</v>
      </c>
      <c r="EK7" s="455">
        <v>11</v>
      </c>
      <c r="EL7" s="455">
        <v>5</v>
      </c>
      <c r="EM7" s="455">
        <v>5</v>
      </c>
      <c r="EN7" s="455">
        <v>6</v>
      </c>
      <c r="EO7" s="455">
        <v>13</v>
      </c>
      <c r="EP7" s="455">
        <v>6</v>
      </c>
      <c r="EQ7" s="455">
        <v>9</v>
      </c>
      <c r="ER7" s="455">
        <v>18</v>
      </c>
      <c r="ES7" s="455">
        <v>16</v>
      </c>
      <c r="ET7" s="455">
        <v>6</v>
      </c>
      <c r="EU7" s="455">
        <v>17</v>
      </c>
      <c r="EV7" s="455">
        <v>5</v>
      </c>
      <c r="EW7" s="455">
        <v>11</v>
      </c>
      <c r="EX7" s="455">
        <v>19</v>
      </c>
      <c r="EY7" s="455">
        <v>14</v>
      </c>
      <c r="EZ7" s="455">
        <v>20</v>
      </c>
      <c r="FA7" s="455">
        <v>21</v>
      </c>
      <c r="FB7" s="455">
        <v>9</v>
      </c>
      <c r="FC7" s="455">
        <v>27</v>
      </c>
      <c r="FD7" s="455">
        <v>39</v>
      </c>
      <c r="FE7" s="455">
        <v>14</v>
      </c>
      <c r="FF7" s="455">
        <v>18</v>
      </c>
      <c r="FG7" s="455">
        <v>43</v>
      </c>
      <c r="FH7" s="455">
        <v>25</v>
      </c>
      <c r="FI7" s="455">
        <v>28</v>
      </c>
      <c r="FJ7" s="455">
        <v>21</v>
      </c>
      <c r="FK7" s="455">
        <v>25</v>
      </c>
      <c r="FL7" s="455">
        <v>19</v>
      </c>
      <c r="FM7" s="455">
        <v>14</v>
      </c>
      <c r="FN7" s="455">
        <v>17</v>
      </c>
      <c r="FO7" s="455">
        <v>14</v>
      </c>
      <c r="FP7" s="455">
        <v>-4</v>
      </c>
      <c r="FQ7" s="455">
        <v>11</v>
      </c>
      <c r="FR7" s="455">
        <v>9</v>
      </c>
      <c r="FS7" s="455">
        <v>15</v>
      </c>
      <c r="FT7" s="455">
        <v>9</v>
      </c>
      <c r="FU7" s="455">
        <v>18</v>
      </c>
      <c r="FV7" s="455">
        <v>11</v>
      </c>
      <c r="FW7" s="455">
        <v>7</v>
      </c>
      <c r="FX7" s="455">
        <v>2</v>
      </c>
      <c r="FY7" s="455">
        <v>6</v>
      </c>
      <c r="FZ7" s="455">
        <v>19</v>
      </c>
      <c r="GA7" s="455">
        <v>10</v>
      </c>
      <c r="GB7" s="455">
        <v>11</v>
      </c>
      <c r="GC7" s="455">
        <v>13</v>
      </c>
      <c r="GD7" s="455">
        <v>14</v>
      </c>
      <c r="GE7" s="455">
        <v>2</v>
      </c>
      <c r="GF7" s="455">
        <v>7</v>
      </c>
      <c r="GG7" s="455">
        <v>15</v>
      </c>
      <c r="GH7" s="455">
        <v>14</v>
      </c>
      <c r="GI7" s="455">
        <v>8</v>
      </c>
      <c r="GJ7" s="455">
        <v>8</v>
      </c>
      <c r="GK7" s="455">
        <v>8</v>
      </c>
      <c r="GL7" s="455">
        <v>2</v>
      </c>
      <c r="GM7" s="455">
        <v>6</v>
      </c>
      <c r="GN7" s="455">
        <v>4</v>
      </c>
      <c r="GO7" s="455">
        <v>13</v>
      </c>
      <c r="GP7" s="455">
        <v>8</v>
      </c>
      <c r="GQ7" s="455">
        <v>10</v>
      </c>
      <c r="GR7" s="455">
        <v>0</v>
      </c>
      <c r="GS7" s="455">
        <v>7</v>
      </c>
      <c r="GT7" s="455">
        <v>0</v>
      </c>
      <c r="GU7" s="455">
        <v>6</v>
      </c>
      <c r="GV7" s="455">
        <v>2</v>
      </c>
      <c r="GW7" s="455">
        <v>10</v>
      </c>
      <c r="GX7" s="455">
        <v>5</v>
      </c>
      <c r="GY7" s="455">
        <v>0</v>
      </c>
      <c r="GZ7" s="455">
        <v>9</v>
      </c>
      <c r="HA7" s="455">
        <v>1</v>
      </c>
      <c r="HB7" s="455">
        <v>4</v>
      </c>
      <c r="HC7" s="455">
        <v>0</v>
      </c>
      <c r="HD7" s="455">
        <v>4</v>
      </c>
      <c r="HE7" s="455">
        <v>5</v>
      </c>
      <c r="HF7" s="455">
        <v>0</v>
      </c>
      <c r="HG7" s="455">
        <v>1</v>
      </c>
      <c r="HH7" s="455">
        <v>2</v>
      </c>
      <c r="HI7" s="455">
        <v>6</v>
      </c>
      <c r="HJ7" s="455">
        <v>3</v>
      </c>
      <c r="HK7" s="455">
        <v>3</v>
      </c>
      <c r="HL7" s="455">
        <v>4</v>
      </c>
      <c r="HM7" s="455">
        <v>0</v>
      </c>
      <c r="HN7" s="455">
        <v>4</v>
      </c>
      <c r="HO7" s="455">
        <v>3</v>
      </c>
      <c r="HP7" s="455">
        <v>4</v>
      </c>
      <c r="HQ7" s="455">
        <v>8</v>
      </c>
      <c r="HR7" s="455">
        <v>0</v>
      </c>
      <c r="HS7" s="455">
        <v>4</v>
      </c>
      <c r="HT7" s="455">
        <v>0</v>
      </c>
      <c r="HU7" s="455">
        <v>1</v>
      </c>
      <c r="HV7" s="455">
        <v>3</v>
      </c>
      <c r="HW7" s="455">
        <v>5</v>
      </c>
      <c r="HX7" s="455">
        <v>0</v>
      </c>
      <c r="HY7" s="455">
        <v>0</v>
      </c>
      <c r="HZ7" s="455">
        <v>3</v>
      </c>
      <c r="IA7" s="455">
        <v>0</v>
      </c>
      <c r="IB7" s="455">
        <v>6</v>
      </c>
      <c r="IC7" s="455">
        <v>1</v>
      </c>
      <c r="ID7" s="455">
        <v>8</v>
      </c>
      <c r="IE7" s="455">
        <v>6</v>
      </c>
      <c r="IF7" s="455">
        <v>8</v>
      </c>
      <c r="IG7" s="455">
        <v>7</v>
      </c>
      <c r="IH7" s="455">
        <v>0</v>
      </c>
      <c r="II7" s="455">
        <v>6</v>
      </c>
      <c r="IJ7" s="455">
        <v>0</v>
      </c>
      <c r="IK7" s="455">
        <v>4</v>
      </c>
      <c r="IL7" s="455">
        <v>6</v>
      </c>
      <c r="IM7" s="455">
        <v>8</v>
      </c>
      <c r="IN7" s="455">
        <v>7</v>
      </c>
      <c r="IO7" s="455">
        <v>0</v>
      </c>
      <c r="IP7" s="455">
        <v>11</v>
      </c>
      <c r="IQ7" s="455">
        <v>5</v>
      </c>
      <c r="IR7" s="455">
        <v>6</v>
      </c>
      <c r="IS7" s="455">
        <v>13</v>
      </c>
      <c r="IT7" s="455">
        <v>9</v>
      </c>
      <c r="IU7" s="455">
        <v>4</v>
      </c>
      <c r="IV7" s="455">
        <v>0</v>
      </c>
      <c r="IW7" s="455">
        <v>4</v>
      </c>
      <c r="IX7" s="455">
        <v>4</v>
      </c>
      <c r="IY7" s="455">
        <v>11</v>
      </c>
      <c r="IZ7" s="455">
        <v>3</v>
      </c>
      <c r="JA7" s="455">
        <v>3</v>
      </c>
      <c r="JB7" s="455">
        <v>6</v>
      </c>
      <c r="JC7" s="455">
        <v>0</v>
      </c>
      <c r="JD7" s="455">
        <v>4</v>
      </c>
      <c r="JE7" s="455">
        <v>3</v>
      </c>
      <c r="JF7" s="455">
        <v>3</v>
      </c>
      <c r="JG7" s="455">
        <v>5</v>
      </c>
      <c r="JH7" s="455">
        <v>8</v>
      </c>
      <c r="JI7" s="455">
        <v>3</v>
      </c>
      <c r="JJ7" s="455">
        <v>0</v>
      </c>
      <c r="JK7" s="455">
        <v>3</v>
      </c>
      <c r="JL7" s="455">
        <v>3</v>
      </c>
      <c r="JM7" s="455">
        <v>7</v>
      </c>
      <c r="JN7" s="455">
        <v>7</v>
      </c>
      <c r="JO7" s="455">
        <v>2</v>
      </c>
      <c r="JP7" s="455">
        <v>9</v>
      </c>
      <c r="JQ7" s="455">
        <v>0</v>
      </c>
      <c r="JR7" s="455">
        <v>5</v>
      </c>
      <c r="JS7" s="455">
        <v>0</v>
      </c>
      <c r="JT7" s="455">
        <v>2</v>
      </c>
      <c r="JU7" s="455">
        <v>2</v>
      </c>
      <c r="JV7" s="455">
        <v>1</v>
      </c>
      <c r="JW7" s="455">
        <v>2</v>
      </c>
      <c r="JX7" s="455">
        <v>0</v>
      </c>
      <c r="JY7" s="455">
        <v>3</v>
      </c>
      <c r="JZ7" s="455">
        <v>7</v>
      </c>
      <c r="KA7" s="455">
        <v>3</v>
      </c>
      <c r="KB7" s="455">
        <v>7</v>
      </c>
      <c r="KC7" s="455">
        <v>0</v>
      </c>
      <c r="KD7" s="455">
        <v>5</v>
      </c>
      <c r="KE7" s="455">
        <v>0</v>
      </c>
      <c r="KF7" s="455">
        <v>6</v>
      </c>
      <c r="KG7" s="455">
        <v>1</v>
      </c>
      <c r="KH7" s="455">
        <v>8</v>
      </c>
      <c r="KI7" s="455">
        <v>8</v>
      </c>
      <c r="KJ7" s="455">
        <v>7</v>
      </c>
      <c r="KK7" s="455">
        <v>5</v>
      </c>
      <c r="KL7" s="455">
        <v>0</v>
      </c>
      <c r="KM7" s="455">
        <v>7</v>
      </c>
      <c r="KN7" s="455">
        <v>2</v>
      </c>
      <c r="KO7" s="455">
        <v>3</v>
      </c>
      <c r="KP7" s="455">
        <v>6</v>
      </c>
      <c r="KQ7" s="455">
        <v>8</v>
      </c>
      <c r="KR7" s="455">
        <v>12</v>
      </c>
      <c r="KS7" s="455">
        <v>0</v>
      </c>
      <c r="KT7" s="455">
        <v>10</v>
      </c>
      <c r="KU7" s="455">
        <v>6</v>
      </c>
      <c r="KV7" s="455">
        <v>8</v>
      </c>
      <c r="KW7" s="455">
        <v>10</v>
      </c>
      <c r="KX7" s="455">
        <v>5</v>
      </c>
      <c r="KY7" s="455">
        <v>5</v>
      </c>
      <c r="KZ7" s="455">
        <v>0</v>
      </c>
      <c r="LA7" s="455">
        <v>9</v>
      </c>
      <c r="LB7" s="455">
        <v>5</v>
      </c>
      <c r="LC7" s="455">
        <v>3</v>
      </c>
      <c r="LD7" s="455">
        <v>8</v>
      </c>
      <c r="LE7" s="455">
        <v>9</v>
      </c>
      <c r="LF7" s="455">
        <v>4</v>
      </c>
      <c r="LG7" s="455">
        <v>0</v>
      </c>
      <c r="LH7" s="455">
        <v>15</v>
      </c>
      <c r="LI7" s="455">
        <v>4</v>
      </c>
      <c r="LJ7" s="455">
        <v>18</v>
      </c>
      <c r="LK7" s="455">
        <v>6</v>
      </c>
      <c r="LL7" s="455">
        <v>0</v>
      </c>
      <c r="LM7" s="455">
        <v>35</v>
      </c>
      <c r="LN7" s="455">
        <v>0</v>
      </c>
      <c r="LO7" s="455">
        <v>20</v>
      </c>
      <c r="LP7" s="455">
        <v>4</v>
      </c>
      <c r="LQ7" s="455">
        <v>27</v>
      </c>
      <c r="LR7" s="455">
        <v>9</v>
      </c>
      <c r="LS7" s="455">
        <v>37</v>
      </c>
      <c r="LT7" s="455">
        <v>18</v>
      </c>
      <c r="LU7" s="455">
        <v>0</v>
      </c>
      <c r="LV7" s="455">
        <v>35</v>
      </c>
      <c r="LW7" s="455">
        <v>7</v>
      </c>
      <c r="LX7" s="455">
        <v>20</v>
      </c>
      <c r="LY7" s="455">
        <v>10</v>
      </c>
      <c r="LZ7" s="455">
        <v>27</v>
      </c>
      <c r="MA7" s="455">
        <v>22</v>
      </c>
      <c r="MB7" s="455">
        <v>20</v>
      </c>
      <c r="MC7" s="455">
        <v>12</v>
      </c>
      <c r="MD7" s="447">
        <v>2065</v>
      </c>
      <c r="ME7" s="446">
        <f t="shared" si="3"/>
        <v>127</v>
      </c>
      <c r="MF7" s="446">
        <f t="shared" si="0"/>
        <v>248</v>
      </c>
      <c r="MG7" s="451">
        <f t="shared" si="1"/>
        <v>1.9527559055118111</v>
      </c>
      <c r="MH7" s="451">
        <f t="shared" si="2"/>
        <v>195.2755905511811</v>
      </c>
      <c r="MI7" s="456" t="s">
        <v>13</v>
      </c>
      <c r="MJ7" s="460">
        <v>127</v>
      </c>
      <c r="MK7" s="461">
        <f t="shared" si="4"/>
        <v>247.15864860657015</v>
      </c>
      <c r="ML7" s="462">
        <v>248</v>
      </c>
      <c r="MM7" s="411">
        <f t="shared" si="5"/>
        <v>482.64051066479834</v>
      </c>
      <c r="MN7" s="475">
        <v>51384</v>
      </c>
      <c r="MO7" s="444">
        <f t="shared" si="6"/>
        <v>1.9527559055118111</v>
      </c>
      <c r="MT7" s="453">
        <v>43910</v>
      </c>
      <c r="MU7" s="446">
        <v>0</v>
      </c>
      <c r="MW7" s="446">
        <f t="shared" ref="MW7:MW70" si="7">MU7+MW6</f>
        <v>0</v>
      </c>
      <c r="NB7" s="477">
        <v>43910</v>
      </c>
      <c r="NC7" s="446">
        <v>0</v>
      </c>
    </row>
    <row r="8" spans="1:368" ht="20.100000000000001" customHeight="1" thickBot="1" x14ac:dyDescent="0.3">
      <c r="A8" s="454" t="s">
        <v>24</v>
      </c>
      <c r="B8" s="455">
        <v>0</v>
      </c>
      <c r="C8" s="455">
        <v>0</v>
      </c>
      <c r="D8" s="455">
        <v>0</v>
      </c>
      <c r="E8" s="455">
        <v>0</v>
      </c>
      <c r="F8" s="455">
        <v>0</v>
      </c>
      <c r="G8" s="455">
        <v>0</v>
      </c>
      <c r="H8" s="455">
        <v>0</v>
      </c>
      <c r="I8" s="455">
        <v>0</v>
      </c>
      <c r="J8" s="455">
        <v>0</v>
      </c>
      <c r="K8" s="455">
        <v>0</v>
      </c>
      <c r="L8" s="455">
        <v>0</v>
      </c>
      <c r="M8" s="455">
        <v>0</v>
      </c>
      <c r="N8" s="455">
        <v>0</v>
      </c>
      <c r="O8" s="455">
        <v>0</v>
      </c>
      <c r="P8" s="455">
        <v>0</v>
      </c>
      <c r="Q8" s="455">
        <v>0</v>
      </c>
      <c r="R8" s="455">
        <v>0</v>
      </c>
      <c r="S8" s="455">
        <v>0</v>
      </c>
      <c r="T8" s="455">
        <v>1</v>
      </c>
      <c r="U8" s="455">
        <v>1</v>
      </c>
      <c r="V8" s="455">
        <v>0</v>
      </c>
      <c r="W8" s="455">
        <v>0</v>
      </c>
      <c r="X8" s="455">
        <v>0</v>
      </c>
      <c r="Y8" s="455">
        <v>0</v>
      </c>
      <c r="Z8" s="455">
        <v>0</v>
      </c>
      <c r="AA8" s="455">
        <v>0</v>
      </c>
      <c r="AB8" s="455">
        <v>0</v>
      </c>
      <c r="AC8" s="455">
        <v>3</v>
      </c>
      <c r="AD8" s="455">
        <v>1</v>
      </c>
      <c r="AE8" s="455">
        <v>2</v>
      </c>
      <c r="AF8" s="455">
        <v>1</v>
      </c>
      <c r="AG8" s="455">
        <v>0</v>
      </c>
      <c r="AH8" s="455">
        <v>0</v>
      </c>
      <c r="AI8" s="455">
        <v>1</v>
      </c>
      <c r="AJ8" s="455">
        <v>0</v>
      </c>
      <c r="AK8" s="455">
        <v>1</v>
      </c>
      <c r="AL8" s="455">
        <v>1</v>
      </c>
      <c r="AM8" s="455">
        <v>1</v>
      </c>
      <c r="AN8" s="455">
        <v>5</v>
      </c>
      <c r="AO8" s="455">
        <v>4</v>
      </c>
      <c r="AP8" s="455">
        <v>7</v>
      </c>
      <c r="AQ8" s="455">
        <v>4</v>
      </c>
      <c r="AR8" s="455">
        <v>12</v>
      </c>
      <c r="AS8" s="455">
        <v>1</v>
      </c>
      <c r="AT8" s="455">
        <v>13</v>
      </c>
      <c r="AU8" s="455">
        <v>0</v>
      </c>
      <c r="AV8" s="455">
        <v>0</v>
      </c>
      <c r="AW8" s="455">
        <v>0</v>
      </c>
      <c r="AX8" s="455">
        <v>10</v>
      </c>
      <c r="AY8" s="455">
        <v>1</v>
      </c>
      <c r="AZ8" s="455">
        <v>3</v>
      </c>
      <c r="BA8" s="455">
        <v>2</v>
      </c>
      <c r="BB8" s="455">
        <v>0</v>
      </c>
      <c r="BC8" s="455">
        <v>1</v>
      </c>
      <c r="BD8" s="455">
        <v>2</v>
      </c>
      <c r="BE8" s="455">
        <v>2</v>
      </c>
      <c r="BF8" s="455">
        <v>1</v>
      </c>
      <c r="BG8" s="455">
        <v>2</v>
      </c>
      <c r="BH8" s="455">
        <v>10</v>
      </c>
      <c r="BI8" s="455">
        <v>1</v>
      </c>
      <c r="BJ8" s="455">
        <v>0</v>
      </c>
      <c r="BK8" s="455">
        <v>0</v>
      </c>
      <c r="BL8" s="455">
        <v>4</v>
      </c>
      <c r="BM8" s="455">
        <v>1</v>
      </c>
      <c r="BN8" s="455">
        <v>0</v>
      </c>
      <c r="BO8" s="455">
        <v>1</v>
      </c>
      <c r="BP8" s="455">
        <v>2</v>
      </c>
      <c r="BQ8" s="455">
        <v>2</v>
      </c>
      <c r="BR8" s="455">
        <v>0</v>
      </c>
      <c r="BS8" s="455">
        <v>3</v>
      </c>
      <c r="BT8" s="455">
        <v>2</v>
      </c>
      <c r="BU8" s="455">
        <v>3</v>
      </c>
      <c r="BV8" s="455">
        <v>1</v>
      </c>
      <c r="BW8" s="455">
        <v>0</v>
      </c>
      <c r="BX8" s="455">
        <v>0</v>
      </c>
      <c r="BY8" s="455">
        <v>0</v>
      </c>
      <c r="BZ8" s="455">
        <v>1</v>
      </c>
      <c r="CA8" s="455">
        <v>0</v>
      </c>
      <c r="CB8" s="455">
        <v>2</v>
      </c>
      <c r="CC8" s="455">
        <v>0</v>
      </c>
      <c r="CD8" s="455">
        <v>0</v>
      </c>
      <c r="CE8" s="455">
        <v>0</v>
      </c>
      <c r="CF8" s="455">
        <v>1</v>
      </c>
      <c r="CG8" s="455">
        <v>0</v>
      </c>
      <c r="CH8" s="455">
        <v>1</v>
      </c>
      <c r="CI8" s="455">
        <v>0</v>
      </c>
      <c r="CJ8" s="455">
        <v>1</v>
      </c>
      <c r="CK8" s="455">
        <v>2</v>
      </c>
      <c r="CL8" s="455">
        <v>0</v>
      </c>
      <c r="CM8" s="455">
        <v>0</v>
      </c>
      <c r="CN8" s="455">
        <v>2</v>
      </c>
      <c r="CO8" s="455">
        <v>2</v>
      </c>
      <c r="CP8" s="455">
        <v>2</v>
      </c>
      <c r="CQ8" s="455">
        <v>4</v>
      </c>
      <c r="CR8" s="455">
        <v>0</v>
      </c>
      <c r="CS8" s="455">
        <v>0</v>
      </c>
      <c r="CT8" s="455">
        <v>2</v>
      </c>
      <c r="CU8" s="455">
        <v>1</v>
      </c>
      <c r="CV8" s="455">
        <v>3</v>
      </c>
      <c r="CW8" s="455">
        <v>0</v>
      </c>
      <c r="CX8" s="455">
        <v>3</v>
      </c>
      <c r="CY8" s="455">
        <v>1</v>
      </c>
      <c r="CZ8" s="455">
        <v>0</v>
      </c>
      <c r="DA8" s="455">
        <v>0</v>
      </c>
      <c r="DB8" s="455">
        <v>0</v>
      </c>
      <c r="DC8" s="455">
        <v>1</v>
      </c>
      <c r="DD8" s="455">
        <v>1</v>
      </c>
      <c r="DE8" s="455">
        <v>1</v>
      </c>
      <c r="DF8" s="455">
        <v>2</v>
      </c>
      <c r="DG8" s="455">
        <v>4</v>
      </c>
      <c r="DH8" s="455">
        <v>1</v>
      </c>
      <c r="DI8" s="455">
        <v>1</v>
      </c>
      <c r="DJ8" s="455">
        <v>0</v>
      </c>
      <c r="DK8" s="455">
        <v>3</v>
      </c>
      <c r="DL8" s="455">
        <v>2</v>
      </c>
      <c r="DM8" s="455">
        <v>0</v>
      </c>
      <c r="DN8" s="455">
        <v>1</v>
      </c>
      <c r="DO8" s="455">
        <v>4</v>
      </c>
      <c r="DP8" s="455">
        <v>5</v>
      </c>
      <c r="DQ8" s="455">
        <v>1</v>
      </c>
      <c r="DR8" s="455">
        <v>3</v>
      </c>
      <c r="DS8" s="455">
        <v>0</v>
      </c>
      <c r="DT8" s="455">
        <v>2</v>
      </c>
      <c r="DU8" s="455">
        <v>2</v>
      </c>
      <c r="DV8" s="455">
        <v>1</v>
      </c>
      <c r="DW8" s="455">
        <v>5</v>
      </c>
      <c r="DX8" s="455">
        <v>1</v>
      </c>
      <c r="DY8" s="455">
        <v>1</v>
      </c>
      <c r="DZ8" s="455">
        <v>6</v>
      </c>
      <c r="EA8" s="455">
        <v>1</v>
      </c>
      <c r="EB8" s="455">
        <v>0</v>
      </c>
      <c r="EC8" s="455">
        <v>1</v>
      </c>
      <c r="ED8" s="455">
        <v>2</v>
      </c>
      <c r="EE8" s="455">
        <v>2</v>
      </c>
      <c r="EF8" s="455">
        <v>4</v>
      </c>
      <c r="EG8" s="455">
        <v>2</v>
      </c>
      <c r="EH8" s="455">
        <v>3</v>
      </c>
      <c r="EI8" s="455">
        <v>5</v>
      </c>
      <c r="EJ8" s="455">
        <v>7</v>
      </c>
      <c r="EK8" s="455">
        <v>8</v>
      </c>
      <c r="EL8" s="455">
        <v>3</v>
      </c>
      <c r="EM8" s="455">
        <v>10</v>
      </c>
      <c r="EN8" s="455">
        <v>3</v>
      </c>
      <c r="EO8" s="455">
        <v>0</v>
      </c>
      <c r="EP8" s="455">
        <v>18</v>
      </c>
      <c r="EQ8" s="455">
        <v>16</v>
      </c>
      <c r="ER8" s="455">
        <v>2</v>
      </c>
      <c r="ES8" s="455">
        <v>12</v>
      </c>
      <c r="ET8" s="455">
        <v>19</v>
      </c>
      <c r="EU8" s="455">
        <v>22</v>
      </c>
      <c r="EV8" s="455">
        <v>20</v>
      </c>
      <c r="EW8" s="455">
        <v>23</v>
      </c>
      <c r="EX8" s="455">
        <v>6</v>
      </c>
      <c r="EY8" s="455">
        <v>12</v>
      </c>
      <c r="EZ8" s="455">
        <v>26</v>
      </c>
      <c r="FA8" s="455">
        <v>34</v>
      </c>
      <c r="FB8" s="455">
        <v>21</v>
      </c>
      <c r="FC8" s="455">
        <v>13</v>
      </c>
      <c r="FD8" s="455">
        <v>30</v>
      </c>
      <c r="FE8" s="455">
        <v>14</v>
      </c>
      <c r="FF8" s="455">
        <v>60</v>
      </c>
      <c r="FG8" s="455">
        <v>42</v>
      </c>
      <c r="FH8" s="455">
        <v>38</v>
      </c>
      <c r="FI8" s="455">
        <v>30</v>
      </c>
      <c r="FJ8" s="455">
        <v>27</v>
      </c>
      <c r="FK8" s="455">
        <v>7</v>
      </c>
      <c r="FL8" s="455">
        <v>28</v>
      </c>
      <c r="FM8" s="455">
        <v>10</v>
      </c>
      <c r="FN8" s="455">
        <v>29</v>
      </c>
      <c r="FO8" s="455">
        <v>16</v>
      </c>
      <c r="FP8" s="455">
        <v>-15</v>
      </c>
      <c r="FQ8" s="455">
        <v>5</v>
      </c>
      <c r="FR8" s="455">
        <v>18</v>
      </c>
      <c r="FS8" s="455">
        <v>7</v>
      </c>
      <c r="FT8" s="455">
        <v>10</v>
      </c>
      <c r="FU8" s="455">
        <v>18</v>
      </c>
      <c r="FV8" s="455">
        <v>23</v>
      </c>
      <c r="FW8" s="455">
        <v>17</v>
      </c>
      <c r="FX8" s="455">
        <v>2</v>
      </c>
      <c r="FY8" s="455">
        <v>5</v>
      </c>
      <c r="FZ8" s="455">
        <v>35</v>
      </c>
      <c r="GA8" s="455">
        <v>15</v>
      </c>
      <c r="GB8" s="455">
        <v>15</v>
      </c>
      <c r="GC8" s="455">
        <v>17</v>
      </c>
      <c r="GD8" s="455">
        <v>12</v>
      </c>
      <c r="GE8" s="455">
        <v>5</v>
      </c>
      <c r="GF8" s="455">
        <v>7</v>
      </c>
      <c r="GG8" s="455">
        <v>20</v>
      </c>
      <c r="GH8" s="455">
        <v>14</v>
      </c>
      <c r="GI8" s="455">
        <v>23</v>
      </c>
      <c r="GJ8" s="455">
        <v>13</v>
      </c>
      <c r="GK8" s="455">
        <v>21</v>
      </c>
      <c r="GL8" s="455">
        <v>1</v>
      </c>
      <c r="GM8" s="455">
        <v>2</v>
      </c>
      <c r="GN8" s="455">
        <v>24</v>
      </c>
      <c r="GO8" s="455">
        <v>39</v>
      </c>
      <c r="GP8" s="455">
        <v>30</v>
      </c>
      <c r="GQ8" s="455">
        <v>31</v>
      </c>
      <c r="GR8" s="455">
        <v>0</v>
      </c>
      <c r="GS8" s="455">
        <v>26</v>
      </c>
      <c r="GT8" s="455">
        <v>18</v>
      </c>
      <c r="GU8" s="455">
        <v>28</v>
      </c>
      <c r="GV8" s="455">
        <v>16</v>
      </c>
      <c r="GW8" s="455">
        <v>14</v>
      </c>
      <c r="GX8" s="455">
        <v>12</v>
      </c>
      <c r="GY8" s="455">
        <v>0</v>
      </c>
      <c r="GZ8" s="455">
        <v>44</v>
      </c>
      <c r="HA8" s="455">
        <v>1</v>
      </c>
      <c r="HB8" s="455">
        <v>10</v>
      </c>
      <c r="HC8" s="455">
        <v>12</v>
      </c>
      <c r="HD8" s="455">
        <v>20</v>
      </c>
      <c r="HE8" s="455">
        <v>42</v>
      </c>
      <c r="HF8" s="455">
        <v>0</v>
      </c>
      <c r="HG8" s="455">
        <v>58</v>
      </c>
      <c r="HH8" s="455">
        <v>10</v>
      </c>
      <c r="HI8" s="455">
        <v>22</v>
      </c>
      <c r="HJ8" s="455">
        <v>20</v>
      </c>
      <c r="HK8" s="455">
        <v>25</v>
      </c>
      <c r="HL8" s="455">
        <v>23</v>
      </c>
      <c r="HM8" s="455">
        <v>0</v>
      </c>
      <c r="HN8" s="455">
        <v>24</v>
      </c>
      <c r="HO8" s="455">
        <v>38</v>
      </c>
      <c r="HP8" s="455">
        <v>42</v>
      </c>
      <c r="HQ8" s="455">
        <v>21</v>
      </c>
      <c r="HR8" s="455">
        <v>0</v>
      </c>
      <c r="HS8" s="455">
        <v>14</v>
      </c>
      <c r="HT8" s="455">
        <v>0</v>
      </c>
      <c r="HU8" s="455">
        <v>24</v>
      </c>
      <c r="HV8" s="455">
        <v>10</v>
      </c>
      <c r="HW8" s="455">
        <v>36</v>
      </c>
      <c r="HX8" s="455">
        <v>33</v>
      </c>
      <c r="HY8" s="455">
        <v>0</v>
      </c>
      <c r="HZ8" s="455">
        <v>55</v>
      </c>
      <c r="IA8" s="455">
        <v>0</v>
      </c>
      <c r="IB8" s="455">
        <v>21</v>
      </c>
      <c r="IC8" s="455">
        <v>17</v>
      </c>
      <c r="ID8" s="455">
        <v>44</v>
      </c>
      <c r="IE8" s="455">
        <v>36</v>
      </c>
      <c r="IF8" s="455">
        <v>44</v>
      </c>
      <c r="IG8" s="455">
        <v>50</v>
      </c>
      <c r="IH8" s="455">
        <v>0</v>
      </c>
      <c r="II8" s="455">
        <v>49</v>
      </c>
      <c r="IJ8" s="455">
        <v>17</v>
      </c>
      <c r="IK8" s="455">
        <v>37</v>
      </c>
      <c r="IL8" s="455">
        <v>28</v>
      </c>
      <c r="IM8" s="455">
        <v>37</v>
      </c>
      <c r="IN8" s="455">
        <v>24</v>
      </c>
      <c r="IO8" s="455">
        <v>0</v>
      </c>
      <c r="IP8" s="455">
        <v>14</v>
      </c>
      <c r="IQ8" s="455">
        <v>38</v>
      </c>
      <c r="IR8" s="455">
        <v>38</v>
      </c>
      <c r="IS8" s="455">
        <v>48</v>
      </c>
      <c r="IT8" s="455">
        <v>21</v>
      </c>
      <c r="IU8" s="455">
        <v>39</v>
      </c>
      <c r="IV8" s="455">
        <v>0</v>
      </c>
      <c r="IW8" s="455">
        <v>30</v>
      </c>
      <c r="IX8" s="455">
        <v>35</v>
      </c>
      <c r="IY8" s="455">
        <v>12</v>
      </c>
      <c r="IZ8" s="455">
        <v>16</v>
      </c>
      <c r="JA8" s="455">
        <v>16</v>
      </c>
      <c r="JB8" s="455">
        <v>14</v>
      </c>
      <c r="JC8" s="455">
        <v>0</v>
      </c>
      <c r="JD8" s="455">
        <v>5</v>
      </c>
      <c r="JE8" s="455">
        <v>8</v>
      </c>
      <c r="JF8" s="455">
        <v>8</v>
      </c>
      <c r="JG8" s="455">
        <v>19</v>
      </c>
      <c r="JH8" s="455">
        <v>24</v>
      </c>
      <c r="JI8" s="455">
        <v>14</v>
      </c>
      <c r="JJ8" s="455">
        <v>0</v>
      </c>
      <c r="JK8" s="455">
        <v>1</v>
      </c>
      <c r="JL8" s="455">
        <v>7</v>
      </c>
      <c r="JM8" s="455">
        <v>9</v>
      </c>
      <c r="JN8" s="455">
        <v>12</v>
      </c>
      <c r="JO8" s="455">
        <v>6</v>
      </c>
      <c r="JP8" s="455">
        <v>5</v>
      </c>
      <c r="JQ8" s="455">
        <v>0</v>
      </c>
      <c r="JR8" s="455">
        <v>2</v>
      </c>
      <c r="JS8" s="455">
        <v>0</v>
      </c>
      <c r="JT8" s="455">
        <v>31</v>
      </c>
      <c r="JU8" s="455">
        <v>5</v>
      </c>
      <c r="JV8" s="455">
        <v>4</v>
      </c>
      <c r="JW8" s="455">
        <v>7</v>
      </c>
      <c r="JX8" s="455">
        <v>0</v>
      </c>
      <c r="JY8" s="455">
        <v>5</v>
      </c>
      <c r="JZ8" s="455">
        <v>13</v>
      </c>
      <c r="KA8" s="455">
        <v>10</v>
      </c>
      <c r="KB8" s="455">
        <v>9</v>
      </c>
      <c r="KC8" s="455">
        <v>18</v>
      </c>
      <c r="KD8" s="455">
        <v>1</v>
      </c>
      <c r="KE8" s="455">
        <v>0</v>
      </c>
      <c r="KF8" s="455">
        <v>8</v>
      </c>
      <c r="KG8" s="455">
        <v>5</v>
      </c>
      <c r="KH8" s="455">
        <v>6</v>
      </c>
      <c r="KI8" s="455">
        <v>9</v>
      </c>
      <c r="KJ8" s="455">
        <v>17</v>
      </c>
      <c r="KK8" s="455">
        <v>3</v>
      </c>
      <c r="KL8" s="455">
        <v>0</v>
      </c>
      <c r="KM8" s="455">
        <v>4</v>
      </c>
      <c r="KN8" s="455">
        <v>2</v>
      </c>
      <c r="KO8" s="455">
        <v>1</v>
      </c>
      <c r="KP8" s="455">
        <v>2</v>
      </c>
      <c r="KQ8" s="455">
        <v>3</v>
      </c>
      <c r="KR8" s="455">
        <v>2</v>
      </c>
      <c r="KS8" s="455">
        <v>0</v>
      </c>
      <c r="KT8" s="455">
        <v>20</v>
      </c>
      <c r="KU8" s="455">
        <v>8</v>
      </c>
      <c r="KV8" s="455">
        <v>6</v>
      </c>
      <c r="KW8" s="455">
        <v>6</v>
      </c>
      <c r="KX8" s="455">
        <v>3</v>
      </c>
      <c r="KY8" s="455">
        <v>2</v>
      </c>
      <c r="KZ8" s="455">
        <v>0</v>
      </c>
      <c r="LA8" s="455">
        <v>6</v>
      </c>
      <c r="LB8" s="455">
        <v>4</v>
      </c>
      <c r="LC8" s="455">
        <v>2</v>
      </c>
      <c r="LD8" s="455">
        <v>3</v>
      </c>
      <c r="LE8" s="455">
        <v>1</v>
      </c>
      <c r="LF8" s="455">
        <v>5</v>
      </c>
      <c r="LG8" s="455">
        <v>0</v>
      </c>
      <c r="LH8" s="455">
        <v>6</v>
      </c>
      <c r="LI8" s="455">
        <v>9</v>
      </c>
      <c r="LJ8" s="455">
        <v>2</v>
      </c>
      <c r="LK8" s="455">
        <v>9</v>
      </c>
      <c r="LL8" s="455">
        <v>0</v>
      </c>
      <c r="LM8" s="455">
        <v>8</v>
      </c>
      <c r="LN8" s="455">
        <v>0</v>
      </c>
      <c r="LO8" s="455">
        <v>1</v>
      </c>
      <c r="LP8" s="455">
        <v>1</v>
      </c>
      <c r="LQ8" s="455">
        <v>15</v>
      </c>
      <c r="LR8" s="455">
        <v>10</v>
      </c>
      <c r="LS8" s="455">
        <v>9</v>
      </c>
      <c r="LT8" s="455">
        <v>15</v>
      </c>
      <c r="LU8" s="455">
        <v>0</v>
      </c>
      <c r="LV8" s="455">
        <v>25</v>
      </c>
      <c r="LW8" s="455">
        <v>7</v>
      </c>
      <c r="LX8" s="455">
        <v>5</v>
      </c>
      <c r="LY8" s="455">
        <v>17</v>
      </c>
      <c r="LZ8" s="455">
        <v>11</v>
      </c>
      <c r="MA8" s="455">
        <v>17</v>
      </c>
      <c r="MB8" s="455">
        <v>8</v>
      </c>
      <c r="MC8" s="455">
        <v>2</v>
      </c>
      <c r="MD8" s="447">
        <v>3180</v>
      </c>
      <c r="ME8" s="446">
        <f t="shared" si="3"/>
        <v>50</v>
      </c>
      <c r="MF8" s="446">
        <f t="shared" si="0"/>
        <v>142</v>
      </c>
      <c r="MG8" s="451">
        <f t="shared" si="1"/>
        <v>2.84</v>
      </c>
      <c r="MH8" s="451">
        <f t="shared" si="2"/>
        <v>284</v>
      </c>
      <c r="MI8" s="456" t="s">
        <v>24</v>
      </c>
      <c r="MJ8" s="460">
        <v>50</v>
      </c>
      <c r="MK8" s="461">
        <f t="shared" si="4"/>
        <v>59.994480507793284</v>
      </c>
      <c r="ML8" s="462">
        <v>142</v>
      </c>
      <c r="MM8" s="411">
        <f t="shared" si="5"/>
        <v>170.38432464213292</v>
      </c>
      <c r="MN8" s="471">
        <v>83341</v>
      </c>
      <c r="MO8" s="444">
        <f t="shared" si="6"/>
        <v>2.84</v>
      </c>
      <c r="MT8" s="453">
        <v>43915</v>
      </c>
      <c r="MU8" s="446">
        <v>0</v>
      </c>
      <c r="MW8" s="446">
        <f t="shared" si="7"/>
        <v>0</v>
      </c>
      <c r="NB8" s="477">
        <v>43915</v>
      </c>
      <c r="NC8" s="446">
        <v>1</v>
      </c>
    </row>
    <row r="9" spans="1:368" ht="20.100000000000001" customHeight="1" thickBot="1" x14ac:dyDescent="0.3">
      <c r="A9" s="454" t="s">
        <v>47</v>
      </c>
      <c r="B9" s="455">
        <v>0</v>
      </c>
      <c r="C9" s="455">
        <v>0</v>
      </c>
      <c r="D9" s="455">
        <v>0</v>
      </c>
      <c r="E9" s="455">
        <v>0</v>
      </c>
      <c r="F9" s="455">
        <v>0</v>
      </c>
      <c r="G9" s="455">
        <v>0</v>
      </c>
      <c r="H9" s="455">
        <v>0</v>
      </c>
      <c r="I9" s="455">
        <v>0</v>
      </c>
      <c r="J9" s="455">
        <v>0</v>
      </c>
      <c r="K9" s="455">
        <v>0</v>
      </c>
      <c r="L9" s="455">
        <v>0</v>
      </c>
      <c r="M9" s="455">
        <v>0</v>
      </c>
      <c r="N9" s="455">
        <v>0</v>
      </c>
      <c r="O9" s="455">
        <v>0</v>
      </c>
      <c r="P9" s="455">
        <v>0</v>
      </c>
      <c r="Q9" s="455">
        <v>0</v>
      </c>
      <c r="R9" s="455">
        <v>0</v>
      </c>
      <c r="S9" s="455">
        <v>0</v>
      </c>
      <c r="T9" s="455">
        <v>0</v>
      </c>
      <c r="U9" s="455">
        <v>0</v>
      </c>
      <c r="V9" s="455">
        <v>0</v>
      </c>
      <c r="W9" s="455">
        <v>0</v>
      </c>
      <c r="X9" s="455">
        <v>0</v>
      </c>
      <c r="Y9" s="455">
        <v>0</v>
      </c>
      <c r="Z9" s="455">
        <v>0</v>
      </c>
      <c r="AA9" s="455">
        <v>0</v>
      </c>
      <c r="AB9" s="455">
        <v>0</v>
      </c>
      <c r="AC9" s="455">
        <v>0</v>
      </c>
      <c r="AD9" s="455">
        <v>0</v>
      </c>
      <c r="AE9" s="455">
        <v>0</v>
      </c>
      <c r="AF9" s="455">
        <v>0</v>
      </c>
      <c r="AG9" s="455">
        <v>0</v>
      </c>
      <c r="AH9" s="455">
        <v>0</v>
      </c>
      <c r="AI9" s="455">
        <v>0</v>
      </c>
      <c r="AJ9" s="455">
        <v>0</v>
      </c>
      <c r="AK9" s="455">
        <v>0</v>
      </c>
      <c r="AL9" s="455">
        <v>0</v>
      </c>
      <c r="AM9" s="455">
        <v>0</v>
      </c>
      <c r="AN9" s="455">
        <v>0</v>
      </c>
      <c r="AO9" s="455">
        <v>0</v>
      </c>
      <c r="AP9" s="455">
        <v>0</v>
      </c>
      <c r="AQ9" s="455">
        <v>0</v>
      </c>
      <c r="AR9" s="455">
        <v>0</v>
      </c>
      <c r="AS9" s="455">
        <v>0</v>
      </c>
      <c r="AT9" s="455">
        <v>0</v>
      </c>
      <c r="AU9" s="455">
        <v>0</v>
      </c>
      <c r="AV9" s="455">
        <v>0</v>
      </c>
      <c r="AW9" s="455">
        <v>0</v>
      </c>
      <c r="AX9" s="455">
        <v>0</v>
      </c>
      <c r="AY9" s="455">
        <v>0</v>
      </c>
      <c r="AZ9" s="455">
        <v>0</v>
      </c>
      <c r="BA9" s="455">
        <v>0</v>
      </c>
      <c r="BB9" s="455">
        <v>0</v>
      </c>
      <c r="BC9" s="455">
        <v>0</v>
      </c>
      <c r="BD9" s="455">
        <v>0</v>
      </c>
      <c r="BE9" s="455">
        <v>0</v>
      </c>
      <c r="BF9" s="455">
        <v>0</v>
      </c>
      <c r="BG9" s="455">
        <v>0</v>
      </c>
      <c r="BH9" s="455">
        <v>0</v>
      </c>
      <c r="BI9" s="455">
        <v>0</v>
      </c>
      <c r="BJ9" s="455">
        <v>0</v>
      </c>
      <c r="BK9" s="455">
        <v>0</v>
      </c>
      <c r="BL9" s="455">
        <v>0</v>
      </c>
      <c r="BM9" s="455">
        <v>0</v>
      </c>
      <c r="BN9" s="455">
        <v>0</v>
      </c>
      <c r="BO9" s="455">
        <v>0</v>
      </c>
      <c r="BP9" s="455">
        <v>0</v>
      </c>
      <c r="BQ9" s="455">
        <v>0</v>
      </c>
      <c r="BR9" s="455">
        <v>0</v>
      </c>
      <c r="BS9" s="455">
        <v>0</v>
      </c>
      <c r="BT9" s="455">
        <v>0</v>
      </c>
      <c r="BU9" s="455">
        <v>0</v>
      </c>
      <c r="BV9" s="455">
        <v>0</v>
      </c>
      <c r="BW9" s="455">
        <v>0</v>
      </c>
      <c r="BX9" s="455">
        <v>0</v>
      </c>
      <c r="BY9" s="455">
        <v>0</v>
      </c>
      <c r="BZ9" s="455">
        <v>0</v>
      </c>
      <c r="CA9" s="455">
        <v>0</v>
      </c>
      <c r="CB9" s="455">
        <v>1</v>
      </c>
      <c r="CC9" s="455">
        <v>0</v>
      </c>
      <c r="CD9" s="455">
        <v>0</v>
      </c>
      <c r="CE9" s="455">
        <v>0</v>
      </c>
      <c r="CF9" s="455">
        <v>0</v>
      </c>
      <c r="CG9" s="455">
        <v>0</v>
      </c>
      <c r="CH9" s="455">
        <v>0</v>
      </c>
      <c r="CI9" s="455">
        <v>1</v>
      </c>
      <c r="CJ9" s="455">
        <v>0</v>
      </c>
      <c r="CK9" s="455">
        <v>0</v>
      </c>
      <c r="CL9" s="455">
        <v>0</v>
      </c>
      <c r="CM9" s="455">
        <v>0</v>
      </c>
      <c r="CN9" s="455">
        <v>0</v>
      </c>
      <c r="CO9" s="455">
        <v>0</v>
      </c>
      <c r="CP9" s="455">
        <v>0</v>
      </c>
      <c r="CQ9" s="455">
        <v>0</v>
      </c>
      <c r="CR9" s="455">
        <v>0</v>
      </c>
      <c r="CS9" s="455">
        <v>0</v>
      </c>
      <c r="CT9" s="455">
        <v>0</v>
      </c>
      <c r="CU9" s="455">
        <v>0</v>
      </c>
      <c r="CV9" s="455">
        <v>0</v>
      </c>
      <c r="CW9" s="455">
        <v>0</v>
      </c>
      <c r="CX9" s="455">
        <v>0</v>
      </c>
      <c r="CY9" s="455">
        <v>0</v>
      </c>
      <c r="CZ9" s="455">
        <v>0</v>
      </c>
      <c r="DA9" s="455">
        <v>0</v>
      </c>
      <c r="DB9" s="455">
        <v>0</v>
      </c>
      <c r="DC9" s="455">
        <v>0</v>
      </c>
      <c r="DD9" s="455">
        <v>0</v>
      </c>
      <c r="DE9" s="455">
        <v>0</v>
      </c>
      <c r="DF9" s="455">
        <v>0</v>
      </c>
      <c r="DG9" s="455">
        <v>0</v>
      </c>
      <c r="DH9" s="455">
        <v>0</v>
      </c>
      <c r="DI9" s="455">
        <v>0</v>
      </c>
      <c r="DJ9" s="455">
        <v>0</v>
      </c>
      <c r="DK9" s="455">
        <v>0</v>
      </c>
      <c r="DL9" s="455">
        <v>0</v>
      </c>
      <c r="DM9" s="455">
        <v>0</v>
      </c>
      <c r="DN9" s="455">
        <v>0</v>
      </c>
      <c r="DO9" s="455">
        <v>0</v>
      </c>
      <c r="DP9" s="455">
        <v>0</v>
      </c>
      <c r="DQ9" s="455">
        <v>1</v>
      </c>
      <c r="DR9" s="455">
        <v>0</v>
      </c>
      <c r="DS9" s="455">
        <v>0</v>
      </c>
      <c r="DT9" s="455">
        <v>0</v>
      </c>
      <c r="DU9" s="455">
        <v>0</v>
      </c>
      <c r="DV9" s="455">
        <v>7</v>
      </c>
      <c r="DW9" s="455">
        <v>0</v>
      </c>
      <c r="DX9" s="455">
        <v>0</v>
      </c>
      <c r="DY9" s="455">
        <v>0</v>
      </c>
      <c r="DZ9" s="455">
        <v>0</v>
      </c>
      <c r="EA9" s="455">
        <v>3</v>
      </c>
      <c r="EB9" s="455">
        <v>1</v>
      </c>
      <c r="EC9" s="455">
        <v>0</v>
      </c>
      <c r="ED9" s="455">
        <v>0</v>
      </c>
      <c r="EE9" s="455">
        <v>1</v>
      </c>
      <c r="EF9" s="455">
        <v>0</v>
      </c>
      <c r="EG9" s="455">
        <v>0</v>
      </c>
      <c r="EH9" s="455">
        <v>0</v>
      </c>
      <c r="EI9" s="455">
        <v>0</v>
      </c>
      <c r="EJ9" s="455">
        <v>0</v>
      </c>
      <c r="EK9" s="455">
        <v>0</v>
      </c>
      <c r="EL9" s="455">
        <v>0</v>
      </c>
      <c r="EM9" s="455">
        <v>0</v>
      </c>
      <c r="EN9" s="455">
        <v>0</v>
      </c>
      <c r="EO9" s="455">
        <v>0</v>
      </c>
      <c r="EP9" s="455">
        <v>0</v>
      </c>
      <c r="EQ9" s="455">
        <v>0</v>
      </c>
      <c r="ER9" s="455">
        <v>0</v>
      </c>
      <c r="ES9" s="455">
        <v>0</v>
      </c>
      <c r="ET9" s="455">
        <v>0</v>
      </c>
      <c r="EU9" s="455">
        <v>0</v>
      </c>
      <c r="EV9" s="455">
        <v>1</v>
      </c>
      <c r="EW9" s="455">
        <v>0</v>
      </c>
      <c r="EX9" s="455">
        <v>0</v>
      </c>
      <c r="EY9" s="455">
        <v>1</v>
      </c>
      <c r="EZ9" s="455">
        <v>0</v>
      </c>
      <c r="FA9" s="455">
        <v>0</v>
      </c>
      <c r="FB9" s="455">
        <v>0</v>
      </c>
      <c r="FC9" s="455">
        <v>0</v>
      </c>
      <c r="FD9" s="455">
        <v>0</v>
      </c>
      <c r="FE9" s="455">
        <v>1</v>
      </c>
      <c r="FF9" s="455">
        <v>1</v>
      </c>
      <c r="FG9" s="455">
        <v>3</v>
      </c>
      <c r="FH9" s="455">
        <v>3</v>
      </c>
      <c r="FI9" s="455">
        <v>0</v>
      </c>
      <c r="FJ9" s="455">
        <v>2</v>
      </c>
      <c r="FK9" s="455">
        <v>1</v>
      </c>
      <c r="FL9" s="455">
        <v>0</v>
      </c>
      <c r="FM9" s="455">
        <v>1</v>
      </c>
      <c r="FN9" s="455">
        <v>0</v>
      </c>
      <c r="FO9" s="455">
        <v>4</v>
      </c>
      <c r="FP9" s="455">
        <v>-3</v>
      </c>
      <c r="FQ9" s="455">
        <v>0</v>
      </c>
      <c r="FR9" s="455">
        <v>0</v>
      </c>
      <c r="FS9" s="455">
        <v>1</v>
      </c>
      <c r="FT9" s="455">
        <v>0</v>
      </c>
      <c r="FU9" s="455">
        <v>0</v>
      </c>
      <c r="FV9" s="455">
        <v>0</v>
      </c>
      <c r="FW9" s="455">
        <v>0</v>
      </c>
      <c r="FX9" s="455">
        <v>0</v>
      </c>
      <c r="FY9" s="455">
        <v>0</v>
      </c>
      <c r="FZ9" s="455">
        <v>0</v>
      </c>
      <c r="GA9" s="455">
        <v>0</v>
      </c>
      <c r="GB9" s="455">
        <v>1</v>
      </c>
      <c r="GC9" s="455">
        <v>0</v>
      </c>
      <c r="GD9" s="455">
        <v>0</v>
      </c>
      <c r="GE9" s="455">
        <v>0</v>
      </c>
      <c r="GF9" s="455">
        <v>1</v>
      </c>
      <c r="GG9" s="455">
        <v>0</v>
      </c>
      <c r="GH9" s="455">
        <v>0</v>
      </c>
      <c r="GI9" s="455">
        <v>0</v>
      </c>
      <c r="GJ9" s="455">
        <v>0</v>
      </c>
      <c r="GK9" s="455">
        <v>0</v>
      </c>
      <c r="GL9" s="455">
        <v>0</v>
      </c>
      <c r="GM9" s="455">
        <v>0</v>
      </c>
      <c r="GN9" s="455">
        <v>0</v>
      </c>
      <c r="GO9" s="455">
        <v>2</v>
      </c>
      <c r="GP9" s="455">
        <v>0</v>
      </c>
      <c r="GQ9" s="455">
        <v>2</v>
      </c>
      <c r="GR9" s="455">
        <v>0</v>
      </c>
      <c r="GS9" s="455">
        <v>0</v>
      </c>
      <c r="GT9" s="455">
        <v>1</v>
      </c>
      <c r="GU9" s="455">
        <v>2</v>
      </c>
      <c r="GV9" s="455">
        <v>0</v>
      </c>
      <c r="GW9" s="455">
        <v>2</v>
      </c>
      <c r="GX9" s="455">
        <v>1</v>
      </c>
      <c r="GY9" s="455">
        <v>0</v>
      </c>
      <c r="GZ9" s="455">
        <v>0</v>
      </c>
      <c r="HA9" s="455">
        <v>0</v>
      </c>
      <c r="HB9" s="455">
        <v>0</v>
      </c>
      <c r="HC9" s="455">
        <v>1</v>
      </c>
      <c r="HD9" s="455">
        <v>0</v>
      </c>
      <c r="HE9" s="455">
        <v>1</v>
      </c>
      <c r="HF9" s="455">
        <v>0</v>
      </c>
      <c r="HG9" s="455">
        <v>1</v>
      </c>
      <c r="HH9" s="455">
        <v>4</v>
      </c>
      <c r="HI9" s="455">
        <v>4</v>
      </c>
      <c r="HJ9" s="455">
        <v>3</v>
      </c>
      <c r="HK9" s="455">
        <v>0</v>
      </c>
      <c r="HL9" s="455">
        <v>0</v>
      </c>
      <c r="HM9" s="455">
        <v>0</v>
      </c>
      <c r="HN9" s="455">
        <v>2</v>
      </c>
      <c r="HO9" s="455">
        <v>3</v>
      </c>
      <c r="HP9" s="455">
        <v>1</v>
      </c>
      <c r="HQ9" s="455">
        <v>1</v>
      </c>
      <c r="HR9" s="455">
        <v>0</v>
      </c>
      <c r="HS9" s="455">
        <v>2</v>
      </c>
      <c r="HT9" s="455">
        <v>0</v>
      </c>
      <c r="HU9" s="455">
        <v>4</v>
      </c>
      <c r="HV9" s="455">
        <v>3</v>
      </c>
      <c r="HW9" s="455">
        <v>3</v>
      </c>
      <c r="HX9" s="455">
        <v>-1</v>
      </c>
      <c r="HY9" s="455">
        <v>0</v>
      </c>
      <c r="HZ9" s="455">
        <v>3</v>
      </c>
      <c r="IA9" s="455">
        <v>0</v>
      </c>
      <c r="IB9" s="455">
        <v>3</v>
      </c>
      <c r="IC9" s="455">
        <v>3</v>
      </c>
      <c r="ID9" s="455">
        <v>2</v>
      </c>
      <c r="IE9" s="455">
        <v>13</v>
      </c>
      <c r="IF9" s="455">
        <v>4</v>
      </c>
      <c r="IG9" s="455">
        <v>7</v>
      </c>
      <c r="IH9" s="455">
        <v>0</v>
      </c>
      <c r="II9" s="455">
        <v>5</v>
      </c>
      <c r="IJ9" s="455">
        <v>0</v>
      </c>
      <c r="IK9" s="455">
        <v>9</v>
      </c>
      <c r="IL9" s="455">
        <v>5</v>
      </c>
      <c r="IM9" s="455">
        <v>16</v>
      </c>
      <c r="IN9" s="455">
        <v>1</v>
      </c>
      <c r="IO9" s="455">
        <v>0</v>
      </c>
      <c r="IP9" s="455">
        <v>4</v>
      </c>
      <c r="IQ9" s="455">
        <v>12</v>
      </c>
      <c r="IR9" s="455">
        <v>1</v>
      </c>
      <c r="IS9" s="455">
        <v>13</v>
      </c>
      <c r="IT9" s="455">
        <v>8</v>
      </c>
      <c r="IU9" s="455">
        <v>7</v>
      </c>
      <c r="IV9" s="455">
        <v>0</v>
      </c>
      <c r="IW9" s="455">
        <v>1</v>
      </c>
      <c r="IX9" s="455">
        <v>4</v>
      </c>
      <c r="IY9" s="455">
        <v>11</v>
      </c>
      <c r="IZ9" s="455">
        <v>3</v>
      </c>
      <c r="JA9" s="455">
        <v>2</v>
      </c>
      <c r="JB9" s="455">
        <v>6</v>
      </c>
      <c r="JC9" s="455">
        <v>0</v>
      </c>
      <c r="JD9" s="455">
        <v>0</v>
      </c>
      <c r="JE9" s="455">
        <v>5</v>
      </c>
      <c r="JF9" s="455">
        <v>10</v>
      </c>
      <c r="JG9" s="455">
        <v>7</v>
      </c>
      <c r="JH9" s="455">
        <v>1</v>
      </c>
      <c r="JI9" s="455">
        <v>9</v>
      </c>
      <c r="JJ9" s="455">
        <v>0</v>
      </c>
      <c r="JK9" s="455">
        <v>0</v>
      </c>
      <c r="JL9" s="455">
        <v>2</v>
      </c>
      <c r="JM9" s="455">
        <v>0</v>
      </c>
      <c r="JN9" s="455">
        <v>12</v>
      </c>
      <c r="JO9" s="455">
        <v>3</v>
      </c>
      <c r="JP9" s="455">
        <v>8</v>
      </c>
      <c r="JQ9" s="455">
        <v>0</v>
      </c>
      <c r="JR9" s="455">
        <v>5</v>
      </c>
      <c r="JS9" s="455">
        <v>0</v>
      </c>
      <c r="JT9" s="455">
        <v>2</v>
      </c>
      <c r="JU9" s="455">
        <v>4</v>
      </c>
      <c r="JV9" s="455">
        <v>3</v>
      </c>
      <c r="JW9" s="455">
        <v>12</v>
      </c>
      <c r="JX9" s="455">
        <v>0</v>
      </c>
      <c r="JY9" s="455">
        <v>1</v>
      </c>
      <c r="JZ9" s="455">
        <v>5</v>
      </c>
      <c r="KA9" s="455">
        <v>0</v>
      </c>
      <c r="KB9" s="455">
        <v>7</v>
      </c>
      <c r="KC9" s="455">
        <v>5</v>
      </c>
      <c r="KD9" s="455">
        <v>3</v>
      </c>
      <c r="KE9" s="455">
        <v>0</v>
      </c>
      <c r="KF9" s="455">
        <v>1</v>
      </c>
      <c r="KG9" s="455">
        <v>3</v>
      </c>
      <c r="KH9" s="455">
        <v>0</v>
      </c>
      <c r="KI9" s="455">
        <v>10</v>
      </c>
      <c r="KJ9" s="455">
        <v>4</v>
      </c>
      <c r="KK9" s="455">
        <v>4</v>
      </c>
      <c r="KL9" s="455">
        <v>0</v>
      </c>
      <c r="KM9" s="455">
        <v>1</v>
      </c>
      <c r="KN9" s="455">
        <v>2</v>
      </c>
      <c r="KO9" s="455">
        <v>2</v>
      </c>
      <c r="KP9" s="455">
        <v>2</v>
      </c>
      <c r="KQ9" s="455">
        <v>0</v>
      </c>
      <c r="KR9" s="455">
        <v>3</v>
      </c>
      <c r="KS9" s="455">
        <v>0</v>
      </c>
      <c r="KT9" s="455">
        <v>9</v>
      </c>
      <c r="KU9" s="455">
        <v>0</v>
      </c>
      <c r="KV9" s="455">
        <v>13</v>
      </c>
      <c r="KW9" s="455">
        <v>0</v>
      </c>
      <c r="KX9" s="455">
        <v>1</v>
      </c>
      <c r="KY9" s="455">
        <v>2</v>
      </c>
      <c r="KZ9" s="455">
        <v>0</v>
      </c>
      <c r="LA9" s="455">
        <v>8</v>
      </c>
      <c r="LB9" s="455">
        <v>0</v>
      </c>
      <c r="LC9" s="455">
        <v>5</v>
      </c>
      <c r="LD9" s="455">
        <v>1</v>
      </c>
      <c r="LE9" s="455">
        <v>3</v>
      </c>
      <c r="LF9" s="455">
        <v>12</v>
      </c>
      <c r="LG9" s="455">
        <v>0</v>
      </c>
      <c r="LH9" s="455">
        <v>1</v>
      </c>
      <c r="LI9" s="455">
        <v>0</v>
      </c>
      <c r="LJ9" s="455">
        <v>4</v>
      </c>
      <c r="LK9" s="455">
        <v>3</v>
      </c>
      <c r="LL9" s="455">
        <v>0</v>
      </c>
      <c r="LM9" s="455">
        <v>4</v>
      </c>
      <c r="LN9" s="455">
        <v>0</v>
      </c>
      <c r="LO9" s="455">
        <v>1</v>
      </c>
      <c r="LP9" s="455">
        <v>3</v>
      </c>
      <c r="LQ9" s="455">
        <v>2</v>
      </c>
      <c r="LR9" s="455">
        <v>3</v>
      </c>
      <c r="LS9" s="455">
        <v>0</v>
      </c>
      <c r="LT9" s="455">
        <v>3</v>
      </c>
      <c r="LU9" s="455">
        <v>0</v>
      </c>
      <c r="LV9" s="455">
        <v>2</v>
      </c>
      <c r="LW9" s="455">
        <v>1</v>
      </c>
      <c r="LX9" s="455">
        <v>7</v>
      </c>
      <c r="LY9" s="455">
        <v>11</v>
      </c>
      <c r="LZ9" s="455">
        <v>4</v>
      </c>
      <c r="MA9" s="455">
        <v>6</v>
      </c>
      <c r="MB9" s="455">
        <v>11</v>
      </c>
      <c r="MC9" s="455">
        <v>0</v>
      </c>
      <c r="MD9" s="447">
        <v>474</v>
      </c>
      <c r="ME9" s="446">
        <f t="shared" si="3"/>
        <v>34</v>
      </c>
      <c r="MF9" s="446">
        <f t="shared" si="0"/>
        <v>53</v>
      </c>
      <c r="MG9" s="451">
        <f t="shared" si="1"/>
        <v>1.5588235294117647</v>
      </c>
      <c r="MH9" s="451">
        <f t="shared" si="2"/>
        <v>155.88235294117646</v>
      </c>
      <c r="MI9" s="456" t="s">
        <v>47</v>
      </c>
      <c r="MJ9" s="460">
        <v>34</v>
      </c>
      <c r="MK9" s="461">
        <f t="shared" si="4"/>
        <v>120.61442406612508</v>
      </c>
      <c r="ML9" s="462">
        <v>53</v>
      </c>
      <c r="MM9" s="411">
        <f t="shared" si="5"/>
        <v>188.01660222072439</v>
      </c>
      <c r="MN9" s="460">
        <v>28189</v>
      </c>
      <c r="MO9" s="444">
        <f t="shared" si="6"/>
        <v>1.5588235294117647</v>
      </c>
      <c r="MT9" s="453">
        <v>43916</v>
      </c>
      <c r="MU9" s="446">
        <v>0</v>
      </c>
      <c r="MW9" s="446">
        <f t="shared" si="7"/>
        <v>0</v>
      </c>
      <c r="NB9" s="477">
        <v>43916</v>
      </c>
      <c r="NC9" s="446">
        <v>0</v>
      </c>
    </row>
    <row r="10" spans="1:368" ht="20.100000000000001" customHeight="1" thickBot="1" x14ac:dyDescent="0.3">
      <c r="A10" s="454" t="s">
        <v>48</v>
      </c>
      <c r="B10" s="455">
        <v>0</v>
      </c>
      <c r="C10" s="455">
        <v>0</v>
      </c>
      <c r="D10" s="455">
        <v>0</v>
      </c>
      <c r="E10" s="455">
        <v>0</v>
      </c>
      <c r="F10" s="455">
        <v>0</v>
      </c>
      <c r="G10" s="455">
        <v>0</v>
      </c>
      <c r="H10" s="455">
        <v>0</v>
      </c>
      <c r="I10" s="455">
        <v>0</v>
      </c>
      <c r="J10" s="455">
        <v>0</v>
      </c>
      <c r="K10" s="455">
        <v>0</v>
      </c>
      <c r="L10" s="455">
        <v>0</v>
      </c>
      <c r="M10" s="455">
        <v>0</v>
      </c>
      <c r="N10" s="455">
        <v>0</v>
      </c>
      <c r="O10" s="455">
        <v>0</v>
      </c>
      <c r="P10" s="455">
        <v>0</v>
      </c>
      <c r="Q10" s="455">
        <v>0</v>
      </c>
      <c r="R10" s="455">
        <v>0</v>
      </c>
      <c r="S10" s="455">
        <v>0</v>
      </c>
      <c r="T10" s="455">
        <v>0</v>
      </c>
      <c r="U10" s="455">
        <v>0</v>
      </c>
      <c r="V10" s="455">
        <v>0</v>
      </c>
      <c r="W10" s="455">
        <v>0</v>
      </c>
      <c r="X10" s="455">
        <v>0</v>
      </c>
      <c r="Y10" s="455">
        <v>0</v>
      </c>
      <c r="Z10" s="455">
        <v>0</v>
      </c>
      <c r="AA10" s="455">
        <v>0</v>
      </c>
      <c r="AB10" s="455">
        <v>0</v>
      </c>
      <c r="AC10" s="455">
        <v>0</v>
      </c>
      <c r="AD10" s="455">
        <v>0</v>
      </c>
      <c r="AE10" s="455">
        <v>0</v>
      </c>
      <c r="AF10" s="455">
        <v>0</v>
      </c>
      <c r="AG10" s="455">
        <v>0</v>
      </c>
      <c r="AH10" s="455">
        <v>0</v>
      </c>
      <c r="AI10" s="455">
        <v>0</v>
      </c>
      <c r="AJ10" s="455">
        <v>0</v>
      </c>
      <c r="AK10" s="455">
        <v>0</v>
      </c>
      <c r="AL10" s="455">
        <v>0</v>
      </c>
      <c r="AM10" s="455">
        <v>0</v>
      </c>
      <c r="AN10" s="455">
        <v>0</v>
      </c>
      <c r="AO10" s="455">
        <v>0</v>
      </c>
      <c r="AP10" s="455">
        <v>0</v>
      </c>
      <c r="AQ10" s="455">
        <v>0</v>
      </c>
      <c r="AR10" s="455">
        <v>0</v>
      </c>
      <c r="AS10" s="455">
        <v>0</v>
      </c>
      <c r="AT10" s="455">
        <v>0</v>
      </c>
      <c r="AU10" s="455">
        <v>0</v>
      </c>
      <c r="AV10" s="455">
        <v>0</v>
      </c>
      <c r="AW10" s="455">
        <v>0</v>
      </c>
      <c r="AX10" s="455">
        <v>0</v>
      </c>
      <c r="AY10" s="455">
        <v>0</v>
      </c>
      <c r="AZ10" s="455">
        <v>0</v>
      </c>
      <c r="BA10" s="455">
        <v>0</v>
      </c>
      <c r="BB10" s="455">
        <v>0</v>
      </c>
      <c r="BC10" s="455">
        <v>0</v>
      </c>
      <c r="BD10" s="455">
        <v>0</v>
      </c>
      <c r="BE10" s="455">
        <v>0</v>
      </c>
      <c r="BF10" s="455">
        <v>0</v>
      </c>
      <c r="BG10" s="455">
        <v>0</v>
      </c>
      <c r="BH10" s="455">
        <v>0</v>
      </c>
      <c r="BI10" s="455">
        <v>0</v>
      </c>
      <c r="BJ10" s="455">
        <v>0</v>
      </c>
      <c r="BK10" s="455">
        <v>0</v>
      </c>
      <c r="BL10" s="455">
        <v>0</v>
      </c>
      <c r="BM10" s="455">
        <v>0</v>
      </c>
      <c r="BN10" s="455">
        <v>0</v>
      </c>
      <c r="BO10" s="455">
        <v>0</v>
      </c>
      <c r="BP10" s="455">
        <v>0</v>
      </c>
      <c r="BQ10" s="455">
        <v>0</v>
      </c>
      <c r="BR10" s="455">
        <v>0</v>
      </c>
      <c r="BS10" s="455">
        <v>0</v>
      </c>
      <c r="BT10" s="455">
        <v>0</v>
      </c>
      <c r="BU10" s="455">
        <v>0</v>
      </c>
      <c r="BV10" s="455">
        <v>0</v>
      </c>
      <c r="BW10" s="455">
        <v>0</v>
      </c>
      <c r="BX10" s="455">
        <v>0</v>
      </c>
      <c r="BY10" s="455">
        <v>0</v>
      </c>
      <c r="BZ10" s="455">
        <v>0</v>
      </c>
      <c r="CA10" s="455">
        <v>0</v>
      </c>
      <c r="CB10" s="455">
        <v>0</v>
      </c>
      <c r="CC10" s="455">
        <v>0</v>
      </c>
      <c r="CD10" s="455">
        <v>0</v>
      </c>
      <c r="CE10" s="455">
        <v>0</v>
      </c>
      <c r="CF10" s="455">
        <v>0</v>
      </c>
      <c r="CG10" s="455">
        <v>0</v>
      </c>
      <c r="CH10" s="455">
        <v>0</v>
      </c>
      <c r="CI10" s="455">
        <v>0</v>
      </c>
      <c r="CJ10" s="455">
        <v>0</v>
      </c>
      <c r="CK10" s="455">
        <v>0</v>
      </c>
      <c r="CL10" s="455">
        <v>0</v>
      </c>
      <c r="CM10" s="455">
        <v>0</v>
      </c>
      <c r="CN10" s="455">
        <v>0</v>
      </c>
      <c r="CO10" s="455">
        <v>0</v>
      </c>
      <c r="CP10" s="455">
        <v>0</v>
      </c>
      <c r="CQ10" s="455">
        <v>0</v>
      </c>
      <c r="CR10" s="455">
        <v>0</v>
      </c>
      <c r="CS10" s="455">
        <v>0</v>
      </c>
      <c r="CT10" s="455">
        <v>0</v>
      </c>
      <c r="CU10" s="455">
        <v>0</v>
      </c>
      <c r="CV10" s="455">
        <v>0</v>
      </c>
      <c r="CW10" s="455">
        <v>0</v>
      </c>
      <c r="CX10" s="455">
        <v>0</v>
      </c>
      <c r="CY10" s="455">
        <v>0</v>
      </c>
      <c r="CZ10" s="455">
        <v>0</v>
      </c>
      <c r="DA10" s="455">
        <v>0</v>
      </c>
      <c r="DB10" s="455">
        <v>0</v>
      </c>
      <c r="DC10" s="455">
        <v>0</v>
      </c>
      <c r="DD10" s="455">
        <v>0</v>
      </c>
      <c r="DE10" s="455">
        <v>0</v>
      </c>
      <c r="DF10" s="455">
        <v>0</v>
      </c>
      <c r="DG10" s="455">
        <v>2</v>
      </c>
      <c r="DH10" s="455">
        <v>0</v>
      </c>
      <c r="DI10" s="455">
        <v>0</v>
      </c>
      <c r="DJ10" s="455">
        <v>0</v>
      </c>
      <c r="DK10" s="455">
        <v>0</v>
      </c>
      <c r="DL10" s="455">
        <v>0</v>
      </c>
      <c r="DM10" s="455">
        <v>0</v>
      </c>
      <c r="DN10" s="455">
        <v>0</v>
      </c>
      <c r="DO10" s="455">
        <v>0</v>
      </c>
      <c r="DP10" s="455">
        <v>0</v>
      </c>
      <c r="DQ10" s="455">
        <v>0</v>
      </c>
      <c r="DR10" s="455">
        <v>0</v>
      </c>
      <c r="DS10" s="455">
        <v>0</v>
      </c>
      <c r="DT10" s="455">
        <v>0</v>
      </c>
      <c r="DU10" s="455">
        <v>0</v>
      </c>
      <c r="DV10" s="455">
        <v>0</v>
      </c>
      <c r="DW10" s="455">
        <v>0</v>
      </c>
      <c r="DX10" s="455">
        <v>0</v>
      </c>
      <c r="DY10" s="455">
        <v>0</v>
      </c>
      <c r="DZ10" s="455">
        <v>0</v>
      </c>
      <c r="EA10" s="455">
        <v>0</v>
      </c>
      <c r="EB10" s="455">
        <v>1</v>
      </c>
      <c r="EC10" s="455">
        <v>0</v>
      </c>
      <c r="ED10" s="455">
        <v>0</v>
      </c>
      <c r="EE10" s="455">
        <v>0</v>
      </c>
      <c r="EF10" s="455">
        <v>0</v>
      </c>
      <c r="EG10" s="455">
        <v>0</v>
      </c>
      <c r="EH10" s="455">
        <v>0</v>
      </c>
      <c r="EI10" s="455">
        <v>0</v>
      </c>
      <c r="EJ10" s="455">
        <v>0</v>
      </c>
      <c r="EK10" s="455">
        <v>0</v>
      </c>
      <c r="EL10" s="455">
        <v>1</v>
      </c>
      <c r="EM10" s="455">
        <v>0</v>
      </c>
      <c r="EN10" s="455">
        <v>0</v>
      </c>
      <c r="EO10" s="455">
        <v>0</v>
      </c>
      <c r="EP10" s="455">
        <v>0</v>
      </c>
      <c r="EQ10" s="455">
        <v>0</v>
      </c>
      <c r="ER10" s="455">
        <v>0</v>
      </c>
      <c r="ES10" s="455">
        <v>0</v>
      </c>
      <c r="ET10" s="455">
        <v>0</v>
      </c>
      <c r="EU10" s="455">
        <v>0</v>
      </c>
      <c r="EV10" s="455">
        <v>0</v>
      </c>
      <c r="EW10" s="455">
        <v>0</v>
      </c>
      <c r="EX10" s="455">
        <v>0</v>
      </c>
      <c r="EY10" s="455">
        <v>0</v>
      </c>
      <c r="EZ10" s="455">
        <v>0</v>
      </c>
      <c r="FA10" s="455">
        <v>0</v>
      </c>
      <c r="FB10" s="455">
        <v>0</v>
      </c>
      <c r="FC10" s="455">
        <v>0</v>
      </c>
      <c r="FD10" s="455">
        <v>0</v>
      </c>
      <c r="FE10" s="455">
        <v>0</v>
      </c>
      <c r="FF10" s="455">
        <v>0</v>
      </c>
      <c r="FG10" s="455">
        <v>0</v>
      </c>
      <c r="FH10" s="455">
        <v>0</v>
      </c>
      <c r="FI10" s="455">
        <v>0</v>
      </c>
      <c r="FJ10" s="455">
        <v>0</v>
      </c>
      <c r="FK10" s="455">
        <v>0</v>
      </c>
      <c r="FL10" s="455">
        <v>0</v>
      </c>
      <c r="FM10" s="455">
        <v>0</v>
      </c>
      <c r="FN10" s="455">
        <v>2</v>
      </c>
      <c r="FO10" s="455">
        <v>1</v>
      </c>
      <c r="FP10" s="455">
        <v>-3</v>
      </c>
      <c r="FQ10" s="455">
        <v>0</v>
      </c>
      <c r="FR10" s="455">
        <v>0</v>
      </c>
      <c r="FS10" s="455">
        <v>0</v>
      </c>
      <c r="FT10" s="455">
        <v>0</v>
      </c>
      <c r="FU10" s="455">
        <v>0</v>
      </c>
      <c r="FV10" s="455">
        <v>0</v>
      </c>
      <c r="FW10" s="455">
        <v>0</v>
      </c>
      <c r="FX10" s="455">
        <v>0</v>
      </c>
      <c r="FY10" s="455">
        <v>0</v>
      </c>
      <c r="FZ10" s="455">
        <v>7</v>
      </c>
      <c r="GA10" s="455">
        <v>4</v>
      </c>
      <c r="GB10" s="455">
        <v>1</v>
      </c>
      <c r="GC10" s="455">
        <v>1</v>
      </c>
      <c r="GD10" s="455">
        <v>0</v>
      </c>
      <c r="GE10" s="455">
        <v>0</v>
      </c>
      <c r="GF10" s="455">
        <v>0</v>
      </c>
      <c r="GG10" s="455">
        <v>0</v>
      </c>
      <c r="GH10" s="455">
        <v>2</v>
      </c>
      <c r="GI10" s="455">
        <v>0</v>
      </c>
      <c r="GJ10" s="455">
        <v>0</v>
      </c>
      <c r="GK10" s="455">
        <v>4</v>
      </c>
      <c r="GL10" s="455">
        <v>0</v>
      </c>
      <c r="GM10" s="455">
        <v>0</v>
      </c>
      <c r="GN10" s="455">
        <v>0</v>
      </c>
      <c r="GO10" s="455">
        <v>0</v>
      </c>
      <c r="GP10" s="455">
        <v>0</v>
      </c>
      <c r="GQ10" s="455">
        <v>0</v>
      </c>
      <c r="GR10" s="455">
        <v>0</v>
      </c>
      <c r="GS10" s="455">
        <v>0</v>
      </c>
      <c r="GT10" s="455">
        <v>0</v>
      </c>
      <c r="GU10" s="455">
        <v>0</v>
      </c>
      <c r="GV10" s="455">
        <v>0</v>
      </c>
      <c r="GW10" s="455">
        <v>0</v>
      </c>
      <c r="GX10" s="455">
        <v>0</v>
      </c>
      <c r="GY10" s="455">
        <v>0</v>
      </c>
      <c r="GZ10" s="455">
        <v>3</v>
      </c>
      <c r="HA10" s="455">
        <v>0</v>
      </c>
      <c r="HB10" s="455">
        <v>0</v>
      </c>
      <c r="HC10" s="455">
        <v>1</v>
      </c>
      <c r="HD10" s="455">
        <v>5</v>
      </c>
      <c r="HE10" s="455">
        <v>2</v>
      </c>
      <c r="HF10" s="455">
        <v>0</v>
      </c>
      <c r="HG10" s="455">
        <v>0</v>
      </c>
      <c r="HH10" s="455">
        <v>4</v>
      </c>
      <c r="HI10" s="455">
        <v>5</v>
      </c>
      <c r="HJ10" s="455">
        <v>2</v>
      </c>
      <c r="HK10" s="455">
        <v>11</v>
      </c>
      <c r="HL10" s="455">
        <v>1</v>
      </c>
      <c r="HM10" s="455">
        <v>0</v>
      </c>
      <c r="HN10" s="455">
        <v>1</v>
      </c>
      <c r="HO10" s="455">
        <v>3</v>
      </c>
      <c r="HP10" s="455">
        <v>0</v>
      </c>
      <c r="HQ10" s="455">
        <v>0</v>
      </c>
      <c r="HR10" s="455">
        <v>0</v>
      </c>
      <c r="HS10" s="455">
        <v>0</v>
      </c>
      <c r="HT10" s="455">
        <v>0</v>
      </c>
      <c r="HU10" s="455">
        <v>0</v>
      </c>
      <c r="HV10" s="455">
        <v>0</v>
      </c>
      <c r="HW10" s="455">
        <v>0</v>
      </c>
      <c r="HX10" s="455">
        <v>0</v>
      </c>
      <c r="HY10" s="455">
        <v>0</v>
      </c>
      <c r="HZ10" s="455">
        <v>7</v>
      </c>
      <c r="IA10" s="455">
        <v>0</v>
      </c>
      <c r="IB10" s="455">
        <v>6</v>
      </c>
      <c r="IC10" s="455">
        <v>1</v>
      </c>
      <c r="ID10" s="455">
        <v>12</v>
      </c>
      <c r="IE10" s="455">
        <v>9</v>
      </c>
      <c r="IF10" s="455">
        <v>0</v>
      </c>
      <c r="IG10" s="455">
        <v>14</v>
      </c>
      <c r="IH10" s="455">
        <v>0</v>
      </c>
      <c r="II10" s="455">
        <v>3</v>
      </c>
      <c r="IJ10" s="455">
        <v>7</v>
      </c>
      <c r="IK10" s="455">
        <v>1</v>
      </c>
      <c r="IL10" s="455">
        <v>1</v>
      </c>
      <c r="IM10" s="455">
        <v>0</v>
      </c>
      <c r="IN10" s="455">
        <v>4</v>
      </c>
      <c r="IO10" s="455">
        <v>0</v>
      </c>
      <c r="IP10" s="455">
        <v>0</v>
      </c>
      <c r="IQ10" s="455">
        <v>4</v>
      </c>
      <c r="IR10" s="455">
        <v>1</v>
      </c>
      <c r="IS10" s="455">
        <v>5</v>
      </c>
      <c r="IT10" s="455">
        <v>2</v>
      </c>
      <c r="IU10" s="455">
        <v>2</v>
      </c>
      <c r="IV10" s="455">
        <v>0</v>
      </c>
      <c r="IW10" s="455">
        <v>0</v>
      </c>
      <c r="IX10" s="455">
        <v>8</v>
      </c>
      <c r="IY10" s="455">
        <v>3</v>
      </c>
      <c r="IZ10" s="455">
        <v>3</v>
      </c>
      <c r="JA10" s="455">
        <v>0</v>
      </c>
      <c r="JB10" s="455">
        <v>4</v>
      </c>
      <c r="JC10" s="455">
        <v>0</v>
      </c>
      <c r="JD10" s="455">
        <v>0</v>
      </c>
      <c r="JE10" s="455">
        <v>1</v>
      </c>
      <c r="JF10" s="455">
        <v>7</v>
      </c>
      <c r="JG10" s="455">
        <v>2</v>
      </c>
      <c r="JH10" s="455">
        <v>0</v>
      </c>
      <c r="JI10" s="455">
        <v>3</v>
      </c>
      <c r="JJ10" s="455">
        <v>0</v>
      </c>
      <c r="JK10" s="455">
        <v>0</v>
      </c>
      <c r="JL10" s="455">
        <v>0</v>
      </c>
      <c r="JM10" s="455">
        <v>1</v>
      </c>
      <c r="JN10" s="455">
        <v>0</v>
      </c>
      <c r="JO10" s="455">
        <v>8</v>
      </c>
      <c r="JP10" s="455">
        <v>1</v>
      </c>
      <c r="JQ10" s="455">
        <v>0</v>
      </c>
      <c r="JR10" s="455">
        <v>3</v>
      </c>
      <c r="JS10" s="455">
        <v>0</v>
      </c>
      <c r="JT10" s="455">
        <v>0</v>
      </c>
      <c r="JU10" s="455">
        <v>1</v>
      </c>
      <c r="JV10" s="455">
        <v>0</v>
      </c>
      <c r="JW10" s="455">
        <v>1</v>
      </c>
      <c r="JX10" s="455">
        <v>0</v>
      </c>
      <c r="JY10" s="455">
        <v>2</v>
      </c>
      <c r="JZ10" s="455">
        <v>1</v>
      </c>
      <c r="KA10" s="455">
        <v>2</v>
      </c>
      <c r="KB10" s="455">
        <v>3</v>
      </c>
      <c r="KC10" s="455">
        <v>0</v>
      </c>
      <c r="KD10" s="455">
        <v>0</v>
      </c>
      <c r="KE10" s="455">
        <v>0</v>
      </c>
      <c r="KF10" s="455">
        <v>0</v>
      </c>
      <c r="KG10" s="455">
        <v>1</v>
      </c>
      <c r="KH10" s="455">
        <v>0</v>
      </c>
      <c r="KI10" s="455">
        <v>0</v>
      </c>
      <c r="KJ10" s="455">
        <v>3</v>
      </c>
      <c r="KK10" s="455">
        <v>0</v>
      </c>
      <c r="KL10" s="455">
        <v>0</v>
      </c>
      <c r="KM10" s="455">
        <v>0</v>
      </c>
      <c r="KN10" s="455">
        <v>5</v>
      </c>
      <c r="KO10" s="455">
        <v>4</v>
      </c>
      <c r="KP10" s="455">
        <v>3</v>
      </c>
      <c r="KQ10" s="455">
        <v>4</v>
      </c>
      <c r="KR10" s="455">
        <v>5</v>
      </c>
      <c r="KS10" s="455">
        <v>0</v>
      </c>
      <c r="KT10" s="455">
        <v>2</v>
      </c>
      <c r="KU10" s="455">
        <v>3</v>
      </c>
      <c r="KV10" s="455">
        <v>3</v>
      </c>
      <c r="KW10" s="455">
        <v>5</v>
      </c>
      <c r="KX10" s="455">
        <v>1</v>
      </c>
      <c r="KY10" s="455">
        <v>1</v>
      </c>
      <c r="KZ10" s="455">
        <v>0</v>
      </c>
      <c r="LA10" s="455">
        <v>0</v>
      </c>
      <c r="LB10" s="455">
        <v>4</v>
      </c>
      <c r="LC10" s="455">
        <v>1</v>
      </c>
      <c r="LD10" s="455">
        <v>1</v>
      </c>
      <c r="LE10" s="455">
        <v>0</v>
      </c>
      <c r="LF10" s="455">
        <v>0</v>
      </c>
      <c r="LG10" s="455">
        <v>0</v>
      </c>
      <c r="LH10" s="455">
        <v>0</v>
      </c>
      <c r="LI10" s="455">
        <v>1</v>
      </c>
      <c r="LJ10" s="455">
        <v>0</v>
      </c>
      <c r="LK10" s="455">
        <v>5</v>
      </c>
      <c r="LL10" s="455">
        <v>0</v>
      </c>
      <c r="LM10" s="455">
        <v>0</v>
      </c>
      <c r="LN10" s="455">
        <v>0</v>
      </c>
      <c r="LO10" s="455">
        <v>0</v>
      </c>
      <c r="LP10" s="455">
        <v>0</v>
      </c>
      <c r="LQ10" s="455">
        <v>3</v>
      </c>
      <c r="LR10" s="455">
        <v>1</v>
      </c>
      <c r="LS10" s="455">
        <v>1</v>
      </c>
      <c r="LT10" s="455">
        <v>3</v>
      </c>
      <c r="LU10" s="455">
        <v>0</v>
      </c>
      <c r="LV10" s="455">
        <v>2</v>
      </c>
      <c r="LW10" s="455">
        <v>0</v>
      </c>
      <c r="LX10" s="455">
        <v>2</v>
      </c>
      <c r="LY10" s="455">
        <v>1</v>
      </c>
      <c r="LZ10" s="455">
        <v>0</v>
      </c>
      <c r="MA10" s="455">
        <v>0</v>
      </c>
      <c r="MB10" s="455">
        <v>3</v>
      </c>
      <c r="MC10" s="455">
        <v>0</v>
      </c>
      <c r="MD10" s="447">
        <v>262</v>
      </c>
      <c r="ME10" s="446">
        <f t="shared" si="3"/>
        <v>12</v>
      </c>
      <c r="MF10" s="446">
        <f t="shared" si="0"/>
        <v>16</v>
      </c>
      <c r="MG10" s="451">
        <f t="shared" si="1"/>
        <v>1.3333333333333333</v>
      </c>
      <c r="MH10" s="451">
        <f t="shared" si="2"/>
        <v>133.33333333333334</v>
      </c>
      <c r="MI10" s="456" t="s">
        <v>48</v>
      </c>
      <c r="MJ10" s="471">
        <v>12</v>
      </c>
      <c r="MK10" s="472">
        <f t="shared" si="4"/>
        <v>72.868593636142819</v>
      </c>
      <c r="ML10" s="473">
        <v>16</v>
      </c>
      <c r="MM10" s="411">
        <f t="shared" si="5"/>
        <v>97.15812484819044</v>
      </c>
      <c r="MN10" s="460">
        <v>16468</v>
      </c>
      <c r="MO10" s="444">
        <f t="shared" si="6"/>
        <v>1.3333333333333333</v>
      </c>
      <c r="MT10" s="453">
        <v>43920</v>
      </c>
      <c r="MU10" s="446">
        <v>1</v>
      </c>
      <c r="MW10" s="446">
        <f t="shared" si="7"/>
        <v>1</v>
      </c>
      <c r="NB10" s="477">
        <v>43920</v>
      </c>
      <c r="NC10" s="446">
        <v>0</v>
      </c>
    </row>
    <row r="11" spans="1:368" ht="20.100000000000001" customHeight="1" thickBot="1" x14ac:dyDescent="0.3">
      <c r="A11" s="454" t="s">
        <v>7</v>
      </c>
      <c r="B11" s="455">
        <v>1</v>
      </c>
      <c r="C11" s="455">
        <v>0</v>
      </c>
      <c r="D11" s="455">
        <v>1</v>
      </c>
      <c r="E11" s="455">
        <v>0</v>
      </c>
      <c r="F11" s="455">
        <v>0</v>
      </c>
      <c r="G11" s="455">
        <v>0</v>
      </c>
      <c r="H11" s="455">
        <v>0</v>
      </c>
      <c r="I11" s="455">
        <v>0</v>
      </c>
      <c r="J11" s="455">
        <v>0</v>
      </c>
      <c r="K11" s="455">
        <v>0</v>
      </c>
      <c r="L11" s="455">
        <v>0</v>
      </c>
      <c r="M11" s="455">
        <v>0</v>
      </c>
      <c r="N11" s="455">
        <v>0</v>
      </c>
      <c r="O11" s="455">
        <v>0</v>
      </c>
      <c r="P11" s="455">
        <v>0</v>
      </c>
      <c r="Q11" s="455">
        <v>0</v>
      </c>
      <c r="R11" s="455">
        <v>0</v>
      </c>
      <c r="S11" s="455">
        <v>0</v>
      </c>
      <c r="T11" s="455">
        <v>0</v>
      </c>
      <c r="U11" s="455">
        <v>0</v>
      </c>
      <c r="V11" s="455">
        <v>0</v>
      </c>
      <c r="W11" s="455">
        <v>0</v>
      </c>
      <c r="X11" s="455">
        <v>0</v>
      </c>
      <c r="Y11" s="455">
        <v>0</v>
      </c>
      <c r="Z11" s="455">
        <v>0</v>
      </c>
      <c r="AA11" s="455">
        <v>0</v>
      </c>
      <c r="AB11" s="455">
        <v>0</v>
      </c>
      <c r="AC11" s="455">
        <v>0</v>
      </c>
      <c r="AD11" s="455">
        <v>0</v>
      </c>
      <c r="AE11" s="455">
        <v>0</v>
      </c>
      <c r="AF11" s="455">
        <v>0</v>
      </c>
      <c r="AG11" s="455">
        <v>0</v>
      </c>
      <c r="AH11" s="455">
        <v>0</v>
      </c>
      <c r="AI11" s="455">
        <v>0</v>
      </c>
      <c r="AJ11" s="455">
        <v>0</v>
      </c>
      <c r="AK11" s="455">
        <v>0</v>
      </c>
      <c r="AL11" s="455">
        <v>0</v>
      </c>
      <c r="AM11" s="455">
        <v>0</v>
      </c>
      <c r="AN11" s="455">
        <v>0</v>
      </c>
      <c r="AO11" s="455">
        <v>0</v>
      </c>
      <c r="AP11" s="455">
        <v>0</v>
      </c>
      <c r="AQ11" s="455">
        <v>0</v>
      </c>
      <c r="AR11" s="455">
        <v>0</v>
      </c>
      <c r="AS11" s="455">
        <v>0</v>
      </c>
      <c r="AT11" s="455">
        <v>0</v>
      </c>
      <c r="AU11" s="455">
        <v>0</v>
      </c>
      <c r="AV11" s="455">
        <v>0</v>
      </c>
      <c r="AW11" s="455">
        <v>0</v>
      </c>
      <c r="AX11" s="455">
        <v>0</v>
      </c>
      <c r="AY11" s="455">
        <v>0</v>
      </c>
      <c r="AZ11" s="455">
        <v>0</v>
      </c>
      <c r="BA11" s="455">
        <v>0</v>
      </c>
      <c r="BB11" s="455">
        <v>0</v>
      </c>
      <c r="BC11" s="455">
        <v>0</v>
      </c>
      <c r="BD11" s="455">
        <v>0</v>
      </c>
      <c r="BE11" s="455">
        <v>0</v>
      </c>
      <c r="BF11" s="455">
        <v>0</v>
      </c>
      <c r="BG11" s="455">
        <v>0</v>
      </c>
      <c r="BH11" s="455">
        <v>0</v>
      </c>
      <c r="BI11" s="455">
        <v>0</v>
      </c>
      <c r="BJ11" s="455">
        <v>0</v>
      </c>
      <c r="BK11" s="455">
        <v>0</v>
      </c>
      <c r="BL11" s="455">
        <v>0</v>
      </c>
      <c r="BM11" s="455">
        <v>0</v>
      </c>
      <c r="BN11" s="455">
        <v>0</v>
      </c>
      <c r="BO11" s="455">
        <v>0</v>
      </c>
      <c r="BP11" s="455">
        <v>0</v>
      </c>
      <c r="BQ11" s="455">
        <v>0</v>
      </c>
      <c r="BR11" s="455">
        <v>0</v>
      </c>
      <c r="BS11" s="455">
        <v>0</v>
      </c>
      <c r="BT11" s="455">
        <v>0</v>
      </c>
      <c r="BU11" s="455">
        <v>0</v>
      </c>
      <c r="BV11" s="455">
        <v>0</v>
      </c>
      <c r="BW11" s="455">
        <v>0</v>
      </c>
      <c r="BX11" s="455">
        <v>0</v>
      </c>
      <c r="BY11" s="455">
        <v>0</v>
      </c>
      <c r="BZ11" s="455">
        <v>0</v>
      </c>
      <c r="CA11" s="455">
        <v>0</v>
      </c>
      <c r="CB11" s="455">
        <v>0</v>
      </c>
      <c r="CC11" s="455">
        <v>0</v>
      </c>
      <c r="CD11" s="455">
        <v>0</v>
      </c>
      <c r="CE11" s="455">
        <v>1</v>
      </c>
      <c r="CF11" s="455">
        <v>0</v>
      </c>
      <c r="CG11" s="455">
        <v>0</v>
      </c>
      <c r="CH11" s="455">
        <v>0</v>
      </c>
      <c r="CI11" s="455">
        <v>0</v>
      </c>
      <c r="CJ11" s="455">
        <v>2</v>
      </c>
      <c r="CK11" s="455">
        <v>0</v>
      </c>
      <c r="CL11" s="455">
        <v>0</v>
      </c>
      <c r="CM11" s="455">
        <v>2</v>
      </c>
      <c r="CN11" s="455">
        <v>0</v>
      </c>
      <c r="CO11" s="455">
        <v>0</v>
      </c>
      <c r="CP11" s="455">
        <v>0</v>
      </c>
      <c r="CQ11" s="455">
        <v>0</v>
      </c>
      <c r="CR11" s="455">
        <v>1</v>
      </c>
      <c r="CS11" s="455">
        <v>0</v>
      </c>
      <c r="CT11" s="455">
        <v>0</v>
      </c>
      <c r="CU11" s="455">
        <v>0</v>
      </c>
      <c r="CV11" s="455">
        <v>0</v>
      </c>
      <c r="CW11" s="455">
        <v>6</v>
      </c>
      <c r="CX11" s="455">
        <v>0</v>
      </c>
      <c r="CY11" s="455">
        <v>1</v>
      </c>
      <c r="CZ11" s="455">
        <v>2</v>
      </c>
      <c r="DA11" s="455">
        <v>0</v>
      </c>
      <c r="DB11" s="455">
        <v>1</v>
      </c>
      <c r="DC11" s="455">
        <v>1</v>
      </c>
      <c r="DD11" s="455">
        <v>0</v>
      </c>
      <c r="DE11" s="455">
        <v>0</v>
      </c>
      <c r="DF11" s="455">
        <v>4</v>
      </c>
      <c r="DG11" s="455">
        <v>1</v>
      </c>
      <c r="DH11" s="455">
        <v>11</v>
      </c>
      <c r="DI11" s="455">
        <v>0</v>
      </c>
      <c r="DJ11" s="455">
        <v>1</v>
      </c>
      <c r="DK11" s="455">
        <v>0</v>
      </c>
      <c r="DL11" s="455">
        <v>1</v>
      </c>
      <c r="DM11" s="455">
        <v>3</v>
      </c>
      <c r="DN11" s="455">
        <v>0</v>
      </c>
      <c r="DO11" s="455">
        <v>1</v>
      </c>
      <c r="DP11" s="455">
        <v>0</v>
      </c>
      <c r="DQ11" s="455">
        <v>0</v>
      </c>
      <c r="DR11" s="455">
        <v>2</v>
      </c>
      <c r="DS11" s="455">
        <v>0</v>
      </c>
      <c r="DT11" s="455">
        <v>0</v>
      </c>
      <c r="DU11" s="455">
        <v>3</v>
      </c>
      <c r="DV11" s="455">
        <v>0</v>
      </c>
      <c r="DW11" s="455">
        <v>3</v>
      </c>
      <c r="DX11" s="455">
        <v>2</v>
      </c>
      <c r="DY11" s="455">
        <v>6</v>
      </c>
      <c r="DZ11" s="455">
        <v>0</v>
      </c>
      <c r="EA11" s="455">
        <v>3</v>
      </c>
      <c r="EB11" s="455">
        <v>5</v>
      </c>
      <c r="EC11" s="455">
        <v>1</v>
      </c>
      <c r="ED11" s="455">
        <v>4</v>
      </c>
      <c r="EE11" s="455">
        <v>4</v>
      </c>
      <c r="EF11" s="455">
        <v>2</v>
      </c>
      <c r="EG11" s="455">
        <v>5</v>
      </c>
      <c r="EH11" s="455">
        <v>1</v>
      </c>
      <c r="EI11" s="455">
        <v>1</v>
      </c>
      <c r="EJ11" s="455">
        <v>6</v>
      </c>
      <c r="EK11" s="455">
        <v>9</v>
      </c>
      <c r="EL11" s="455">
        <v>10</v>
      </c>
      <c r="EM11" s="455">
        <v>5</v>
      </c>
      <c r="EN11" s="455">
        <v>5</v>
      </c>
      <c r="EO11" s="455">
        <v>0</v>
      </c>
      <c r="EP11" s="455">
        <v>10</v>
      </c>
      <c r="EQ11" s="455">
        <v>12</v>
      </c>
      <c r="ER11" s="455">
        <v>1</v>
      </c>
      <c r="ES11" s="455">
        <v>7</v>
      </c>
      <c r="ET11" s="455">
        <v>18</v>
      </c>
      <c r="EU11" s="455">
        <v>22</v>
      </c>
      <c r="EV11" s="455">
        <v>0</v>
      </c>
      <c r="EW11" s="455">
        <v>0</v>
      </c>
      <c r="EX11" s="455">
        <v>6</v>
      </c>
      <c r="EY11" s="455">
        <v>23</v>
      </c>
      <c r="EZ11" s="455">
        <v>21</v>
      </c>
      <c r="FA11" s="455">
        <v>18</v>
      </c>
      <c r="FB11" s="455">
        <v>20</v>
      </c>
      <c r="FC11" s="455">
        <v>20</v>
      </c>
      <c r="FD11" s="455">
        <v>11</v>
      </c>
      <c r="FE11" s="455">
        <v>43</v>
      </c>
      <c r="FF11" s="455">
        <v>14</v>
      </c>
      <c r="FG11" s="455">
        <v>12</v>
      </c>
      <c r="FH11" s="455">
        <v>12</v>
      </c>
      <c r="FI11" s="455">
        <v>3</v>
      </c>
      <c r="FJ11" s="455">
        <v>1</v>
      </c>
      <c r="FK11" s="455">
        <v>40</v>
      </c>
      <c r="FL11" s="455">
        <v>23</v>
      </c>
      <c r="FM11" s="455">
        <v>17</v>
      </c>
      <c r="FN11" s="455">
        <v>24</v>
      </c>
      <c r="FO11" s="455">
        <v>18</v>
      </c>
      <c r="FP11" s="455">
        <v>6</v>
      </c>
      <c r="FQ11" s="455">
        <v>0</v>
      </c>
      <c r="FR11" s="455">
        <v>4</v>
      </c>
      <c r="FS11" s="455">
        <v>5</v>
      </c>
      <c r="FT11" s="455">
        <v>10</v>
      </c>
      <c r="FU11" s="455">
        <v>24</v>
      </c>
      <c r="FV11" s="455">
        <v>18</v>
      </c>
      <c r="FW11" s="455">
        <v>11</v>
      </c>
      <c r="FX11" s="455">
        <v>0</v>
      </c>
      <c r="FY11" s="455">
        <v>18</v>
      </c>
      <c r="FZ11" s="455">
        <v>32</v>
      </c>
      <c r="GA11" s="455">
        <v>2</v>
      </c>
      <c r="GB11" s="455">
        <v>13</v>
      </c>
      <c r="GC11" s="455">
        <v>16</v>
      </c>
      <c r="GD11" s="455">
        <v>14</v>
      </c>
      <c r="GE11" s="455">
        <v>0</v>
      </c>
      <c r="GF11" s="455">
        <v>5</v>
      </c>
      <c r="GG11" s="455">
        <v>4</v>
      </c>
      <c r="GH11" s="455">
        <v>4</v>
      </c>
      <c r="GI11" s="455">
        <v>4</v>
      </c>
      <c r="GJ11" s="455">
        <v>1</v>
      </c>
      <c r="GK11" s="455">
        <v>5</v>
      </c>
      <c r="GL11" s="455">
        <v>0</v>
      </c>
      <c r="GM11" s="455">
        <v>0</v>
      </c>
      <c r="GN11" s="455">
        <v>8</v>
      </c>
      <c r="GO11" s="455">
        <v>7</v>
      </c>
      <c r="GP11" s="455">
        <v>3</v>
      </c>
      <c r="GQ11" s="455">
        <v>5</v>
      </c>
      <c r="GR11" s="455">
        <v>0</v>
      </c>
      <c r="GS11" s="455">
        <v>8</v>
      </c>
      <c r="GT11" s="455">
        <v>2</v>
      </c>
      <c r="GU11" s="455">
        <v>2</v>
      </c>
      <c r="GV11" s="455">
        <v>5</v>
      </c>
      <c r="GW11" s="455">
        <v>1</v>
      </c>
      <c r="GX11" s="455">
        <v>7</v>
      </c>
      <c r="GY11" s="455">
        <v>0</v>
      </c>
      <c r="GZ11" s="455">
        <v>7</v>
      </c>
      <c r="HA11" s="455">
        <v>0</v>
      </c>
      <c r="HB11" s="455">
        <v>0</v>
      </c>
      <c r="HC11" s="455">
        <v>8</v>
      </c>
      <c r="HD11" s="455">
        <v>3</v>
      </c>
      <c r="HE11" s="455">
        <v>2</v>
      </c>
      <c r="HF11" s="455">
        <v>0</v>
      </c>
      <c r="HG11" s="455">
        <v>0</v>
      </c>
      <c r="HH11" s="455">
        <v>2</v>
      </c>
      <c r="HI11" s="455">
        <v>0</v>
      </c>
      <c r="HJ11" s="455">
        <v>4</v>
      </c>
      <c r="HK11" s="455">
        <v>7</v>
      </c>
      <c r="HL11" s="455">
        <v>6</v>
      </c>
      <c r="HM11" s="455">
        <v>0</v>
      </c>
      <c r="HN11" s="455">
        <v>5</v>
      </c>
      <c r="HO11" s="455">
        <v>0</v>
      </c>
      <c r="HP11" s="455">
        <v>6</v>
      </c>
      <c r="HQ11" s="455">
        <v>2</v>
      </c>
      <c r="HR11" s="455">
        <v>0</v>
      </c>
      <c r="HS11" s="455">
        <v>7</v>
      </c>
      <c r="HT11" s="455">
        <v>0</v>
      </c>
      <c r="HU11" s="455">
        <v>4</v>
      </c>
      <c r="HV11" s="455">
        <v>9</v>
      </c>
      <c r="HW11" s="455">
        <v>8</v>
      </c>
      <c r="HX11" s="455">
        <v>9</v>
      </c>
      <c r="HY11" s="455">
        <v>0</v>
      </c>
      <c r="HZ11" s="455">
        <v>11</v>
      </c>
      <c r="IA11" s="455">
        <v>0</v>
      </c>
      <c r="IB11" s="455">
        <v>7</v>
      </c>
      <c r="IC11" s="455">
        <v>0</v>
      </c>
      <c r="ID11" s="455">
        <v>22</v>
      </c>
      <c r="IE11" s="455">
        <v>9</v>
      </c>
      <c r="IF11" s="455">
        <v>20</v>
      </c>
      <c r="IG11" s="455">
        <v>15</v>
      </c>
      <c r="IH11" s="455">
        <v>0</v>
      </c>
      <c r="II11" s="455">
        <v>8</v>
      </c>
      <c r="IJ11" s="455">
        <v>0</v>
      </c>
      <c r="IK11" s="455">
        <v>8</v>
      </c>
      <c r="IL11" s="455">
        <v>14</v>
      </c>
      <c r="IM11" s="455">
        <v>16</v>
      </c>
      <c r="IN11" s="455">
        <v>18</v>
      </c>
      <c r="IO11" s="455">
        <v>0</v>
      </c>
      <c r="IP11" s="455">
        <v>14</v>
      </c>
      <c r="IQ11" s="455">
        <v>6</v>
      </c>
      <c r="IR11" s="455">
        <v>9</v>
      </c>
      <c r="IS11" s="455">
        <v>12</v>
      </c>
      <c r="IT11" s="455">
        <v>15</v>
      </c>
      <c r="IU11" s="455">
        <v>11</v>
      </c>
      <c r="IV11" s="455">
        <v>0</v>
      </c>
      <c r="IW11" s="455">
        <v>11</v>
      </c>
      <c r="IX11" s="455">
        <v>3</v>
      </c>
      <c r="IY11" s="455">
        <v>5</v>
      </c>
      <c r="IZ11" s="455">
        <v>13</v>
      </c>
      <c r="JA11" s="455">
        <v>3</v>
      </c>
      <c r="JB11" s="455">
        <v>7</v>
      </c>
      <c r="JC11" s="455">
        <v>0</v>
      </c>
      <c r="JD11" s="455">
        <v>3</v>
      </c>
      <c r="JE11" s="455">
        <v>1</v>
      </c>
      <c r="JF11" s="455">
        <v>3</v>
      </c>
      <c r="JG11" s="455">
        <v>11</v>
      </c>
      <c r="JH11" s="455">
        <v>7</v>
      </c>
      <c r="JI11" s="455">
        <v>1</v>
      </c>
      <c r="JJ11" s="455">
        <v>0</v>
      </c>
      <c r="JK11" s="455">
        <v>4</v>
      </c>
      <c r="JL11" s="455">
        <v>4</v>
      </c>
      <c r="JM11" s="455">
        <v>0</v>
      </c>
      <c r="JN11" s="455">
        <v>7</v>
      </c>
      <c r="JO11" s="455">
        <v>2</v>
      </c>
      <c r="JP11" s="455">
        <v>3</v>
      </c>
      <c r="JQ11" s="455">
        <v>0</v>
      </c>
      <c r="JR11" s="455">
        <v>2</v>
      </c>
      <c r="JS11" s="455">
        <v>0</v>
      </c>
      <c r="JT11" s="455">
        <v>1</v>
      </c>
      <c r="JU11" s="455">
        <v>0</v>
      </c>
      <c r="JV11" s="455">
        <v>1</v>
      </c>
      <c r="JW11" s="455">
        <v>6</v>
      </c>
      <c r="JX11" s="455">
        <v>0</v>
      </c>
      <c r="JY11" s="455">
        <v>9</v>
      </c>
      <c r="JZ11" s="455">
        <v>0</v>
      </c>
      <c r="KA11" s="455">
        <v>5</v>
      </c>
      <c r="KB11" s="455">
        <v>8</v>
      </c>
      <c r="KC11" s="455">
        <v>8</v>
      </c>
      <c r="KD11" s="455">
        <v>10</v>
      </c>
      <c r="KE11" s="455">
        <v>0</v>
      </c>
      <c r="KF11" s="455">
        <v>10</v>
      </c>
      <c r="KG11" s="455">
        <v>0</v>
      </c>
      <c r="KH11" s="455">
        <v>0</v>
      </c>
      <c r="KI11" s="455">
        <v>6</v>
      </c>
      <c r="KJ11" s="455">
        <v>8</v>
      </c>
      <c r="KK11" s="455">
        <v>4</v>
      </c>
      <c r="KL11" s="455">
        <v>0</v>
      </c>
      <c r="KM11" s="455">
        <v>4</v>
      </c>
      <c r="KN11" s="455">
        <v>0</v>
      </c>
      <c r="KO11" s="455">
        <v>0</v>
      </c>
      <c r="KP11" s="455">
        <v>4</v>
      </c>
      <c r="KQ11" s="455">
        <v>6</v>
      </c>
      <c r="KR11" s="455">
        <v>7</v>
      </c>
      <c r="KS11" s="455">
        <v>0</v>
      </c>
      <c r="KT11" s="455">
        <v>6</v>
      </c>
      <c r="KU11" s="455">
        <v>0</v>
      </c>
      <c r="KV11" s="455">
        <v>1</v>
      </c>
      <c r="KW11" s="455">
        <v>10</v>
      </c>
      <c r="KX11" s="455">
        <v>8</v>
      </c>
      <c r="KY11" s="455">
        <v>4</v>
      </c>
      <c r="KZ11" s="455">
        <v>0</v>
      </c>
      <c r="LA11" s="455">
        <v>11</v>
      </c>
      <c r="LB11" s="455">
        <v>1</v>
      </c>
      <c r="LC11" s="455">
        <v>2</v>
      </c>
      <c r="LD11" s="455">
        <v>8</v>
      </c>
      <c r="LE11" s="455">
        <v>9</v>
      </c>
      <c r="LF11" s="455">
        <v>1</v>
      </c>
      <c r="LG11" s="455">
        <v>0</v>
      </c>
      <c r="LH11" s="455">
        <v>14</v>
      </c>
      <c r="LI11" s="455">
        <v>22</v>
      </c>
      <c r="LJ11" s="455">
        <v>5</v>
      </c>
      <c r="LK11" s="455">
        <v>23</v>
      </c>
      <c r="LL11" s="455">
        <v>0</v>
      </c>
      <c r="LM11" s="455">
        <v>22</v>
      </c>
      <c r="LN11" s="455">
        <v>0</v>
      </c>
      <c r="LO11" s="455">
        <v>11</v>
      </c>
      <c r="LP11" s="455">
        <v>5</v>
      </c>
      <c r="LQ11" s="455">
        <v>22</v>
      </c>
      <c r="LR11" s="455">
        <v>26</v>
      </c>
      <c r="LS11" s="455">
        <v>24</v>
      </c>
      <c r="LT11" s="455">
        <v>26</v>
      </c>
      <c r="LU11" s="455">
        <v>0</v>
      </c>
      <c r="LV11" s="455">
        <v>27</v>
      </c>
      <c r="LW11" s="455">
        <v>4</v>
      </c>
      <c r="LX11" s="455">
        <v>12</v>
      </c>
      <c r="LY11" s="455">
        <v>26</v>
      </c>
      <c r="LZ11" s="455">
        <v>17</v>
      </c>
      <c r="MA11" s="455">
        <v>22</v>
      </c>
      <c r="MB11" s="455">
        <v>21</v>
      </c>
      <c r="MC11" s="455">
        <v>22</v>
      </c>
      <c r="MD11" s="447">
        <v>1661</v>
      </c>
      <c r="ME11" s="446">
        <f t="shared" si="3"/>
        <v>118</v>
      </c>
      <c r="MF11" s="446">
        <f t="shared" si="0"/>
        <v>254</v>
      </c>
      <c r="MG11" s="451">
        <f t="shared" si="1"/>
        <v>2.152542372881356</v>
      </c>
      <c r="MH11" s="451">
        <f t="shared" si="2"/>
        <v>215.25423728813558</v>
      </c>
      <c r="MI11" s="456" t="s">
        <v>7</v>
      </c>
      <c r="MJ11" s="460">
        <v>118</v>
      </c>
      <c r="MK11" s="461">
        <f t="shared" si="4"/>
        <v>201.48552889951335</v>
      </c>
      <c r="ML11" s="462">
        <v>254</v>
      </c>
      <c r="MM11" s="411">
        <f t="shared" si="5"/>
        <v>433.70613847861347</v>
      </c>
      <c r="MN11" s="475">
        <v>58565</v>
      </c>
      <c r="MO11" s="444">
        <f t="shared" si="6"/>
        <v>2.152542372881356</v>
      </c>
      <c r="MT11" s="453">
        <v>43923</v>
      </c>
      <c r="MU11" s="446">
        <v>0</v>
      </c>
      <c r="MV11" s="452">
        <f>AVERAGE(MU5:MU11)</f>
        <v>0.14285714285714285</v>
      </c>
      <c r="MW11" s="446">
        <f t="shared" si="7"/>
        <v>1</v>
      </c>
      <c r="MX11" s="452">
        <f>MV11/$MU$3*100000</f>
        <v>0.57522505680347424</v>
      </c>
      <c r="NB11" s="477">
        <v>43923</v>
      </c>
      <c r="NC11" s="446">
        <v>1</v>
      </c>
    </row>
    <row r="12" spans="1:368" ht="20.100000000000001" customHeight="1" thickBot="1" x14ac:dyDescent="0.3">
      <c r="A12" s="454" t="s">
        <v>9</v>
      </c>
      <c r="B12" s="455">
        <v>0</v>
      </c>
      <c r="C12" s="455">
        <v>0</v>
      </c>
      <c r="D12" s="455">
        <v>1</v>
      </c>
      <c r="E12" s="455">
        <v>0</v>
      </c>
      <c r="F12" s="455">
        <v>0</v>
      </c>
      <c r="G12" s="455">
        <v>1</v>
      </c>
      <c r="H12" s="455">
        <v>1</v>
      </c>
      <c r="I12" s="455">
        <v>1</v>
      </c>
      <c r="J12" s="455">
        <v>0</v>
      </c>
      <c r="K12" s="455">
        <v>0</v>
      </c>
      <c r="L12" s="455">
        <v>0</v>
      </c>
      <c r="M12" s="455">
        <v>0</v>
      </c>
      <c r="N12" s="455">
        <v>0</v>
      </c>
      <c r="O12" s="455">
        <v>1</v>
      </c>
      <c r="P12" s="455">
        <v>2</v>
      </c>
      <c r="Q12" s="455">
        <v>2</v>
      </c>
      <c r="R12" s="455">
        <v>0</v>
      </c>
      <c r="S12" s="455">
        <v>0</v>
      </c>
      <c r="T12" s="455">
        <v>0</v>
      </c>
      <c r="U12" s="455">
        <v>0</v>
      </c>
      <c r="V12" s="455">
        <v>0</v>
      </c>
      <c r="W12" s="455">
        <v>0</v>
      </c>
      <c r="X12" s="455">
        <v>0</v>
      </c>
      <c r="Y12" s="455">
        <v>1</v>
      </c>
      <c r="Z12" s="455">
        <v>2</v>
      </c>
      <c r="AA12" s="455">
        <v>0</v>
      </c>
      <c r="AB12" s="455">
        <v>3</v>
      </c>
      <c r="AC12" s="455">
        <v>1</v>
      </c>
      <c r="AD12" s="455">
        <v>4</v>
      </c>
      <c r="AE12" s="455">
        <v>0</v>
      </c>
      <c r="AF12" s="455">
        <v>0</v>
      </c>
      <c r="AG12" s="455">
        <v>0</v>
      </c>
      <c r="AH12" s="455">
        <v>0</v>
      </c>
      <c r="AI12" s="455">
        <v>0</v>
      </c>
      <c r="AJ12" s="455">
        <v>0</v>
      </c>
      <c r="AK12" s="455">
        <v>0</v>
      </c>
      <c r="AL12" s="455">
        <v>1</v>
      </c>
      <c r="AM12" s="455">
        <v>0</v>
      </c>
      <c r="AN12" s="455">
        <v>1</v>
      </c>
      <c r="AO12" s="455">
        <v>0</v>
      </c>
      <c r="AP12" s="455">
        <v>0</v>
      </c>
      <c r="AQ12" s="455">
        <v>0</v>
      </c>
      <c r="AR12" s="455">
        <v>0</v>
      </c>
      <c r="AS12" s="455">
        <v>2</v>
      </c>
      <c r="AT12" s="455">
        <v>3</v>
      </c>
      <c r="AU12" s="455">
        <v>0</v>
      </c>
      <c r="AV12" s="455">
        <v>0</v>
      </c>
      <c r="AW12" s="455">
        <v>0</v>
      </c>
      <c r="AX12" s="455">
        <v>0</v>
      </c>
      <c r="AY12" s="455">
        <v>0</v>
      </c>
      <c r="AZ12" s="455">
        <v>0</v>
      </c>
      <c r="BA12" s="455">
        <v>0</v>
      </c>
      <c r="BB12" s="455">
        <v>0</v>
      </c>
      <c r="BC12" s="455">
        <v>1</v>
      </c>
      <c r="BD12" s="455">
        <v>1</v>
      </c>
      <c r="BE12" s="455">
        <v>11</v>
      </c>
      <c r="BF12" s="455">
        <v>4</v>
      </c>
      <c r="BG12" s="455">
        <v>6</v>
      </c>
      <c r="BH12" s="455">
        <v>12</v>
      </c>
      <c r="BI12" s="455">
        <v>8</v>
      </c>
      <c r="BJ12" s="455">
        <v>5</v>
      </c>
      <c r="BK12" s="455">
        <v>4</v>
      </c>
      <c r="BL12" s="455">
        <v>4</v>
      </c>
      <c r="BM12" s="455">
        <v>16</v>
      </c>
      <c r="BN12" s="455">
        <v>8</v>
      </c>
      <c r="BO12" s="455">
        <v>1</v>
      </c>
      <c r="BP12" s="455">
        <v>2</v>
      </c>
      <c r="BQ12" s="455">
        <v>4</v>
      </c>
      <c r="BR12" s="455">
        <v>11</v>
      </c>
      <c r="BS12" s="455">
        <v>5</v>
      </c>
      <c r="BT12" s="455">
        <v>11</v>
      </c>
      <c r="BU12" s="455">
        <v>6</v>
      </c>
      <c r="BV12" s="455">
        <v>3</v>
      </c>
      <c r="BW12" s="455">
        <v>2</v>
      </c>
      <c r="BX12" s="455">
        <v>0</v>
      </c>
      <c r="BY12" s="455">
        <v>1</v>
      </c>
      <c r="BZ12" s="455">
        <v>6</v>
      </c>
      <c r="CA12" s="455">
        <v>2</v>
      </c>
      <c r="CB12" s="455">
        <v>1</v>
      </c>
      <c r="CC12" s="455">
        <v>5</v>
      </c>
      <c r="CD12" s="455">
        <v>3</v>
      </c>
      <c r="CE12" s="455">
        <v>2</v>
      </c>
      <c r="CF12" s="455">
        <v>2</v>
      </c>
      <c r="CG12" s="455">
        <v>8</v>
      </c>
      <c r="CH12" s="455">
        <v>5</v>
      </c>
      <c r="CI12" s="455">
        <v>4</v>
      </c>
      <c r="CJ12" s="455">
        <v>2</v>
      </c>
      <c r="CK12" s="455">
        <v>14</v>
      </c>
      <c r="CL12" s="455">
        <v>0</v>
      </c>
      <c r="CM12" s="455">
        <v>6</v>
      </c>
      <c r="CN12" s="455">
        <v>1</v>
      </c>
      <c r="CO12" s="455">
        <v>23</v>
      </c>
      <c r="CP12" s="455">
        <v>14</v>
      </c>
      <c r="CQ12" s="455">
        <v>20</v>
      </c>
      <c r="CR12" s="455">
        <v>6</v>
      </c>
      <c r="CS12" s="455">
        <v>23</v>
      </c>
      <c r="CT12" s="455">
        <v>3</v>
      </c>
      <c r="CU12" s="455">
        <v>2</v>
      </c>
      <c r="CV12" s="455">
        <v>41</v>
      </c>
      <c r="CW12" s="455">
        <v>18</v>
      </c>
      <c r="CX12" s="455">
        <v>32</v>
      </c>
      <c r="CY12" s="455">
        <v>0</v>
      </c>
      <c r="CZ12" s="455">
        <v>44</v>
      </c>
      <c r="DA12" s="455">
        <v>26</v>
      </c>
      <c r="DB12" s="455">
        <v>36</v>
      </c>
      <c r="DC12" s="455">
        <v>26</v>
      </c>
      <c r="DD12" s="455">
        <v>40</v>
      </c>
      <c r="DE12" s="455">
        <v>36</v>
      </c>
      <c r="DF12" s="455">
        <v>17</v>
      </c>
      <c r="DG12" s="455">
        <v>31</v>
      </c>
      <c r="DH12" s="455">
        <v>78</v>
      </c>
      <c r="DI12" s="455">
        <v>26</v>
      </c>
      <c r="DJ12" s="455">
        <v>24</v>
      </c>
      <c r="DK12" s="455">
        <v>25</v>
      </c>
      <c r="DL12" s="455">
        <v>16</v>
      </c>
      <c r="DM12" s="455">
        <v>23</v>
      </c>
      <c r="DN12" s="455">
        <v>31</v>
      </c>
      <c r="DO12" s="455">
        <v>29</v>
      </c>
      <c r="DP12" s="455">
        <v>23</v>
      </c>
      <c r="DQ12" s="455">
        <v>30</v>
      </c>
      <c r="DR12" s="455">
        <v>35</v>
      </c>
      <c r="DS12" s="455">
        <v>31</v>
      </c>
      <c r="DT12" s="455">
        <v>4</v>
      </c>
      <c r="DU12" s="455">
        <v>26</v>
      </c>
      <c r="DV12" s="455">
        <v>22</v>
      </c>
      <c r="DW12" s="455">
        <v>9</v>
      </c>
      <c r="DX12" s="455">
        <v>26</v>
      </c>
      <c r="DY12" s="455">
        <v>21</v>
      </c>
      <c r="DZ12" s="455">
        <v>20</v>
      </c>
      <c r="EA12" s="455">
        <v>13</v>
      </c>
      <c r="EB12" s="455">
        <v>18</v>
      </c>
      <c r="EC12" s="455">
        <v>8</v>
      </c>
      <c r="ED12" s="455">
        <v>14</v>
      </c>
      <c r="EE12" s="455">
        <v>23</v>
      </c>
      <c r="EF12" s="455">
        <v>12</v>
      </c>
      <c r="EG12" s="455">
        <v>25</v>
      </c>
      <c r="EH12" s="455">
        <v>2</v>
      </c>
      <c r="EI12" s="455">
        <v>21</v>
      </c>
      <c r="EJ12" s="455">
        <v>29</v>
      </c>
      <c r="EK12" s="455">
        <v>21</v>
      </c>
      <c r="EL12" s="455">
        <v>26</v>
      </c>
      <c r="EM12" s="455">
        <v>14</v>
      </c>
      <c r="EN12" s="455">
        <v>24</v>
      </c>
      <c r="EO12" s="455">
        <v>3</v>
      </c>
      <c r="EP12" s="455">
        <v>27</v>
      </c>
      <c r="EQ12" s="455">
        <v>17</v>
      </c>
      <c r="ER12" s="455">
        <v>22</v>
      </c>
      <c r="ES12" s="455">
        <v>41</v>
      </c>
      <c r="ET12" s="455">
        <v>17</v>
      </c>
      <c r="EU12" s="455">
        <v>29</v>
      </c>
      <c r="EV12" s="455">
        <v>2</v>
      </c>
      <c r="EW12" s="455">
        <v>9</v>
      </c>
      <c r="EX12" s="455">
        <v>52</v>
      </c>
      <c r="EY12" s="455">
        <v>41</v>
      </c>
      <c r="EZ12" s="455">
        <v>28</v>
      </c>
      <c r="FA12" s="455">
        <v>45</v>
      </c>
      <c r="FB12" s="455">
        <v>19</v>
      </c>
      <c r="FC12" s="455">
        <v>3</v>
      </c>
      <c r="FD12" s="455">
        <v>43</v>
      </c>
      <c r="FE12" s="455">
        <v>20</v>
      </c>
      <c r="FF12" s="455">
        <v>28</v>
      </c>
      <c r="FG12" s="455">
        <v>28</v>
      </c>
      <c r="FH12" s="455">
        <v>30</v>
      </c>
      <c r="FI12" s="455">
        <v>27</v>
      </c>
      <c r="FJ12" s="455">
        <v>3</v>
      </c>
      <c r="FK12" s="455">
        <v>36</v>
      </c>
      <c r="FL12" s="455">
        <v>28</v>
      </c>
      <c r="FM12" s="455">
        <v>44</v>
      </c>
      <c r="FN12" s="455">
        <v>40</v>
      </c>
      <c r="FO12" s="455">
        <v>29</v>
      </c>
      <c r="FP12" s="455">
        <v>-31</v>
      </c>
      <c r="FQ12" s="455">
        <v>7</v>
      </c>
      <c r="FR12" s="455">
        <v>21</v>
      </c>
      <c r="FS12" s="455">
        <v>54</v>
      </c>
      <c r="FT12" s="455">
        <v>41</v>
      </c>
      <c r="FU12" s="455">
        <v>33</v>
      </c>
      <c r="FV12" s="455">
        <v>39</v>
      </c>
      <c r="FW12" s="455">
        <v>38</v>
      </c>
      <c r="FX12" s="455">
        <v>13</v>
      </c>
      <c r="FY12" s="455">
        <v>69</v>
      </c>
      <c r="FZ12" s="455">
        <v>50</v>
      </c>
      <c r="GA12" s="455">
        <v>40</v>
      </c>
      <c r="GB12" s="455">
        <v>32</v>
      </c>
      <c r="GC12" s="455">
        <v>28</v>
      </c>
      <c r="GD12" s="455">
        <v>21</v>
      </c>
      <c r="GE12" s="455">
        <v>11</v>
      </c>
      <c r="GF12" s="455">
        <v>41</v>
      </c>
      <c r="GG12" s="455">
        <v>53</v>
      </c>
      <c r="GH12" s="455">
        <v>55</v>
      </c>
      <c r="GI12" s="455">
        <v>55</v>
      </c>
      <c r="GJ12" s="455">
        <v>19</v>
      </c>
      <c r="GK12" s="455">
        <v>59</v>
      </c>
      <c r="GL12" s="455">
        <v>13</v>
      </c>
      <c r="GM12" s="455">
        <v>23</v>
      </c>
      <c r="GN12" s="455">
        <v>31</v>
      </c>
      <c r="GO12" s="455">
        <v>43</v>
      </c>
      <c r="GP12" s="455">
        <v>27</v>
      </c>
      <c r="GQ12" s="455">
        <v>32</v>
      </c>
      <c r="GR12" s="455">
        <v>0</v>
      </c>
      <c r="GS12" s="455">
        <v>48</v>
      </c>
      <c r="GT12" s="455">
        <v>38</v>
      </c>
      <c r="GU12" s="455">
        <v>20</v>
      </c>
      <c r="GV12" s="455">
        <v>35</v>
      </c>
      <c r="GW12" s="455">
        <v>18</v>
      </c>
      <c r="GX12" s="455">
        <v>28</v>
      </c>
      <c r="GY12" s="455">
        <v>0</v>
      </c>
      <c r="GZ12" s="455">
        <v>44</v>
      </c>
      <c r="HA12" s="455">
        <v>10</v>
      </c>
      <c r="HB12" s="455">
        <v>13</v>
      </c>
      <c r="HC12" s="455">
        <v>25</v>
      </c>
      <c r="HD12" s="455">
        <v>26</v>
      </c>
      <c r="HE12" s="455">
        <v>31</v>
      </c>
      <c r="HF12" s="455">
        <v>0</v>
      </c>
      <c r="HG12" s="455">
        <v>42</v>
      </c>
      <c r="HH12" s="455">
        <v>35</v>
      </c>
      <c r="HI12" s="455">
        <v>31</v>
      </c>
      <c r="HJ12" s="455">
        <v>17</v>
      </c>
      <c r="HK12" s="455">
        <v>28</v>
      </c>
      <c r="HL12" s="455">
        <v>32</v>
      </c>
      <c r="HM12" s="455">
        <v>0</v>
      </c>
      <c r="HN12" s="455">
        <v>38</v>
      </c>
      <c r="HO12" s="455">
        <v>21</v>
      </c>
      <c r="HP12" s="455">
        <v>28</v>
      </c>
      <c r="HQ12" s="455">
        <v>46</v>
      </c>
      <c r="HR12" s="455">
        <v>0</v>
      </c>
      <c r="HS12" s="455">
        <v>47</v>
      </c>
      <c r="HT12" s="455">
        <v>0</v>
      </c>
      <c r="HU12" s="455">
        <v>54</v>
      </c>
      <c r="HV12" s="455">
        <v>66</v>
      </c>
      <c r="HW12" s="455">
        <v>51</v>
      </c>
      <c r="HX12" s="455">
        <v>52</v>
      </c>
      <c r="HY12" s="455">
        <v>0</v>
      </c>
      <c r="HZ12" s="455">
        <v>63</v>
      </c>
      <c r="IA12" s="455">
        <v>0</v>
      </c>
      <c r="IB12" s="455">
        <v>92</v>
      </c>
      <c r="IC12" s="455">
        <v>56</v>
      </c>
      <c r="ID12" s="455">
        <v>48</v>
      </c>
      <c r="IE12" s="455">
        <v>90</v>
      </c>
      <c r="IF12" s="455">
        <v>99</v>
      </c>
      <c r="IG12" s="455">
        <v>72</v>
      </c>
      <c r="IH12" s="455">
        <v>0</v>
      </c>
      <c r="II12" s="455">
        <v>105</v>
      </c>
      <c r="IJ12" s="455">
        <v>42</v>
      </c>
      <c r="IK12" s="455">
        <v>61</v>
      </c>
      <c r="IL12" s="455">
        <v>77</v>
      </c>
      <c r="IM12" s="455">
        <v>116</v>
      </c>
      <c r="IN12" s="455">
        <v>96</v>
      </c>
      <c r="IO12" s="455">
        <v>0</v>
      </c>
      <c r="IP12" s="455">
        <v>100</v>
      </c>
      <c r="IQ12" s="455">
        <v>81</v>
      </c>
      <c r="IR12" s="455">
        <v>68</v>
      </c>
      <c r="IS12" s="455">
        <v>61</v>
      </c>
      <c r="IT12" s="455">
        <v>69</v>
      </c>
      <c r="IU12" s="455">
        <v>58</v>
      </c>
      <c r="IV12" s="455">
        <v>0</v>
      </c>
      <c r="IW12" s="455">
        <v>68</v>
      </c>
      <c r="IX12" s="455">
        <v>106</v>
      </c>
      <c r="IY12" s="455">
        <v>62</v>
      </c>
      <c r="IZ12" s="455">
        <v>53</v>
      </c>
      <c r="JA12" s="455">
        <v>38</v>
      </c>
      <c r="JB12" s="455">
        <v>35</v>
      </c>
      <c r="JC12" s="455">
        <v>0</v>
      </c>
      <c r="JD12" s="455">
        <v>20</v>
      </c>
      <c r="JE12" s="455">
        <v>53</v>
      </c>
      <c r="JF12" s="455">
        <v>28</v>
      </c>
      <c r="JG12" s="455">
        <v>20</v>
      </c>
      <c r="JH12" s="455">
        <v>19</v>
      </c>
      <c r="JI12" s="455">
        <v>27</v>
      </c>
      <c r="JJ12" s="455">
        <v>0</v>
      </c>
      <c r="JK12" s="455">
        <v>17</v>
      </c>
      <c r="JL12" s="455">
        <v>23</v>
      </c>
      <c r="JM12" s="455">
        <v>12</v>
      </c>
      <c r="JN12" s="455">
        <v>21</v>
      </c>
      <c r="JO12" s="455">
        <v>17</v>
      </c>
      <c r="JP12" s="455">
        <v>14</v>
      </c>
      <c r="JQ12" s="455">
        <v>0</v>
      </c>
      <c r="JR12" s="455">
        <v>10</v>
      </c>
      <c r="JS12" s="455">
        <v>0</v>
      </c>
      <c r="JT12" s="455">
        <v>12</v>
      </c>
      <c r="JU12" s="455">
        <v>6</v>
      </c>
      <c r="JV12" s="455">
        <v>21</v>
      </c>
      <c r="JW12" s="455">
        <v>12</v>
      </c>
      <c r="JX12" s="455">
        <v>0</v>
      </c>
      <c r="JY12" s="455">
        <v>15</v>
      </c>
      <c r="JZ12" s="455">
        <v>16</v>
      </c>
      <c r="KA12" s="455">
        <v>7</v>
      </c>
      <c r="KB12" s="455">
        <v>14</v>
      </c>
      <c r="KC12" s="455">
        <v>14</v>
      </c>
      <c r="KD12" s="455">
        <v>11</v>
      </c>
      <c r="KE12" s="455">
        <v>0</v>
      </c>
      <c r="KF12" s="455">
        <v>23</v>
      </c>
      <c r="KG12" s="455">
        <v>4</v>
      </c>
      <c r="KH12" s="455">
        <v>8</v>
      </c>
      <c r="KI12" s="455">
        <v>14</v>
      </c>
      <c r="KJ12" s="455">
        <v>11</v>
      </c>
      <c r="KK12" s="455">
        <v>8</v>
      </c>
      <c r="KL12" s="455">
        <v>0</v>
      </c>
      <c r="KM12" s="455">
        <v>10</v>
      </c>
      <c r="KN12" s="455">
        <v>11</v>
      </c>
      <c r="KO12" s="455">
        <v>29</v>
      </c>
      <c r="KP12" s="455">
        <v>9</v>
      </c>
      <c r="KQ12" s="455">
        <v>11</v>
      </c>
      <c r="KR12" s="455">
        <v>13</v>
      </c>
      <c r="KS12" s="455">
        <v>0</v>
      </c>
      <c r="KT12" s="455">
        <v>8</v>
      </c>
      <c r="KU12" s="455">
        <v>4</v>
      </c>
      <c r="KV12" s="455">
        <v>19</v>
      </c>
      <c r="KW12" s="455">
        <v>23</v>
      </c>
      <c r="KX12" s="455">
        <v>9</v>
      </c>
      <c r="KY12" s="455">
        <v>14</v>
      </c>
      <c r="KZ12" s="455">
        <v>0</v>
      </c>
      <c r="LA12" s="455">
        <v>35</v>
      </c>
      <c r="LB12" s="455">
        <v>6</v>
      </c>
      <c r="LC12" s="455">
        <v>27</v>
      </c>
      <c r="LD12" s="455">
        <v>6</v>
      </c>
      <c r="LE12" s="455">
        <v>11</v>
      </c>
      <c r="LF12" s="455">
        <v>18</v>
      </c>
      <c r="LG12" s="455">
        <v>0</v>
      </c>
      <c r="LH12" s="455">
        <v>44</v>
      </c>
      <c r="LI12" s="455">
        <v>27</v>
      </c>
      <c r="LJ12" s="455">
        <v>15</v>
      </c>
      <c r="LK12" s="455">
        <v>31</v>
      </c>
      <c r="LL12" s="455">
        <v>0</v>
      </c>
      <c r="LM12" s="455">
        <v>42</v>
      </c>
      <c r="LN12" s="455">
        <v>0</v>
      </c>
      <c r="LO12" s="455">
        <v>34</v>
      </c>
      <c r="LP12" s="455">
        <v>24</v>
      </c>
      <c r="LQ12" s="455">
        <v>41</v>
      </c>
      <c r="LR12" s="455">
        <v>35</v>
      </c>
      <c r="LS12" s="455">
        <v>64</v>
      </c>
      <c r="LT12" s="455">
        <v>44</v>
      </c>
      <c r="LU12" s="455">
        <v>0</v>
      </c>
      <c r="LV12" s="455">
        <v>84</v>
      </c>
      <c r="LW12" s="455">
        <v>39</v>
      </c>
      <c r="LX12" s="455">
        <v>59</v>
      </c>
      <c r="LY12" s="455">
        <v>89</v>
      </c>
      <c r="LZ12" s="455">
        <v>51</v>
      </c>
      <c r="MA12" s="455">
        <v>86</v>
      </c>
      <c r="MB12" s="455">
        <v>33</v>
      </c>
      <c r="MC12" s="455">
        <v>6</v>
      </c>
      <c r="MD12" s="447">
        <v>7357</v>
      </c>
      <c r="ME12" s="446">
        <f t="shared" si="3"/>
        <v>261</v>
      </c>
      <c r="MF12" s="446">
        <f t="shared" si="0"/>
        <v>655</v>
      </c>
      <c r="MG12" s="451">
        <f t="shared" si="1"/>
        <v>2.5095785440613025</v>
      </c>
      <c r="MH12" s="451">
        <f t="shared" si="2"/>
        <v>250.95785440613028</v>
      </c>
      <c r="MI12" s="456" t="s">
        <v>9</v>
      </c>
      <c r="MJ12" s="460">
        <v>261</v>
      </c>
      <c r="MK12" s="461">
        <f t="shared" si="4"/>
        <v>210.09248899228052</v>
      </c>
      <c r="ML12" s="462">
        <v>655</v>
      </c>
      <c r="MM12" s="411">
        <f t="shared" si="5"/>
        <v>527.24360264346251</v>
      </c>
      <c r="MN12" s="475">
        <v>124231</v>
      </c>
      <c r="MO12" s="444">
        <f t="shared" si="6"/>
        <v>2.5095785440613025</v>
      </c>
      <c r="MT12" s="453">
        <v>43924</v>
      </c>
      <c r="MU12" s="446">
        <v>0</v>
      </c>
      <c r="MV12" s="452">
        <f t="shared" ref="MV12:MV75" si="8">AVERAGE(MU6:MU12)</f>
        <v>0.14285714285714285</v>
      </c>
      <c r="MW12" s="446">
        <f t="shared" si="7"/>
        <v>1</v>
      </c>
      <c r="MX12" s="452">
        <f t="shared" ref="MX12:MX75" si="9">MV12/$MU$3*100000</f>
        <v>0.57522505680347424</v>
      </c>
      <c r="NB12" s="477">
        <v>43924</v>
      </c>
      <c r="NC12" s="446">
        <v>1</v>
      </c>
    </row>
    <row r="13" spans="1:368" ht="20.100000000000001" customHeight="1" thickBot="1" x14ac:dyDescent="0.3">
      <c r="A13" s="454" t="s">
        <v>15</v>
      </c>
      <c r="B13" s="455">
        <v>0</v>
      </c>
      <c r="C13" s="455">
        <v>0</v>
      </c>
      <c r="D13" s="455">
        <v>0</v>
      </c>
      <c r="E13" s="455">
        <v>0</v>
      </c>
      <c r="F13" s="455">
        <v>0</v>
      </c>
      <c r="G13" s="455">
        <v>0</v>
      </c>
      <c r="H13" s="455">
        <v>0</v>
      </c>
      <c r="I13" s="455">
        <v>0</v>
      </c>
      <c r="J13" s="455">
        <v>0</v>
      </c>
      <c r="K13" s="455">
        <v>0</v>
      </c>
      <c r="L13" s="455">
        <v>1</v>
      </c>
      <c r="M13" s="455">
        <v>0</v>
      </c>
      <c r="N13" s="455">
        <v>0</v>
      </c>
      <c r="O13" s="455">
        <v>0</v>
      </c>
      <c r="P13" s="455">
        <v>0</v>
      </c>
      <c r="Q13" s="455">
        <v>0</v>
      </c>
      <c r="R13" s="455">
        <v>0</v>
      </c>
      <c r="S13" s="455">
        <v>0</v>
      </c>
      <c r="T13" s="455">
        <v>0</v>
      </c>
      <c r="U13" s="455">
        <v>0</v>
      </c>
      <c r="V13" s="455">
        <v>0</v>
      </c>
      <c r="W13" s="455">
        <v>0</v>
      </c>
      <c r="X13" s="455">
        <v>0</v>
      </c>
      <c r="Y13" s="455">
        <v>0</v>
      </c>
      <c r="Z13" s="455">
        <v>0</v>
      </c>
      <c r="AA13" s="455">
        <v>0</v>
      </c>
      <c r="AB13" s="455">
        <v>0</v>
      </c>
      <c r="AC13" s="455">
        <v>0</v>
      </c>
      <c r="AD13" s="455">
        <v>1</v>
      </c>
      <c r="AE13" s="455">
        <v>0</v>
      </c>
      <c r="AF13" s="455">
        <v>14</v>
      </c>
      <c r="AG13" s="455">
        <v>1</v>
      </c>
      <c r="AH13" s="455">
        <v>8</v>
      </c>
      <c r="AI13" s="455">
        <v>4</v>
      </c>
      <c r="AJ13" s="455">
        <v>1</v>
      </c>
      <c r="AK13" s="455">
        <v>0</v>
      </c>
      <c r="AL13" s="455">
        <v>7</v>
      </c>
      <c r="AM13" s="455">
        <v>0</v>
      </c>
      <c r="AN13" s="455">
        <v>0</v>
      </c>
      <c r="AO13" s="455">
        <v>0</v>
      </c>
      <c r="AP13" s="455">
        <v>2</v>
      </c>
      <c r="AQ13" s="455">
        <v>3</v>
      </c>
      <c r="AR13" s="455">
        <v>0</v>
      </c>
      <c r="AS13" s="455">
        <v>0</v>
      </c>
      <c r="AT13" s="455">
        <v>0</v>
      </c>
      <c r="AU13" s="455">
        <v>0</v>
      </c>
      <c r="AV13" s="455">
        <v>0</v>
      </c>
      <c r="AW13" s="455">
        <v>0</v>
      </c>
      <c r="AX13" s="455">
        <v>0</v>
      </c>
      <c r="AY13" s="455">
        <v>0</v>
      </c>
      <c r="AZ13" s="455">
        <v>0</v>
      </c>
      <c r="BA13" s="455">
        <v>0</v>
      </c>
      <c r="BB13" s="455">
        <v>0</v>
      </c>
      <c r="BC13" s="455">
        <v>0</v>
      </c>
      <c r="BD13" s="455">
        <v>1</v>
      </c>
      <c r="BE13" s="455">
        <v>0</v>
      </c>
      <c r="BF13" s="455">
        <v>1</v>
      </c>
      <c r="BG13" s="455">
        <v>0</v>
      </c>
      <c r="BH13" s="455">
        <v>0</v>
      </c>
      <c r="BI13" s="455">
        <v>0</v>
      </c>
      <c r="BJ13" s="455">
        <v>0</v>
      </c>
      <c r="BK13" s="455">
        <v>0</v>
      </c>
      <c r="BL13" s="455">
        <v>0</v>
      </c>
      <c r="BM13" s="455">
        <v>0</v>
      </c>
      <c r="BN13" s="455">
        <v>0</v>
      </c>
      <c r="BO13" s="455">
        <v>0</v>
      </c>
      <c r="BP13" s="455">
        <v>0</v>
      </c>
      <c r="BQ13" s="455">
        <v>0</v>
      </c>
      <c r="BR13" s="455">
        <v>0</v>
      </c>
      <c r="BS13" s="455">
        <v>0</v>
      </c>
      <c r="BT13" s="455">
        <v>0</v>
      </c>
      <c r="BU13" s="455">
        <v>0</v>
      </c>
      <c r="BV13" s="455">
        <v>0</v>
      </c>
      <c r="BW13" s="455">
        <v>0</v>
      </c>
      <c r="BX13" s="455">
        <v>0</v>
      </c>
      <c r="BY13" s="455">
        <v>0</v>
      </c>
      <c r="BZ13" s="455">
        <v>0</v>
      </c>
      <c r="CA13" s="455">
        <v>0</v>
      </c>
      <c r="CB13" s="455">
        <v>0</v>
      </c>
      <c r="CC13" s="455">
        <v>1</v>
      </c>
      <c r="CD13" s="455">
        <v>0</v>
      </c>
      <c r="CE13" s="455">
        <v>0</v>
      </c>
      <c r="CF13" s="455">
        <v>0</v>
      </c>
      <c r="CG13" s="455">
        <v>0</v>
      </c>
      <c r="CH13" s="455">
        <v>0</v>
      </c>
      <c r="CI13" s="455">
        <v>0</v>
      </c>
      <c r="CJ13" s="455">
        <v>0</v>
      </c>
      <c r="CK13" s="455">
        <v>0</v>
      </c>
      <c r="CL13" s="455">
        <v>0</v>
      </c>
      <c r="CM13" s="455">
        <v>0</v>
      </c>
      <c r="CN13" s="455">
        <v>0</v>
      </c>
      <c r="CO13" s="455">
        <v>0</v>
      </c>
      <c r="CP13" s="455">
        <v>0</v>
      </c>
      <c r="CQ13" s="455">
        <v>0</v>
      </c>
      <c r="CR13" s="455">
        <v>0</v>
      </c>
      <c r="CS13" s="455">
        <v>0</v>
      </c>
      <c r="CT13" s="455">
        <v>0</v>
      </c>
      <c r="CU13" s="455">
        <v>0</v>
      </c>
      <c r="CV13" s="455">
        <v>2</v>
      </c>
      <c r="CW13" s="455">
        <v>0</v>
      </c>
      <c r="CX13" s="455">
        <v>3</v>
      </c>
      <c r="CY13" s="455">
        <v>0</v>
      </c>
      <c r="CZ13" s="455">
        <v>4</v>
      </c>
      <c r="DA13" s="455">
        <v>0</v>
      </c>
      <c r="DB13" s="455">
        <v>5</v>
      </c>
      <c r="DC13" s="455">
        <v>2</v>
      </c>
      <c r="DD13" s="455">
        <v>0</v>
      </c>
      <c r="DE13" s="455">
        <v>0</v>
      </c>
      <c r="DF13" s="455">
        <v>0</v>
      </c>
      <c r="DG13" s="455">
        <v>2</v>
      </c>
      <c r="DH13" s="455">
        <v>2</v>
      </c>
      <c r="DI13" s="455">
        <v>0</v>
      </c>
      <c r="DJ13" s="455">
        <v>0</v>
      </c>
      <c r="DK13" s="455">
        <v>1</v>
      </c>
      <c r="DL13" s="455">
        <v>0</v>
      </c>
      <c r="DM13" s="455">
        <v>0</v>
      </c>
      <c r="DN13" s="455">
        <v>0</v>
      </c>
      <c r="DO13" s="455">
        <v>5</v>
      </c>
      <c r="DP13" s="455">
        <v>0</v>
      </c>
      <c r="DQ13" s="455">
        <v>2</v>
      </c>
      <c r="DR13" s="455">
        <v>5</v>
      </c>
      <c r="DS13" s="455">
        <v>2</v>
      </c>
      <c r="DT13" s="455">
        <v>0</v>
      </c>
      <c r="DU13" s="455">
        <v>3</v>
      </c>
      <c r="DV13" s="455">
        <v>1</v>
      </c>
      <c r="DW13" s="455">
        <v>1</v>
      </c>
      <c r="DX13" s="455">
        <v>0</v>
      </c>
      <c r="DY13" s="455">
        <v>1</v>
      </c>
      <c r="DZ13" s="455">
        <v>0</v>
      </c>
      <c r="EA13" s="455">
        <v>0</v>
      </c>
      <c r="EB13" s="455">
        <v>2</v>
      </c>
      <c r="EC13" s="455">
        <v>0</v>
      </c>
      <c r="ED13" s="455">
        <v>0</v>
      </c>
      <c r="EE13" s="455">
        <v>0</v>
      </c>
      <c r="EF13" s="455">
        <v>0</v>
      </c>
      <c r="EG13" s="455">
        <v>1</v>
      </c>
      <c r="EH13" s="455">
        <v>0</v>
      </c>
      <c r="EI13" s="455">
        <v>1</v>
      </c>
      <c r="EJ13" s="455">
        <v>0</v>
      </c>
      <c r="EK13" s="455">
        <v>4</v>
      </c>
      <c r="EL13" s="455">
        <v>0</v>
      </c>
      <c r="EM13" s="455">
        <v>5</v>
      </c>
      <c r="EN13" s="455">
        <v>2</v>
      </c>
      <c r="EO13" s="455">
        <v>0</v>
      </c>
      <c r="EP13" s="455">
        <v>1</v>
      </c>
      <c r="EQ13" s="455">
        <v>0</v>
      </c>
      <c r="ER13" s="455">
        <v>1</v>
      </c>
      <c r="ES13" s="455">
        <v>4</v>
      </c>
      <c r="ET13" s="455">
        <v>0</v>
      </c>
      <c r="EU13" s="455">
        <v>2</v>
      </c>
      <c r="EV13" s="455">
        <v>0</v>
      </c>
      <c r="EW13" s="455">
        <v>0</v>
      </c>
      <c r="EX13" s="455">
        <v>0</v>
      </c>
      <c r="EY13" s="455">
        <v>2</v>
      </c>
      <c r="EZ13" s="455">
        <v>0</v>
      </c>
      <c r="FA13" s="455">
        <v>0</v>
      </c>
      <c r="FB13" s="455">
        <v>11</v>
      </c>
      <c r="FC13" s="455">
        <v>1</v>
      </c>
      <c r="FD13" s="455">
        <v>2</v>
      </c>
      <c r="FE13" s="455">
        <v>1</v>
      </c>
      <c r="FF13" s="455">
        <v>3</v>
      </c>
      <c r="FG13" s="455">
        <v>0</v>
      </c>
      <c r="FH13" s="455">
        <v>5</v>
      </c>
      <c r="FI13" s="455">
        <v>1</v>
      </c>
      <c r="FJ13" s="455">
        <v>0</v>
      </c>
      <c r="FK13" s="455">
        <v>0</v>
      </c>
      <c r="FL13" s="455">
        <v>6</v>
      </c>
      <c r="FM13" s="455">
        <v>3</v>
      </c>
      <c r="FN13" s="455">
        <v>15</v>
      </c>
      <c r="FO13" s="455">
        <v>4</v>
      </c>
      <c r="FP13" s="455">
        <v>-1</v>
      </c>
      <c r="FQ13" s="455">
        <v>0</v>
      </c>
      <c r="FR13" s="455">
        <v>1</v>
      </c>
      <c r="FS13" s="455">
        <v>1</v>
      </c>
      <c r="FT13" s="455">
        <v>0</v>
      </c>
      <c r="FU13" s="455">
        <v>2</v>
      </c>
      <c r="FV13" s="455">
        <v>2</v>
      </c>
      <c r="FW13" s="455">
        <v>0</v>
      </c>
      <c r="FX13" s="455">
        <v>0</v>
      </c>
      <c r="FY13" s="455">
        <v>2</v>
      </c>
      <c r="FZ13" s="455">
        <v>3</v>
      </c>
      <c r="GA13" s="455">
        <v>4</v>
      </c>
      <c r="GB13" s="455">
        <v>1</v>
      </c>
      <c r="GC13" s="455">
        <v>1</v>
      </c>
      <c r="GD13" s="455">
        <v>3</v>
      </c>
      <c r="GE13" s="455">
        <v>1</v>
      </c>
      <c r="GF13" s="455">
        <v>7</v>
      </c>
      <c r="GG13" s="455">
        <v>4</v>
      </c>
      <c r="GH13" s="455">
        <v>0</v>
      </c>
      <c r="GI13" s="455">
        <v>5</v>
      </c>
      <c r="GJ13" s="455">
        <v>2</v>
      </c>
      <c r="GK13" s="455">
        <v>0</v>
      </c>
      <c r="GL13" s="455">
        <v>0</v>
      </c>
      <c r="GM13" s="455">
        <v>1</v>
      </c>
      <c r="GN13" s="455">
        <v>6</v>
      </c>
      <c r="GO13" s="455">
        <v>0</v>
      </c>
      <c r="GP13" s="455">
        <v>3</v>
      </c>
      <c r="GQ13" s="455">
        <v>0</v>
      </c>
      <c r="GR13" s="455">
        <v>0</v>
      </c>
      <c r="GS13" s="455">
        <v>1</v>
      </c>
      <c r="GT13" s="455">
        <v>0</v>
      </c>
      <c r="GU13" s="455">
        <v>2</v>
      </c>
      <c r="GV13" s="455">
        <v>0</v>
      </c>
      <c r="GW13" s="455">
        <v>0</v>
      </c>
      <c r="GX13" s="455">
        <v>0</v>
      </c>
      <c r="GY13" s="455">
        <v>0</v>
      </c>
      <c r="GZ13" s="455">
        <v>0</v>
      </c>
      <c r="HA13" s="455">
        <v>0</v>
      </c>
      <c r="HB13" s="455">
        <v>1</v>
      </c>
      <c r="HC13" s="455">
        <v>2</v>
      </c>
      <c r="HD13" s="455">
        <v>1</v>
      </c>
      <c r="HE13" s="455">
        <v>3</v>
      </c>
      <c r="HF13" s="455">
        <v>0</v>
      </c>
      <c r="HG13" s="455">
        <v>1</v>
      </c>
      <c r="HH13" s="455">
        <v>1</v>
      </c>
      <c r="HI13" s="455">
        <v>1</v>
      </c>
      <c r="HJ13" s="455">
        <v>1</v>
      </c>
      <c r="HK13" s="455">
        <v>0</v>
      </c>
      <c r="HL13" s="455">
        <v>0</v>
      </c>
      <c r="HM13" s="455">
        <v>0</v>
      </c>
      <c r="HN13" s="455">
        <v>2</v>
      </c>
      <c r="HO13" s="455">
        <v>2</v>
      </c>
      <c r="HP13" s="455">
        <v>0</v>
      </c>
      <c r="HQ13" s="455">
        <v>2</v>
      </c>
      <c r="HR13" s="455">
        <v>0</v>
      </c>
      <c r="HS13" s="455">
        <v>4</v>
      </c>
      <c r="HT13" s="455">
        <v>0</v>
      </c>
      <c r="HU13" s="455">
        <v>4</v>
      </c>
      <c r="HV13" s="455">
        <v>1</v>
      </c>
      <c r="HW13" s="455">
        <v>0</v>
      </c>
      <c r="HX13" s="455">
        <v>-1</v>
      </c>
      <c r="HY13" s="455">
        <v>0</v>
      </c>
      <c r="HZ13" s="455">
        <v>3</v>
      </c>
      <c r="IA13" s="455">
        <v>0</v>
      </c>
      <c r="IB13" s="455">
        <v>1</v>
      </c>
      <c r="IC13" s="455">
        <v>1</v>
      </c>
      <c r="ID13" s="455">
        <v>4</v>
      </c>
      <c r="IE13" s="455">
        <v>11</v>
      </c>
      <c r="IF13" s="455">
        <v>2</v>
      </c>
      <c r="IG13" s="455">
        <v>4</v>
      </c>
      <c r="IH13" s="455">
        <v>0</v>
      </c>
      <c r="II13" s="455">
        <v>10</v>
      </c>
      <c r="IJ13" s="455">
        <v>31</v>
      </c>
      <c r="IK13" s="455">
        <v>24</v>
      </c>
      <c r="IL13" s="455">
        <v>0</v>
      </c>
      <c r="IM13" s="455">
        <v>6</v>
      </c>
      <c r="IN13" s="455">
        <v>17</v>
      </c>
      <c r="IO13" s="455">
        <v>0</v>
      </c>
      <c r="IP13" s="455">
        <v>3</v>
      </c>
      <c r="IQ13" s="455">
        <v>2</v>
      </c>
      <c r="IR13" s="455">
        <v>3</v>
      </c>
      <c r="IS13" s="455">
        <v>4</v>
      </c>
      <c r="IT13" s="455">
        <v>11</v>
      </c>
      <c r="IU13" s="455">
        <v>3</v>
      </c>
      <c r="IV13" s="455">
        <v>0</v>
      </c>
      <c r="IW13" s="455">
        <v>1</v>
      </c>
      <c r="IX13" s="455">
        <v>1</v>
      </c>
      <c r="IY13" s="455">
        <v>2</v>
      </c>
      <c r="IZ13" s="455">
        <v>1</v>
      </c>
      <c r="JA13" s="455">
        <v>0</v>
      </c>
      <c r="JB13" s="455">
        <v>4</v>
      </c>
      <c r="JC13" s="455">
        <v>0</v>
      </c>
      <c r="JD13" s="455">
        <v>2</v>
      </c>
      <c r="JE13" s="455">
        <v>1</v>
      </c>
      <c r="JF13" s="455">
        <v>3</v>
      </c>
      <c r="JG13" s="455">
        <v>0</v>
      </c>
      <c r="JH13" s="455">
        <v>1</v>
      </c>
      <c r="JI13" s="455">
        <v>0</v>
      </c>
      <c r="JJ13" s="455">
        <v>0</v>
      </c>
      <c r="JK13" s="455">
        <v>0</v>
      </c>
      <c r="JL13" s="455">
        <v>2</v>
      </c>
      <c r="JM13" s="455">
        <v>1</v>
      </c>
      <c r="JN13" s="455">
        <v>1</v>
      </c>
      <c r="JO13" s="455">
        <v>2</v>
      </c>
      <c r="JP13" s="455">
        <v>0</v>
      </c>
      <c r="JQ13" s="455">
        <v>0</v>
      </c>
      <c r="JR13" s="455">
        <v>0</v>
      </c>
      <c r="JS13" s="455">
        <v>0</v>
      </c>
      <c r="JT13" s="455">
        <v>0</v>
      </c>
      <c r="JU13" s="455">
        <v>2</v>
      </c>
      <c r="JV13" s="455">
        <v>0</v>
      </c>
      <c r="JW13" s="455">
        <v>1</v>
      </c>
      <c r="JX13" s="455">
        <v>0</v>
      </c>
      <c r="JY13" s="455">
        <v>1</v>
      </c>
      <c r="JZ13" s="455">
        <v>0</v>
      </c>
      <c r="KA13" s="455">
        <v>0</v>
      </c>
      <c r="KB13" s="455">
        <v>0</v>
      </c>
      <c r="KC13" s="455">
        <v>0</v>
      </c>
      <c r="KD13" s="455">
        <v>0</v>
      </c>
      <c r="KE13" s="455">
        <v>0</v>
      </c>
      <c r="KF13" s="455">
        <v>0</v>
      </c>
      <c r="KG13" s="455">
        <v>0</v>
      </c>
      <c r="KH13" s="455">
        <v>1</v>
      </c>
      <c r="KI13" s="455">
        <v>1</v>
      </c>
      <c r="KJ13" s="455">
        <v>0</v>
      </c>
      <c r="KK13" s="455">
        <v>2</v>
      </c>
      <c r="KL13" s="455">
        <v>0</v>
      </c>
      <c r="KM13" s="455">
        <v>2</v>
      </c>
      <c r="KN13" s="455">
        <v>2</v>
      </c>
      <c r="KO13" s="455">
        <v>0</v>
      </c>
      <c r="KP13" s="455">
        <v>1</v>
      </c>
      <c r="KQ13" s="455">
        <v>4</v>
      </c>
      <c r="KR13" s="455">
        <v>1</v>
      </c>
      <c r="KS13" s="455">
        <v>0</v>
      </c>
      <c r="KT13" s="455">
        <v>1</v>
      </c>
      <c r="KU13" s="455">
        <v>0</v>
      </c>
      <c r="KV13" s="455">
        <v>0</v>
      </c>
      <c r="KW13" s="455">
        <v>0</v>
      </c>
      <c r="KX13" s="455">
        <v>7</v>
      </c>
      <c r="KY13" s="455">
        <v>0</v>
      </c>
      <c r="KZ13" s="455">
        <v>0</v>
      </c>
      <c r="LA13" s="455">
        <v>5</v>
      </c>
      <c r="LB13" s="455">
        <v>9</v>
      </c>
      <c r="LC13" s="455">
        <v>10</v>
      </c>
      <c r="LD13" s="455">
        <v>0</v>
      </c>
      <c r="LE13" s="455">
        <v>14</v>
      </c>
      <c r="LF13" s="455">
        <v>11</v>
      </c>
      <c r="LG13" s="455">
        <v>0</v>
      </c>
      <c r="LH13" s="455">
        <v>4</v>
      </c>
      <c r="LI13" s="455">
        <v>5</v>
      </c>
      <c r="LJ13" s="455">
        <v>1</v>
      </c>
      <c r="LK13" s="455">
        <v>6</v>
      </c>
      <c r="LL13" s="455">
        <v>0</v>
      </c>
      <c r="LM13" s="455">
        <v>5</v>
      </c>
      <c r="LN13" s="455">
        <v>0</v>
      </c>
      <c r="LO13" s="455">
        <v>3</v>
      </c>
      <c r="LP13" s="455">
        <v>0</v>
      </c>
      <c r="LQ13" s="455">
        <v>3</v>
      </c>
      <c r="LR13" s="455">
        <v>10</v>
      </c>
      <c r="LS13" s="455">
        <v>4</v>
      </c>
      <c r="LT13" s="455">
        <v>7</v>
      </c>
      <c r="LU13" s="455">
        <v>0</v>
      </c>
      <c r="LV13" s="455">
        <v>7</v>
      </c>
      <c r="LW13" s="455">
        <v>2</v>
      </c>
      <c r="LX13" s="455">
        <v>2</v>
      </c>
      <c r="LY13" s="455">
        <v>4</v>
      </c>
      <c r="LZ13" s="455">
        <v>5</v>
      </c>
      <c r="MA13" s="455">
        <v>5</v>
      </c>
      <c r="MB13" s="455">
        <v>2</v>
      </c>
      <c r="MC13" s="455">
        <v>2</v>
      </c>
      <c r="MD13" s="447">
        <v>553</v>
      </c>
      <c r="ME13" s="446">
        <f t="shared" si="3"/>
        <v>68</v>
      </c>
      <c r="MF13" s="446">
        <f t="shared" si="0"/>
        <v>53</v>
      </c>
      <c r="MG13" s="451">
        <f t="shared" si="1"/>
        <v>0.77941176470588236</v>
      </c>
      <c r="MH13" s="451">
        <f t="shared" si="2"/>
        <v>77.941176470588232</v>
      </c>
      <c r="MI13" s="456" t="s">
        <v>15</v>
      </c>
      <c r="MJ13" s="471">
        <v>68</v>
      </c>
      <c r="MK13" s="472">
        <f t="shared" si="4"/>
        <v>506.70640834575261</v>
      </c>
      <c r="ML13" s="473">
        <v>53</v>
      </c>
      <c r="MM13" s="411">
        <f t="shared" si="5"/>
        <v>394.93293591654248</v>
      </c>
      <c r="MN13" s="460">
        <v>13420</v>
      </c>
      <c r="MO13" s="444">
        <f t="shared" si="6"/>
        <v>0.77941176470588236</v>
      </c>
      <c r="MT13" s="453">
        <v>43926</v>
      </c>
      <c r="MU13" s="446">
        <v>0</v>
      </c>
      <c r="MV13" s="452">
        <f t="shared" si="8"/>
        <v>0.14285714285714285</v>
      </c>
      <c r="MW13" s="446">
        <f t="shared" si="7"/>
        <v>1</v>
      </c>
      <c r="MX13" s="452">
        <f t="shared" si="9"/>
        <v>0.57522505680347424</v>
      </c>
      <c r="NB13" s="477">
        <v>43926</v>
      </c>
      <c r="NC13" s="446">
        <v>1</v>
      </c>
    </row>
    <row r="14" spans="1:368" ht="20.100000000000001" customHeight="1" thickBot="1" x14ac:dyDescent="0.3">
      <c r="A14" s="454" t="s">
        <v>11</v>
      </c>
      <c r="B14" s="455">
        <v>0</v>
      </c>
      <c r="C14" s="455">
        <v>0</v>
      </c>
      <c r="D14" s="455">
        <v>0</v>
      </c>
      <c r="E14" s="455">
        <v>0</v>
      </c>
      <c r="F14" s="455">
        <v>1</v>
      </c>
      <c r="G14" s="455">
        <v>0</v>
      </c>
      <c r="H14" s="455">
        <v>0</v>
      </c>
      <c r="I14" s="455">
        <v>0</v>
      </c>
      <c r="J14" s="455">
        <v>0</v>
      </c>
      <c r="K14" s="455">
        <v>0</v>
      </c>
      <c r="L14" s="455">
        <v>0</v>
      </c>
      <c r="M14" s="455">
        <v>0</v>
      </c>
      <c r="N14" s="455">
        <v>0</v>
      </c>
      <c r="O14" s="455">
        <v>0</v>
      </c>
      <c r="P14" s="455">
        <v>0</v>
      </c>
      <c r="Q14" s="455">
        <v>0</v>
      </c>
      <c r="R14" s="455">
        <v>0</v>
      </c>
      <c r="S14" s="455">
        <v>0</v>
      </c>
      <c r="T14" s="455">
        <v>0</v>
      </c>
      <c r="U14" s="455">
        <v>0</v>
      </c>
      <c r="V14" s="455">
        <v>0</v>
      </c>
      <c r="W14" s="455">
        <v>0</v>
      </c>
      <c r="X14" s="455">
        <v>0</v>
      </c>
      <c r="Y14" s="455">
        <v>0</v>
      </c>
      <c r="Z14" s="455">
        <v>0</v>
      </c>
      <c r="AA14" s="455">
        <v>0</v>
      </c>
      <c r="AB14" s="455">
        <v>0</v>
      </c>
      <c r="AC14" s="455">
        <v>0</v>
      </c>
      <c r="AD14" s="455">
        <v>0</v>
      </c>
      <c r="AE14" s="455">
        <v>0</v>
      </c>
      <c r="AF14" s="455">
        <v>0</v>
      </c>
      <c r="AG14" s="455">
        <v>0</v>
      </c>
      <c r="AH14" s="455">
        <v>0</v>
      </c>
      <c r="AI14" s="455">
        <v>0</v>
      </c>
      <c r="AJ14" s="455">
        <v>0</v>
      </c>
      <c r="AK14" s="455">
        <v>0</v>
      </c>
      <c r="AL14" s="455">
        <v>0</v>
      </c>
      <c r="AM14" s="455">
        <v>0</v>
      </c>
      <c r="AN14" s="455">
        <v>0</v>
      </c>
      <c r="AO14" s="455">
        <v>0</v>
      </c>
      <c r="AP14" s="455">
        <v>0</v>
      </c>
      <c r="AQ14" s="455">
        <v>0</v>
      </c>
      <c r="AR14" s="455">
        <v>0</v>
      </c>
      <c r="AS14" s="455">
        <v>0</v>
      </c>
      <c r="AT14" s="455">
        <v>0</v>
      </c>
      <c r="AU14" s="455">
        <v>0</v>
      </c>
      <c r="AV14" s="455">
        <v>0</v>
      </c>
      <c r="AW14" s="455">
        <v>0</v>
      </c>
      <c r="AX14" s="455">
        <v>0</v>
      </c>
      <c r="AY14" s="455">
        <v>0</v>
      </c>
      <c r="AZ14" s="455">
        <v>0</v>
      </c>
      <c r="BA14" s="455">
        <v>0</v>
      </c>
      <c r="BB14" s="455">
        <v>0</v>
      </c>
      <c r="BC14" s="455">
        <v>0</v>
      </c>
      <c r="BD14" s="455">
        <v>0</v>
      </c>
      <c r="BE14" s="455">
        <v>0</v>
      </c>
      <c r="BF14" s="455">
        <v>0</v>
      </c>
      <c r="BG14" s="455">
        <v>0</v>
      </c>
      <c r="BH14" s="455">
        <v>1</v>
      </c>
      <c r="BI14" s="455">
        <v>0</v>
      </c>
      <c r="BJ14" s="455">
        <v>0</v>
      </c>
      <c r="BK14" s="455">
        <v>0</v>
      </c>
      <c r="BL14" s="455">
        <v>0</v>
      </c>
      <c r="BM14" s="455">
        <v>0</v>
      </c>
      <c r="BN14" s="455">
        <v>0</v>
      </c>
      <c r="BO14" s="455">
        <v>0</v>
      </c>
      <c r="BP14" s="455">
        <v>0</v>
      </c>
      <c r="BQ14" s="455">
        <v>0</v>
      </c>
      <c r="BR14" s="455">
        <v>0</v>
      </c>
      <c r="BS14" s="455">
        <v>0</v>
      </c>
      <c r="BT14" s="455">
        <v>0</v>
      </c>
      <c r="BU14" s="455">
        <v>0</v>
      </c>
      <c r="BV14" s="455">
        <v>0</v>
      </c>
      <c r="BW14" s="455">
        <v>0</v>
      </c>
      <c r="BX14" s="455">
        <v>0</v>
      </c>
      <c r="BY14" s="455">
        <v>1</v>
      </c>
      <c r="BZ14" s="455">
        <v>0</v>
      </c>
      <c r="CA14" s="455">
        <v>0</v>
      </c>
      <c r="CB14" s="455">
        <v>0</v>
      </c>
      <c r="CC14" s="455">
        <v>0</v>
      </c>
      <c r="CD14" s="455">
        <v>0</v>
      </c>
      <c r="CE14" s="455">
        <v>0</v>
      </c>
      <c r="CF14" s="455">
        <v>0</v>
      </c>
      <c r="CG14" s="455">
        <v>0</v>
      </c>
      <c r="CH14" s="455">
        <v>0</v>
      </c>
      <c r="CI14" s="455">
        <v>0</v>
      </c>
      <c r="CJ14" s="455">
        <v>0</v>
      </c>
      <c r="CK14" s="455">
        <v>0</v>
      </c>
      <c r="CL14" s="455">
        <v>0</v>
      </c>
      <c r="CM14" s="455">
        <v>0</v>
      </c>
      <c r="CN14" s="455">
        <v>0</v>
      </c>
      <c r="CO14" s="455">
        <v>0</v>
      </c>
      <c r="CP14" s="455">
        <v>1</v>
      </c>
      <c r="CQ14" s="455">
        <v>0</v>
      </c>
      <c r="CR14" s="455">
        <v>0</v>
      </c>
      <c r="CS14" s="455">
        <v>0</v>
      </c>
      <c r="CT14" s="455">
        <v>0</v>
      </c>
      <c r="CU14" s="455">
        <v>0</v>
      </c>
      <c r="CV14" s="455">
        <v>3</v>
      </c>
      <c r="CW14" s="455">
        <v>0</v>
      </c>
      <c r="CX14" s="455">
        <v>0</v>
      </c>
      <c r="CY14" s="455">
        <v>1</v>
      </c>
      <c r="CZ14" s="455">
        <v>5</v>
      </c>
      <c r="DA14" s="455">
        <v>0</v>
      </c>
      <c r="DB14" s="455">
        <v>3</v>
      </c>
      <c r="DC14" s="455">
        <v>0</v>
      </c>
      <c r="DD14" s="455">
        <v>0</v>
      </c>
      <c r="DE14" s="455">
        <v>3</v>
      </c>
      <c r="DF14" s="455">
        <v>4</v>
      </c>
      <c r="DG14" s="455">
        <v>1</v>
      </c>
      <c r="DH14" s="455">
        <v>14</v>
      </c>
      <c r="DI14" s="455">
        <v>3</v>
      </c>
      <c r="DJ14" s="455">
        <v>0</v>
      </c>
      <c r="DK14" s="455">
        <v>2</v>
      </c>
      <c r="DL14" s="455">
        <v>0</v>
      </c>
      <c r="DM14" s="455">
        <v>1</v>
      </c>
      <c r="DN14" s="455">
        <v>0</v>
      </c>
      <c r="DO14" s="455">
        <v>3</v>
      </c>
      <c r="DP14" s="455">
        <v>0</v>
      </c>
      <c r="DQ14" s="455">
        <v>4</v>
      </c>
      <c r="DR14" s="455">
        <v>2</v>
      </c>
      <c r="DS14" s="455">
        <v>4</v>
      </c>
      <c r="DT14" s="455">
        <v>0</v>
      </c>
      <c r="DU14" s="455">
        <v>2</v>
      </c>
      <c r="DV14" s="455">
        <v>2</v>
      </c>
      <c r="DW14" s="455">
        <v>0</v>
      </c>
      <c r="DX14" s="455">
        <v>4</v>
      </c>
      <c r="DY14" s="455">
        <v>8</v>
      </c>
      <c r="DZ14" s="455">
        <v>0</v>
      </c>
      <c r="EA14" s="455">
        <v>4</v>
      </c>
      <c r="EB14" s="455">
        <v>0</v>
      </c>
      <c r="EC14" s="455">
        <v>3</v>
      </c>
      <c r="ED14" s="455">
        <v>1</v>
      </c>
      <c r="EE14" s="455">
        <v>5</v>
      </c>
      <c r="EF14" s="455">
        <v>7</v>
      </c>
      <c r="EG14" s="455">
        <v>1</v>
      </c>
      <c r="EH14" s="455">
        <v>1</v>
      </c>
      <c r="EI14" s="455">
        <v>2</v>
      </c>
      <c r="EJ14" s="455">
        <v>1</v>
      </c>
      <c r="EK14" s="455">
        <v>4</v>
      </c>
      <c r="EL14" s="455">
        <v>2</v>
      </c>
      <c r="EM14" s="455">
        <v>3</v>
      </c>
      <c r="EN14" s="455">
        <v>2</v>
      </c>
      <c r="EO14" s="455">
        <v>0</v>
      </c>
      <c r="EP14" s="455">
        <v>3</v>
      </c>
      <c r="EQ14" s="455">
        <v>3</v>
      </c>
      <c r="ER14" s="455">
        <v>0</v>
      </c>
      <c r="ES14" s="455">
        <v>4</v>
      </c>
      <c r="ET14" s="455">
        <v>7</v>
      </c>
      <c r="EU14" s="455">
        <v>2</v>
      </c>
      <c r="EV14" s="455">
        <v>0</v>
      </c>
      <c r="EW14" s="455">
        <v>5</v>
      </c>
      <c r="EX14" s="455">
        <v>5</v>
      </c>
      <c r="EY14" s="455">
        <v>3</v>
      </c>
      <c r="EZ14" s="455">
        <v>8</v>
      </c>
      <c r="FA14" s="455">
        <v>8</v>
      </c>
      <c r="FB14" s="455">
        <v>11</v>
      </c>
      <c r="FC14" s="455">
        <v>5</v>
      </c>
      <c r="FD14" s="455">
        <v>3</v>
      </c>
      <c r="FE14" s="455">
        <v>17</v>
      </c>
      <c r="FF14" s="455">
        <v>10</v>
      </c>
      <c r="FG14" s="455">
        <v>19</v>
      </c>
      <c r="FH14" s="455">
        <v>8</v>
      </c>
      <c r="FI14" s="455">
        <v>15</v>
      </c>
      <c r="FJ14" s="455">
        <v>17</v>
      </c>
      <c r="FK14" s="455">
        <v>12</v>
      </c>
      <c r="FL14" s="455">
        <v>1</v>
      </c>
      <c r="FM14" s="455">
        <v>22</v>
      </c>
      <c r="FN14" s="455">
        <v>11</v>
      </c>
      <c r="FO14" s="455">
        <v>15</v>
      </c>
      <c r="FP14" s="455">
        <v>-1</v>
      </c>
      <c r="FQ14" s="455">
        <v>3</v>
      </c>
      <c r="FR14" s="455">
        <v>15</v>
      </c>
      <c r="FS14" s="455">
        <v>28</v>
      </c>
      <c r="FT14" s="455">
        <v>13</v>
      </c>
      <c r="FU14" s="455">
        <v>30</v>
      </c>
      <c r="FV14" s="455">
        <v>11</v>
      </c>
      <c r="FW14" s="455">
        <v>8</v>
      </c>
      <c r="FX14" s="455">
        <v>9</v>
      </c>
      <c r="FY14" s="455">
        <v>9</v>
      </c>
      <c r="FZ14" s="455">
        <v>12</v>
      </c>
      <c r="GA14" s="455">
        <v>7</v>
      </c>
      <c r="GB14" s="455">
        <v>20</v>
      </c>
      <c r="GC14" s="455">
        <v>18</v>
      </c>
      <c r="GD14" s="455">
        <v>10</v>
      </c>
      <c r="GE14" s="455">
        <v>0</v>
      </c>
      <c r="GF14" s="455">
        <v>6</v>
      </c>
      <c r="GG14" s="455">
        <v>19</v>
      </c>
      <c r="GH14" s="455">
        <v>3</v>
      </c>
      <c r="GI14" s="455">
        <v>20</v>
      </c>
      <c r="GJ14" s="455">
        <v>16</v>
      </c>
      <c r="GK14" s="455">
        <v>12</v>
      </c>
      <c r="GL14" s="455">
        <v>8</v>
      </c>
      <c r="GM14" s="455">
        <v>5</v>
      </c>
      <c r="GN14" s="455">
        <v>4</v>
      </c>
      <c r="GO14" s="455">
        <v>23</v>
      </c>
      <c r="GP14" s="455">
        <v>11</v>
      </c>
      <c r="GQ14" s="455">
        <v>11</v>
      </c>
      <c r="GR14" s="455">
        <v>0</v>
      </c>
      <c r="GS14" s="455">
        <v>12</v>
      </c>
      <c r="GT14" s="455">
        <v>6</v>
      </c>
      <c r="GU14" s="455">
        <v>10</v>
      </c>
      <c r="GV14" s="455">
        <v>9</v>
      </c>
      <c r="GW14" s="455">
        <v>13</v>
      </c>
      <c r="GX14" s="455">
        <v>14</v>
      </c>
      <c r="GY14" s="455">
        <v>0</v>
      </c>
      <c r="GZ14" s="455">
        <v>12</v>
      </c>
      <c r="HA14" s="455">
        <v>5</v>
      </c>
      <c r="HB14" s="455">
        <v>1</v>
      </c>
      <c r="HC14" s="455">
        <v>7</v>
      </c>
      <c r="HD14" s="455">
        <v>19</v>
      </c>
      <c r="HE14" s="455">
        <v>8</v>
      </c>
      <c r="HF14" s="455">
        <v>0</v>
      </c>
      <c r="HG14" s="455">
        <v>5</v>
      </c>
      <c r="HH14" s="455">
        <v>5</v>
      </c>
      <c r="HI14" s="455">
        <v>6</v>
      </c>
      <c r="HJ14" s="455">
        <v>5</v>
      </c>
      <c r="HK14" s="455">
        <v>13</v>
      </c>
      <c r="HL14" s="455">
        <v>1</v>
      </c>
      <c r="HM14" s="455">
        <v>0</v>
      </c>
      <c r="HN14" s="455">
        <v>2</v>
      </c>
      <c r="HO14" s="455">
        <v>8</v>
      </c>
      <c r="HP14" s="455">
        <v>7</v>
      </c>
      <c r="HQ14" s="455">
        <v>2</v>
      </c>
      <c r="HR14" s="455">
        <v>0</v>
      </c>
      <c r="HS14" s="455">
        <v>6</v>
      </c>
      <c r="HT14" s="455">
        <v>0</v>
      </c>
      <c r="HU14" s="455">
        <v>7</v>
      </c>
      <c r="HV14" s="455">
        <v>16</v>
      </c>
      <c r="HW14" s="455">
        <v>8</v>
      </c>
      <c r="HX14" s="455">
        <v>14</v>
      </c>
      <c r="HY14" s="455">
        <v>0</v>
      </c>
      <c r="HZ14" s="455">
        <v>13</v>
      </c>
      <c r="IA14" s="455">
        <v>0</v>
      </c>
      <c r="IB14" s="455">
        <v>24</v>
      </c>
      <c r="IC14" s="455">
        <v>27</v>
      </c>
      <c r="ID14" s="455">
        <v>35</v>
      </c>
      <c r="IE14" s="455">
        <v>22</v>
      </c>
      <c r="IF14" s="455">
        <v>19</v>
      </c>
      <c r="IG14" s="455">
        <v>38</v>
      </c>
      <c r="IH14" s="455">
        <v>0</v>
      </c>
      <c r="II14" s="455">
        <v>21</v>
      </c>
      <c r="IJ14" s="455">
        <v>2</v>
      </c>
      <c r="IK14" s="455">
        <v>41</v>
      </c>
      <c r="IL14" s="455">
        <v>22</v>
      </c>
      <c r="IM14" s="455">
        <v>31</v>
      </c>
      <c r="IN14" s="455">
        <v>21</v>
      </c>
      <c r="IO14" s="455">
        <v>0</v>
      </c>
      <c r="IP14" s="455">
        <v>24</v>
      </c>
      <c r="IQ14" s="455">
        <v>16</v>
      </c>
      <c r="IR14" s="455">
        <v>31</v>
      </c>
      <c r="IS14" s="455">
        <v>37</v>
      </c>
      <c r="IT14" s="455">
        <v>18</v>
      </c>
      <c r="IU14" s="455">
        <v>11</v>
      </c>
      <c r="IV14" s="455">
        <v>0</v>
      </c>
      <c r="IW14" s="455">
        <v>20</v>
      </c>
      <c r="IX14" s="455">
        <v>23</v>
      </c>
      <c r="IY14" s="455">
        <v>9</v>
      </c>
      <c r="IZ14" s="455">
        <v>13</v>
      </c>
      <c r="JA14" s="455">
        <v>12</v>
      </c>
      <c r="JB14" s="455">
        <v>10</v>
      </c>
      <c r="JC14" s="455">
        <v>0</v>
      </c>
      <c r="JD14" s="455">
        <v>3</v>
      </c>
      <c r="JE14" s="455">
        <v>8</v>
      </c>
      <c r="JF14" s="455">
        <v>21</v>
      </c>
      <c r="JG14" s="455">
        <v>13</v>
      </c>
      <c r="JH14" s="455">
        <v>20</v>
      </c>
      <c r="JI14" s="455">
        <v>17</v>
      </c>
      <c r="JJ14" s="455">
        <v>0</v>
      </c>
      <c r="JK14" s="455">
        <v>10</v>
      </c>
      <c r="JL14" s="455">
        <v>6</v>
      </c>
      <c r="JM14" s="455">
        <v>4</v>
      </c>
      <c r="JN14" s="455">
        <v>11</v>
      </c>
      <c r="JO14" s="455">
        <v>5</v>
      </c>
      <c r="JP14" s="455">
        <v>4</v>
      </c>
      <c r="JQ14" s="455">
        <v>0</v>
      </c>
      <c r="JR14" s="455">
        <v>3</v>
      </c>
      <c r="JS14" s="455">
        <v>0</v>
      </c>
      <c r="JT14" s="455">
        <v>2</v>
      </c>
      <c r="JU14" s="455">
        <v>4</v>
      </c>
      <c r="JV14" s="455">
        <v>7</v>
      </c>
      <c r="JW14" s="455">
        <v>10</v>
      </c>
      <c r="JX14" s="455">
        <v>0</v>
      </c>
      <c r="JY14" s="455">
        <v>2</v>
      </c>
      <c r="JZ14" s="455">
        <v>3</v>
      </c>
      <c r="KA14" s="455">
        <v>1</v>
      </c>
      <c r="KB14" s="455">
        <v>16</v>
      </c>
      <c r="KC14" s="455">
        <v>1</v>
      </c>
      <c r="KD14" s="455">
        <v>2</v>
      </c>
      <c r="KE14" s="455">
        <v>0</v>
      </c>
      <c r="KF14" s="455">
        <v>5</v>
      </c>
      <c r="KG14" s="455">
        <v>0</v>
      </c>
      <c r="KH14" s="455">
        <v>4</v>
      </c>
      <c r="KI14" s="455">
        <v>4</v>
      </c>
      <c r="KJ14" s="455">
        <v>3</v>
      </c>
      <c r="KK14" s="455">
        <v>3</v>
      </c>
      <c r="KL14" s="455">
        <v>0</v>
      </c>
      <c r="KM14" s="455">
        <v>7</v>
      </c>
      <c r="KN14" s="455">
        <v>3</v>
      </c>
      <c r="KO14" s="455">
        <v>1</v>
      </c>
      <c r="KP14" s="455">
        <v>4</v>
      </c>
      <c r="KQ14" s="455">
        <v>4</v>
      </c>
      <c r="KR14" s="455">
        <v>2</v>
      </c>
      <c r="KS14" s="455">
        <v>0</v>
      </c>
      <c r="KT14" s="455">
        <v>2</v>
      </c>
      <c r="KU14" s="455">
        <v>0</v>
      </c>
      <c r="KV14" s="455">
        <v>4</v>
      </c>
      <c r="KW14" s="455">
        <v>2</v>
      </c>
      <c r="KX14" s="455">
        <v>1</v>
      </c>
      <c r="KY14" s="455">
        <v>2</v>
      </c>
      <c r="KZ14" s="455">
        <v>0</v>
      </c>
      <c r="LA14" s="455">
        <v>7</v>
      </c>
      <c r="LB14" s="455">
        <v>1</v>
      </c>
      <c r="LC14" s="455">
        <v>4</v>
      </c>
      <c r="LD14" s="455">
        <v>0</v>
      </c>
      <c r="LE14" s="455">
        <v>2</v>
      </c>
      <c r="LF14" s="455">
        <v>4</v>
      </c>
      <c r="LG14" s="455">
        <v>0</v>
      </c>
      <c r="LH14" s="455">
        <v>13</v>
      </c>
      <c r="LI14" s="455">
        <v>9</v>
      </c>
      <c r="LJ14" s="455">
        <v>8</v>
      </c>
      <c r="LK14" s="455">
        <v>13</v>
      </c>
      <c r="LL14" s="455">
        <v>0</v>
      </c>
      <c r="LM14" s="455">
        <v>16</v>
      </c>
      <c r="LN14" s="455">
        <v>0</v>
      </c>
      <c r="LO14" s="455">
        <v>8</v>
      </c>
      <c r="LP14" s="455">
        <v>5</v>
      </c>
      <c r="LQ14" s="455">
        <v>24</v>
      </c>
      <c r="LR14" s="455">
        <v>38</v>
      </c>
      <c r="LS14" s="455">
        <v>38</v>
      </c>
      <c r="LT14" s="455">
        <v>16</v>
      </c>
      <c r="LU14" s="455">
        <v>0</v>
      </c>
      <c r="LV14" s="455">
        <v>49</v>
      </c>
      <c r="LW14" s="455">
        <v>9</v>
      </c>
      <c r="LX14" s="455">
        <v>51</v>
      </c>
      <c r="LY14" s="455">
        <v>40</v>
      </c>
      <c r="LZ14" s="455">
        <v>33</v>
      </c>
      <c r="MA14" s="455">
        <v>41</v>
      </c>
      <c r="MB14" s="455">
        <v>40</v>
      </c>
      <c r="MC14" s="455">
        <v>23</v>
      </c>
      <c r="MD14" s="447">
        <v>2130</v>
      </c>
      <c r="ME14" s="446">
        <f t="shared" si="3"/>
        <v>78</v>
      </c>
      <c r="MF14" s="446">
        <f t="shared" si="0"/>
        <v>407</v>
      </c>
      <c r="MG14" s="451">
        <f t="shared" si="1"/>
        <v>5.2179487179487181</v>
      </c>
      <c r="MH14" s="451">
        <f t="shared" si="2"/>
        <v>521.79487179487182</v>
      </c>
      <c r="MI14" s="456" t="s">
        <v>11</v>
      </c>
      <c r="MJ14" s="460">
        <v>78</v>
      </c>
      <c r="MK14" s="461">
        <f t="shared" si="4"/>
        <v>108.25665153849357</v>
      </c>
      <c r="ML14" s="462">
        <v>407</v>
      </c>
      <c r="MM14" s="411">
        <f t="shared" si="5"/>
        <v>564.87765610470365</v>
      </c>
      <c r="MN14" s="475">
        <v>72051</v>
      </c>
      <c r="MO14" s="444">
        <f t="shared" si="6"/>
        <v>5.2179487179487181</v>
      </c>
      <c r="MT14" s="453">
        <v>43929</v>
      </c>
      <c r="MU14" s="446">
        <v>0</v>
      </c>
      <c r="MV14" s="452">
        <f t="shared" si="8"/>
        <v>0.14285714285714285</v>
      </c>
      <c r="MW14" s="446">
        <f t="shared" si="7"/>
        <v>1</v>
      </c>
      <c r="MX14" s="452">
        <f t="shared" si="9"/>
        <v>0.57522505680347424</v>
      </c>
      <c r="NB14" s="477">
        <v>43929</v>
      </c>
      <c r="NC14" s="446">
        <v>0</v>
      </c>
      <c r="ND14" s="452">
        <v>0.5714285714285714</v>
      </c>
    </row>
    <row r="15" spans="1:368" ht="20.100000000000001" customHeight="1" thickBot="1" x14ac:dyDescent="0.3">
      <c r="A15" s="454" t="s">
        <v>12</v>
      </c>
      <c r="B15" s="455">
        <v>0</v>
      </c>
      <c r="C15" s="455">
        <v>0</v>
      </c>
      <c r="D15" s="455">
        <v>0</v>
      </c>
      <c r="E15" s="455">
        <v>0</v>
      </c>
      <c r="F15" s="455">
        <v>1</v>
      </c>
      <c r="G15" s="455">
        <v>0</v>
      </c>
      <c r="H15" s="455">
        <v>0</v>
      </c>
      <c r="I15" s="455">
        <v>0</v>
      </c>
      <c r="J15" s="455">
        <v>0</v>
      </c>
      <c r="K15" s="455">
        <v>0</v>
      </c>
      <c r="L15" s="455">
        <v>0</v>
      </c>
      <c r="M15" s="455">
        <v>0</v>
      </c>
      <c r="N15" s="455">
        <v>0</v>
      </c>
      <c r="O15" s="455">
        <v>0</v>
      </c>
      <c r="P15" s="455">
        <v>0</v>
      </c>
      <c r="Q15" s="455">
        <v>0</v>
      </c>
      <c r="R15" s="455">
        <v>0</v>
      </c>
      <c r="S15" s="455">
        <v>0</v>
      </c>
      <c r="T15" s="455">
        <v>0</v>
      </c>
      <c r="U15" s="455">
        <v>0</v>
      </c>
      <c r="V15" s="455">
        <v>0</v>
      </c>
      <c r="W15" s="455">
        <v>0</v>
      </c>
      <c r="X15" s="455">
        <v>0</v>
      </c>
      <c r="Y15" s="455">
        <v>0</v>
      </c>
      <c r="Z15" s="455">
        <v>0</v>
      </c>
      <c r="AA15" s="455">
        <v>0</v>
      </c>
      <c r="AB15" s="455">
        <v>0</v>
      </c>
      <c r="AC15" s="455">
        <v>0</v>
      </c>
      <c r="AD15" s="455">
        <v>0</v>
      </c>
      <c r="AE15" s="455">
        <v>0</v>
      </c>
      <c r="AF15" s="455">
        <v>0</v>
      </c>
      <c r="AG15" s="455">
        <v>0</v>
      </c>
      <c r="AH15" s="455">
        <v>0</v>
      </c>
      <c r="AI15" s="455">
        <v>0</v>
      </c>
      <c r="AJ15" s="455">
        <v>0</v>
      </c>
      <c r="AK15" s="455">
        <v>0</v>
      </c>
      <c r="AL15" s="455">
        <v>0</v>
      </c>
      <c r="AM15" s="455">
        <v>0</v>
      </c>
      <c r="AN15" s="455">
        <v>0</v>
      </c>
      <c r="AO15" s="455">
        <v>0</v>
      </c>
      <c r="AP15" s="455">
        <v>0</v>
      </c>
      <c r="AQ15" s="455">
        <v>0</v>
      </c>
      <c r="AR15" s="455">
        <v>0</v>
      </c>
      <c r="AS15" s="455">
        <v>0</v>
      </c>
      <c r="AT15" s="455">
        <v>0</v>
      </c>
      <c r="AU15" s="455">
        <v>0</v>
      </c>
      <c r="AV15" s="455">
        <v>0</v>
      </c>
      <c r="AW15" s="455">
        <v>0</v>
      </c>
      <c r="AX15" s="455">
        <v>0</v>
      </c>
      <c r="AY15" s="455">
        <v>0</v>
      </c>
      <c r="AZ15" s="455">
        <v>0</v>
      </c>
      <c r="BA15" s="455">
        <v>0</v>
      </c>
      <c r="BB15" s="455">
        <v>0</v>
      </c>
      <c r="BC15" s="455">
        <v>0</v>
      </c>
      <c r="BD15" s="455">
        <v>0</v>
      </c>
      <c r="BE15" s="455">
        <v>0</v>
      </c>
      <c r="BF15" s="455">
        <v>0</v>
      </c>
      <c r="BG15" s="455">
        <v>0</v>
      </c>
      <c r="BH15" s="455">
        <v>0</v>
      </c>
      <c r="BI15" s="455">
        <v>1</v>
      </c>
      <c r="BJ15" s="455">
        <v>0</v>
      </c>
      <c r="BK15" s="455">
        <v>0</v>
      </c>
      <c r="BL15" s="455">
        <v>0</v>
      </c>
      <c r="BM15" s="455">
        <v>0</v>
      </c>
      <c r="BN15" s="455">
        <v>0</v>
      </c>
      <c r="BO15" s="455">
        <v>0</v>
      </c>
      <c r="BP15" s="455">
        <v>0</v>
      </c>
      <c r="BQ15" s="455">
        <v>0</v>
      </c>
      <c r="BR15" s="455">
        <v>0</v>
      </c>
      <c r="BS15" s="455">
        <v>0</v>
      </c>
      <c r="BT15" s="455">
        <v>0</v>
      </c>
      <c r="BU15" s="455">
        <v>0</v>
      </c>
      <c r="BV15" s="455">
        <v>0</v>
      </c>
      <c r="BW15" s="455">
        <v>0</v>
      </c>
      <c r="BX15" s="455">
        <v>0</v>
      </c>
      <c r="BY15" s="455">
        <v>0</v>
      </c>
      <c r="BZ15" s="455">
        <v>0</v>
      </c>
      <c r="CA15" s="455">
        <v>0</v>
      </c>
      <c r="CB15" s="455">
        <v>0</v>
      </c>
      <c r="CC15" s="455">
        <v>0</v>
      </c>
      <c r="CD15" s="455">
        <v>1</v>
      </c>
      <c r="CE15" s="455">
        <v>0</v>
      </c>
      <c r="CF15" s="455">
        <v>0</v>
      </c>
      <c r="CG15" s="455">
        <v>3</v>
      </c>
      <c r="CH15" s="455">
        <v>0</v>
      </c>
      <c r="CI15" s="455">
        <v>0</v>
      </c>
      <c r="CJ15" s="455">
        <v>2</v>
      </c>
      <c r="CK15" s="455">
        <v>0</v>
      </c>
      <c r="CL15" s="455">
        <v>2</v>
      </c>
      <c r="CM15" s="455">
        <v>0</v>
      </c>
      <c r="CN15" s="455">
        <v>1</v>
      </c>
      <c r="CO15" s="455">
        <v>0</v>
      </c>
      <c r="CP15" s="455">
        <v>3</v>
      </c>
      <c r="CQ15" s="455">
        <v>2</v>
      </c>
      <c r="CR15" s="455">
        <v>0</v>
      </c>
      <c r="CS15" s="455">
        <v>0</v>
      </c>
      <c r="CT15" s="455">
        <v>0</v>
      </c>
      <c r="CU15" s="455">
        <v>0</v>
      </c>
      <c r="CV15" s="455">
        <v>0</v>
      </c>
      <c r="CW15" s="455">
        <v>0</v>
      </c>
      <c r="CX15" s="455">
        <v>3</v>
      </c>
      <c r="CY15" s="455">
        <v>0</v>
      </c>
      <c r="CZ15" s="455">
        <v>0</v>
      </c>
      <c r="DA15" s="455">
        <v>2</v>
      </c>
      <c r="DB15" s="455">
        <v>0</v>
      </c>
      <c r="DC15" s="455">
        <v>1</v>
      </c>
      <c r="DD15" s="455">
        <v>2</v>
      </c>
      <c r="DE15" s="455">
        <v>0</v>
      </c>
      <c r="DF15" s="455">
        <v>1</v>
      </c>
      <c r="DG15" s="455">
        <v>7</v>
      </c>
      <c r="DH15" s="455">
        <v>0</v>
      </c>
      <c r="DI15" s="455">
        <v>2</v>
      </c>
      <c r="DJ15" s="455">
        <v>0</v>
      </c>
      <c r="DK15" s="455">
        <v>0</v>
      </c>
      <c r="DL15" s="455">
        <v>0</v>
      </c>
      <c r="DM15" s="455">
        <v>2</v>
      </c>
      <c r="DN15" s="455">
        <v>3</v>
      </c>
      <c r="DO15" s="455">
        <v>0</v>
      </c>
      <c r="DP15" s="455">
        <v>4</v>
      </c>
      <c r="DQ15" s="455">
        <v>1</v>
      </c>
      <c r="DR15" s="455">
        <v>0</v>
      </c>
      <c r="DS15" s="455">
        <v>0</v>
      </c>
      <c r="DT15" s="455">
        <v>0</v>
      </c>
      <c r="DU15" s="455">
        <v>0</v>
      </c>
      <c r="DV15" s="455">
        <v>0</v>
      </c>
      <c r="DW15" s="455">
        <v>1</v>
      </c>
      <c r="DX15" s="455">
        <v>2</v>
      </c>
      <c r="DY15" s="455">
        <v>5</v>
      </c>
      <c r="DZ15" s="455">
        <v>0</v>
      </c>
      <c r="EA15" s="455">
        <v>0</v>
      </c>
      <c r="EB15" s="455">
        <v>0</v>
      </c>
      <c r="EC15" s="455">
        <v>0</v>
      </c>
      <c r="ED15" s="455">
        <v>0</v>
      </c>
      <c r="EE15" s="455">
        <v>5</v>
      </c>
      <c r="EF15" s="455">
        <v>0</v>
      </c>
      <c r="EG15" s="455">
        <v>1</v>
      </c>
      <c r="EH15" s="455">
        <v>0</v>
      </c>
      <c r="EI15" s="455">
        <v>1</v>
      </c>
      <c r="EJ15" s="455">
        <v>3</v>
      </c>
      <c r="EK15" s="455">
        <v>0</v>
      </c>
      <c r="EL15" s="455">
        <v>5</v>
      </c>
      <c r="EM15" s="455">
        <v>1</v>
      </c>
      <c r="EN15" s="455">
        <v>3</v>
      </c>
      <c r="EO15" s="455">
        <v>0</v>
      </c>
      <c r="EP15" s="455">
        <v>3</v>
      </c>
      <c r="EQ15" s="455">
        <v>0</v>
      </c>
      <c r="ER15" s="455">
        <v>1</v>
      </c>
      <c r="ES15" s="455">
        <v>6</v>
      </c>
      <c r="ET15" s="455">
        <v>1</v>
      </c>
      <c r="EU15" s="455">
        <v>5</v>
      </c>
      <c r="EV15" s="455">
        <v>0</v>
      </c>
      <c r="EW15" s="455">
        <v>1</v>
      </c>
      <c r="EX15" s="455">
        <v>11</v>
      </c>
      <c r="EY15" s="455">
        <v>12</v>
      </c>
      <c r="EZ15" s="455">
        <v>2</v>
      </c>
      <c r="FA15" s="455">
        <v>0</v>
      </c>
      <c r="FB15" s="455">
        <v>2</v>
      </c>
      <c r="FC15" s="455">
        <v>10</v>
      </c>
      <c r="FD15" s="455">
        <v>8</v>
      </c>
      <c r="FE15" s="455">
        <v>9</v>
      </c>
      <c r="FF15" s="455">
        <v>1</v>
      </c>
      <c r="FG15" s="455">
        <v>27</v>
      </c>
      <c r="FH15" s="455">
        <v>18</v>
      </c>
      <c r="FI15" s="455">
        <v>18</v>
      </c>
      <c r="FJ15" s="455">
        <v>17</v>
      </c>
      <c r="FK15" s="455">
        <v>6</v>
      </c>
      <c r="FL15" s="455">
        <v>20</v>
      </c>
      <c r="FM15" s="455">
        <v>6</v>
      </c>
      <c r="FN15" s="455">
        <v>25</v>
      </c>
      <c r="FO15" s="455">
        <v>8</v>
      </c>
      <c r="FP15" s="455">
        <v>-8</v>
      </c>
      <c r="FQ15" s="455">
        <v>11</v>
      </c>
      <c r="FR15" s="455">
        <v>9</v>
      </c>
      <c r="FS15" s="455">
        <v>11</v>
      </c>
      <c r="FT15" s="455">
        <v>7</v>
      </c>
      <c r="FU15" s="455">
        <v>13</v>
      </c>
      <c r="FV15" s="455">
        <v>7</v>
      </c>
      <c r="FW15" s="455">
        <v>7</v>
      </c>
      <c r="FX15" s="455">
        <v>3</v>
      </c>
      <c r="FY15" s="455">
        <v>0</v>
      </c>
      <c r="FZ15" s="455">
        <v>6</v>
      </c>
      <c r="GA15" s="455">
        <v>13</v>
      </c>
      <c r="GB15" s="455">
        <v>2</v>
      </c>
      <c r="GC15" s="455">
        <v>7</v>
      </c>
      <c r="GD15" s="455">
        <v>15</v>
      </c>
      <c r="GE15" s="455">
        <v>10</v>
      </c>
      <c r="GF15" s="455">
        <v>0</v>
      </c>
      <c r="GG15" s="455">
        <v>13</v>
      </c>
      <c r="GH15" s="455">
        <v>19</v>
      </c>
      <c r="GI15" s="455">
        <v>1</v>
      </c>
      <c r="GJ15" s="455">
        <v>20</v>
      </c>
      <c r="GK15" s="455">
        <v>4</v>
      </c>
      <c r="GL15" s="455">
        <v>5</v>
      </c>
      <c r="GM15" s="455">
        <v>0</v>
      </c>
      <c r="GN15" s="455">
        <v>2</v>
      </c>
      <c r="GO15" s="455">
        <v>12</v>
      </c>
      <c r="GP15" s="455">
        <v>11</v>
      </c>
      <c r="GQ15" s="455">
        <v>1</v>
      </c>
      <c r="GR15" s="455">
        <v>0</v>
      </c>
      <c r="GS15" s="455">
        <v>9</v>
      </c>
      <c r="GT15" s="455">
        <v>1</v>
      </c>
      <c r="GU15" s="455">
        <v>13</v>
      </c>
      <c r="GV15" s="455">
        <v>1</v>
      </c>
      <c r="GW15" s="455">
        <v>14</v>
      </c>
      <c r="GX15" s="455">
        <v>3</v>
      </c>
      <c r="GY15" s="455">
        <v>0</v>
      </c>
      <c r="GZ15" s="455">
        <v>11</v>
      </c>
      <c r="HA15" s="455">
        <v>4</v>
      </c>
      <c r="HB15" s="455">
        <v>2</v>
      </c>
      <c r="HC15" s="455">
        <v>5</v>
      </c>
      <c r="HD15" s="455">
        <v>11</v>
      </c>
      <c r="HE15" s="455">
        <v>9</v>
      </c>
      <c r="HF15" s="455">
        <v>0</v>
      </c>
      <c r="HG15" s="455">
        <v>6</v>
      </c>
      <c r="HH15" s="455">
        <v>9</v>
      </c>
      <c r="HI15" s="455">
        <v>2</v>
      </c>
      <c r="HJ15" s="455">
        <v>2</v>
      </c>
      <c r="HK15" s="455">
        <v>12</v>
      </c>
      <c r="HL15" s="455">
        <v>3</v>
      </c>
      <c r="HM15" s="455">
        <v>0</v>
      </c>
      <c r="HN15" s="455">
        <v>26</v>
      </c>
      <c r="HO15" s="455">
        <v>7</v>
      </c>
      <c r="HP15" s="455">
        <v>2</v>
      </c>
      <c r="HQ15" s="455">
        <v>5</v>
      </c>
      <c r="HR15" s="455">
        <v>0</v>
      </c>
      <c r="HS15" s="455">
        <v>3</v>
      </c>
      <c r="HT15" s="455">
        <v>0</v>
      </c>
      <c r="HU15" s="455">
        <v>5</v>
      </c>
      <c r="HV15" s="455">
        <v>7</v>
      </c>
      <c r="HW15" s="455">
        <v>4</v>
      </c>
      <c r="HX15" s="455">
        <v>1</v>
      </c>
      <c r="HY15" s="455">
        <v>0</v>
      </c>
      <c r="HZ15" s="455">
        <v>1</v>
      </c>
      <c r="IA15" s="455">
        <v>0</v>
      </c>
      <c r="IB15" s="455">
        <v>8</v>
      </c>
      <c r="IC15" s="455">
        <v>9</v>
      </c>
      <c r="ID15" s="455">
        <v>13</v>
      </c>
      <c r="IE15" s="455">
        <v>4</v>
      </c>
      <c r="IF15" s="455">
        <v>13</v>
      </c>
      <c r="IG15" s="455">
        <v>11</v>
      </c>
      <c r="IH15" s="455">
        <v>0</v>
      </c>
      <c r="II15" s="455">
        <v>10</v>
      </c>
      <c r="IJ15" s="455">
        <v>1</v>
      </c>
      <c r="IK15" s="455">
        <v>14</v>
      </c>
      <c r="IL15" s="455">
        <v>21</v>
      </c>
      <c r="IM15" s="455">
        <v>11</v>
      </c>
      <c r="IN15" s="455">
        <v>13</v>
      </c>
      <c r="IO15" s="455">
        <v>0</v>
      </c>
      <c r="IP15" s="455">
        <v>10</v>
      </c>
      <c r="IQ15" s="455">
        <v>7</v>
      </c>
      <c r="IR15" s="455">
        <v>1</v>
      </c>
      <c r="IS15" s="455">
        <v>12</v>
      </c>
      <c r="IT15" s="455">
        <v>1</v>
      </c>
      <c r="IU15" s="455">
        <v>14</v>
      </c>
      <c r="IV15" s="455">
        <v>0</v>
      </c>
      <c r="IW15" s="455">
        <v>2</v>
      </c>
      <c r="IX15" s="455">
        <v>5</v>
      </c>
      <c r="IY15" s="455">
        <v>6</v>
      </c>
      <c r="IZ15" s="455">
        <v>8</v>
      </c>
      <c r="JA15" s="455">
        <v>2</v>
      </c>
      <c r="JB15" s="455">
        <v>10</v>
      </c>
      <c r="JC15" s="455">
        <v>0</v>
      </c>
      <c r="JD15" s="455">
        <v>6</v>
      </c>
      <c r="JE15" s="455">
        <v>5</v>
      </c>
      <c r="JF15" s="455">
        <v>4</v>
      </c>
      <c r="JG15" s="455">
        <v>4</v>
      </c>
      <c r="JH15" s="455">
        <v>2</v>
      </c>
      <c r="JI15" s="455">
        <v>7</v>
      </c>
      <c r="JJ15" s="455">
        <v>0</v>
      </c>
      <c r="JK15" s="455">
        <v>4</v>
      </c>
      <c r="JL15" s="455">
        <v>1</v>
      </c>
      <c r="JM15" s="455">
        <v>1</v>
      </c>
      <c r="JN15" s="455">
        <v>4</v>
      </c>
      <c r="JO15" s="455">
        <v>0</v>
      </c>
      <c r="JP15" s="455">
        <v>2</v>
      </c>
      <c r="JQ15" s="455">
        <v>0</v>
      </c>
      <c r="JR15" s="455">
        <v>1</v>
      </c>
      <c r="JS15" s="455">
        <v>0</v>
      </c>
      <c r="JT15" s="455">
        <v>0</v>
      </c>
      <c r="JU15" s="455">
        <v>1</v>
      </c>
      <c r="JV15" s="455">
        <v>2</v>
      </c>
      <c r="JW15" s="455">
        <v>1</v>
      </c>
      <c r="JX15" s="455">
        <v>0</v>
      </c>
      <c r="JY15" s="455">
        <v>3</v>
      </c>
      <c r="JZ15" s="455">
        <v>0</v>
      </c>
      <c r="KA15" s="455">
        <v>0</v>
      </c>
      <c r="KB15" s="455">
        <v>0</v>
      </c>
      <c r="KC15" s="455">
        <v>2</v>
      </c>
      <c r="KD15" s="455">
        <v>2</v>
      </c>
      <c r="KE15" s="455">
        <v>0</v>
      </c>
      <c r="KF15" s="455">
        <v>1</v>
      </c>
      <c r="KG15" s="455">
        <v>0</v>
      </c>
      <c r="KH15" s="455">
        <v>2</v>
      </c>
      <c r="KI15" s="455">
        <v>2</v>
      </c>
      <c r="KJ15" s="455">
        <v>1</v>
      </c>
      <c r="KK15" s="455">
        <v>0</v>
      </c>
      <c r="KL15" s="455">
        <v>0</v>
      </c>
      <c r="KM15" s="455">
        <v>4</v>
      </c>
      <c r="KN15" s="455">
        <v>0</v>
      </c>
      <c r="KO15" s="455">
        <v>4</v>
      </c>
      <c r="KP15" s="455">
        <v>5</v>
      </c>
      <c r="KQ15" s="455">
        <v>2</v>
      </c>
      <c r="KR15" s="455">
        <v>2</v>
      </c>
      <c r="KS15" s="455">
        <v>0</v>
      </c>
      <c r="KT15" s="455">
        <v>4</v>
      </c>
      <c r="KU15" s="455">
        <v>0</v>
      </c>
      <c r="KV15" s="455">
        <v>2</v>
      </c>
      <c r="KW15" s="455">
        <v>1</v>
      </c>
      <c r="KX15" s="455">
        <v>5</v>
      </c>
      <c r="KY15" s="455">
        <v>0</v>
      </c>
      <c r="KZ15" s="455">
        <v>0</v>
      </c>
      <c r="LA15" s="455">
        <v>0</v>
      </c>
      <c r="LB15" s="455">
        <v>0</v>
      </c>
      <c r="LC15" s="455">
        <v>0</v>
      </c>
      <c r="LD15" s="455">
        <v>1</v>
      </c>
      <c r="LE15" s="455">
        <v>6</v>
      </c>
      <c r="LF15" s="455">
        <v>0</v>
      </c>
      <c r="LG15" s="455">
        <v>0</v>
      </c>
      <c r="LH15" s="455">
        <v>2</v>
      </c>
      <c r="LI15" s="455">
        <v>0</v>
      </c>
      <c r="LJ15" s="455">
        <v>0</v>
      </c>
      <c r="LK15" s="455">
        <v>1</v>
      </c>
      <c r="LL15" s="455">
        <v>0</v>
      </c>
      <c r="LM15" s="455">
        <v>4</v>
      </c>
      <c r="LN15" s="455">
        <v>0</v>
      </c>
      <c r="LO15" s="455">
        <v>1</v>
      </c>
      <c r="LP15" s="455">
        <v>0</v>
      </c>
      <c r="LQ15" s="455">
        <v>2</v>
      </c>
      <c r="LR15" s="455">
        <v>0</v>
      </c>
      <c r="LS15" s="455">
        <v>5</v>
      </c>
      <c r="LT15" s="455">
        <v>7</v>
      </c>
      <c r="LU15" s="455">
        <v>0</v>
      </c>
      <c r="LV15" s="455">
        <v>6</v>
      </c>
      <c r="LW15" s="455">
        <v>1</v>
      </c>
      <c r="LX15" s="455">
        <v>4</v>
      </c>
      <c r="LY15" s="455">
        <v>2</v>
      </c>
      <c r="LZ15" s="455">
        <v>12</v>
      </c>
      <c r="MA15" s="455">
        <v>9</v>
      </c>
      <c r="MB15" s="455">
        <v>14</v>
      </c>
      <c r="MC15" s="455">
        <v>3</v>
      </c>
      <c r="MD15" s="447">
        <v>1040</v>
      </c>
      <c r="ME15" s="446">
        <f t="shared" si="3"/>
        <v>15</v>
      </c>
      <c r="MF15" s="446">
        <f t="shared" si="0"/>
        <v>65</v>
      </c>
      <c r="MG15" s="451">
        <f t="shared" si="1"/>
        <v>4.333333333333333</v>
      </c>
      <c r="MH15" s="451">
        <f t="shared" si="2"/>
        <v>433.33333333333331</v>
      </c>
      <c r="MI15" s="456" t="s">
        <v>12</v>
      </c>
      <c r="MJ15" s="460">
        <v>15</v>
      </c>
      <c r="MK15" s="461">
        <f t="shared" si="4"/>
        <v>36.316095293434053</v>
      </c>
      <c r="ML15" s="462">
        <v>65</v>
      </c>
      <c r="MM15" s="411">
        <f t="shared" si="5"/>
        <v>157.36974627154754</v>
      </c>
      <c r="MN15" s="460">
        <v>41304</v>
      </c>
      <c r="MO15" s="444">
        <f t="shared" si="6"/>
        <v>4.333333333333333</v>
      </c>
      <c r="MT15" s="453">
        <v>43930</v>
      </c>
      <c r="MU15" s="446">
        <v>0</v>
      </c>
      <c r="MV15" s="452">
        <f t="shared" si="8"/>
        <v>0.14285714285714285</v>
      </c>
      <c r="MW15" s="446">
        <f t="shared" si="7"/>
        <v>1</v>
      </c>
      <c r="MX15" s="452">
        <f t="shared" si="9"/>
        <v>0.57522505680347424</v>
      </c>
      <c r="NB15" s="477">
        <v>43930</v>
      </c>
      <c r="NC15" s="446">
        <v>0</v>
      </c>
      <c r="ND15" s="452">
        <v>0.42857142857142855</v>
      </c>
    </row>
    <row r="16" spans="1:368" ht="20.100000000000001" customHeight="1" thickBot="1" x14ac:dyDescent="0.3">
      <c r="A16" s="454" t="s">
        <v>1035</v>
      </c>
      <c r="B16" s="455"/>
      <c r="C16" s="455"/>
      <c r="D16" s="455"/>
      <c r="E16" s="455"/>
      <c r="F16" s="455"/>
      <c r="G16" s="455"/>
      <c r="H16" s="455"/>
      <c r="I16" s="455"/>
      <c r="J16" s="455"/>
      <c r="K16" s="455"/>
      <c r="L16" s="455"/>
      <c r="M16" s="455"/>
      <c r="N16" s="455"/>
      <c r="O16" s="455"/>
      <c r="P16" s="455"/>
      <c r="Q16" s="455"/>
      <c r="R16" s="455"/>
      <c r="S16" s="455"/>
      <c r="T16" s="455"/>
      <c r="U16" s="455"/>
      <c r="V16" s="455"/>
      <c r="W16" s="455"/>
      <c r="X16" s="455"/>
      <c r="Y16" s="455"/>
      <c r="Z16" s="455"/>
      <c r="AA16" s="455"/>
      <c r="AB16" s="455"/>
      <c r="AC16" s="455"/>
      <c r="AD16" s="455"/>
      <c r="AE16" s="455"/>
      <c r="AF16" s="455"/>
      <c r="AG16" s="455"/>
      <c r="AH16" s="455"/>
      <c r="AI16" s="455"/>
      <c r="AJ16" s="455"/>
      <c r="AK16" s="455"/>
      <c r="AL16" s="455"/>
      <c r="AM16" s="455"/>
      <c r="AN16" s="455"/>
      <c r="AO16" s="455"/>
      <c r="AP16" s="455"/>
      <c r="AQ16" s="455"/>
      <c r="AR16" s="455"/>
      <c r="AS16" s="455"/>
      <c r="AT16" s="455"/>
      <c r="AU16" s="455"/>
      <c r="AV16" s="455"/>
      <c r="AW16" s="455"/>
      <c r="AX16" s="455"/>
      <c r="AY16" s="455"/>
      <c r="AZ16" s="455"/>
      <c r="BA16" s="455"/>
      <c r="BB16" s="455"/>
      <c r="BC16" s="455"/>
      <c r="BD16" s="455"/>
      <c r="BE16" s="455"/>
      <c r="BF16" s="455"/>
      <c r="BG16" s="455"/>
      <c r="BH16" s="455"/>
      <c r="BI16" s="455"/>
      <c r="BJ16" s="455"/>
      <c r="BK16" s="455"/>
      <c r="BL16" s="455"/>
      <c r="BM16" s="455"/>
      <c r="BN16" s="455"/>
      <c r="BO16" s="455"/>
      <c r="BP16" s="455"/>
      <c r="BQ16" s="455"/>
      <c r="BR16" s="455"/>
      <c r="BS16" s="455"/>
      <c r="BT16" s="455"/>
      <c r="BU16" s="455"/>
      <c r="BV16" s="455"/>
      <c r="BW16" s="455"/>
      <c r="BX16" s="455"/>
      <c r="BY16" s="455"/>
      <c r="BZ16" s="455"/>
      <c r="CA16" s="455"/>
      <c r="CB16" s="455"/>
      <c r="CC16" s="455"/>
      <c r="CD16" s="455"/>
      <c r="CE16" s="455"/>
      <c r="CF16" s="455"/>
      <c r="CG16" s="455"/>
      <c r="CH16" s="455"/>
      <c r="CI16" s="455"/>
      <c r="CJ16" s="455"/>
      <c r="CK16" s="455"/>
      <c r="CL16" s="455"/>
      <c r="CM16" s="455"/>
      <c r="CN16" s="455"/>
      <c r="CO16" s="455"/>
      <c r="CP16" s="455"/>
      <c r="CQ16" s="455"/>
      <c r="CR16" s="455"/>
      <c r="CS16" s="455"/>
      <c r="CT16" s="455"/>
      <c r="CU16" s="455"/>
      <c r="CV16" s="455"/>
      <c r="CW16" s="455"/>
      <c r="CX16" s="455"/>
      <c r="CY16" s="455"/>
      <c r="CZ16" s="455"/>
      <c r="DA16" s="455"/>
      <c r="DB16" s="455"/>
      <c r="DC16" s="455"/>
      <c r="DD16" s="455"/>
      <c r="DE16" s="455"/>
      <c r="DF16" s="455"/>
      <c r="DG16" s="455"/>
      <c r="DH16" s="455"/>
      <c r="DI16" s="455"/>
      <c r="DJ16" s="455"/>
      <c r="DK16" s="455"/>
      <c r="DL16" s="455"/>
      <c r="DM16" s="455"/>
      <c r="DN16" s="455"/>
      <c r="DO16" s="455"/>
      <c r="DP16" s="455"/>
      <c r="DQ16" s="455"/>
      <c r="DR16" s="455"/>
      <c r="DS16" s="455"/>
      <c r="DT16" s="455"/>
      <c r="DU16" s="455"/>
      <c r="DV16" s="455"/>
      <c r="DW16" s="455"/>
      <c r="DX16" s="455"/>
      <c r="DY16" s="455"/>
      <c r="DZ16" s="455"/>
      <c r="EA16" s="455"/>
      <c r="EB16" s="455"/>
      <c r="EC16" s="455"/>
      <c r="ED16" s="455"/>
      <c r="EE16" s="455"/>
      <c r="EF16" s="455"/>
      <c r="EG16" s="455"/>
      <c r="EH16" s="455"/>
      <c r="EI16" s="455"/>
      <c r="EJ16" s="455"/>
      <c r="EK16" s="455"/>
      <c r="EL16" s="455"/>
      <c r="EM16" s="455"/>
      <c r="EN16" s="455"/>
      <c r="EO16" s="455"/>
      <c r="EP16" s="455"/>
      <c r="EQ16" s="455"/>
      <c r="ER16" s="455"/>
      <c r="ES16" s="455"/>
      <c r="ET16" s="455"/>
      <c r="EU16" s="455"/>
      <c r="EV16" s="455"/>
      <c r="EW16" s="455"/>
      <c r="EX16" s="455"/>
      <c r="EY16" s="455"/>
      <c r="EZ16" s="455"/>
      <c r="FA16" s="455"/>
      <c r="FB16" s="455"/>
      <c r="FC16" s="455"/>
      <c r="FD16" s="455"/>
      <c r="FE16" s="455"/>
      <c r="FF16" s="455"/>
      <c r="FG16" s="455"/>
      <c r="FH16" s="455"/>
      <c r="FI16" s="455"/>
      <c r="FJ16" s="455"/>
      <c r="FK16" s="455"/>
      <c r="FL16" s="455"/>
      <c r="FM16" s="455"/>
      <c r="FN16" s="455"/>
      <c r="FO16" s="455"/>
      <c r="FP16" s="455"/>
      <c r="FQ16" s="455"/>
      <c r="FR16" s="455"/>
      <c r="FS16" s="455"/>
      <c r="FT16" s="455"/>
      <c r="FU16" s="455"/>
      <c r="FV16" s="455"/>
      <c r="FW16" s="455"/>
      <c r="FX16" s="455"/>
      <c r="FY16" s="455"/>
      <c r="FZ16" s="455"/>
      <c r="GA16" s="455"/>
      <c r="GB16" s="455"/>
      <c r="GC16" s="455"/>
      <c r="GD16" s="455"/>
      <c r="GE16" s="455"/>
      <c r="GF16" s="455"/>
      <c r="GG16" s="455"/>
      <c r="GH16" s="455"/>
      <c r="GI16" s="455"/>
      <c r="GJ16" s="455"/>
      <c r="GK16" s="455"/>
      <c r="GL16" s="455"/>
      <c r="GM16" s="455"/>
      <c r="GN16" s="455"/>
      <c r="GO16" s="455"/>
      <c r="GP16" s="455"/>
      <c r="GQ16" s="455"/>
      <c r="GR16" s="455"/>
      <c r="GS16" s="455"/>
      <c r="GT16" s="455"/>
      <c r="GU16" s="455"/>
      <c r="GV16" s="455"/>
      <c r="GW16" s="455"/>
      <c r="GX16" s="455"/>
      <c r="GY16" s="455"/>
      <c r="GZ16" s="455"/>
      <c r="HA16" s="455"/>
      <c r="HB16" s="455"/>
      <c r="HC16" s="455"/>
      <c r="HD16" s="455"/>
      <c r="HE16" s="455"/>
      <c r="HF16" s="455"/>
      <c r="HG16" s="455"/>
      <c r="HH16" s="455"/>
      <c r="HI16" s="455"/>
      <c r="HJ16" s="455"/>
      <c r="HK16" s="455"/>
      <c r="HL16" s="455"/>
      <c r="HM16" s="455"/>
      <c r="HN16" s="455"/>
      <c r="HO16" s="455"/>
      <c r="HP16" s="455"/>
      <c r="HQ16" s="455"/>
      <c r="HR16" s="455"/>
      <c r="HS16" s="455"/>
      <c r="HT16" s="455"/>
      <c r="HU16" s="455"/>
      <c r="HV16" s="455"/>
      <c r="HW16" s="455"/>
      <c r="HX16" s="455"/>
      <c r="HY16" s="455"/>
      <c r="HZ16" s="455"/>
      <c r="IA16" s="455"/>
      <c r="IB16" s="455"/>
      <c r="IC16" s="455"/>
      <c r="ID16" s="455"/>
      <c r="IE16" s="455"/>
      <c r="IF16" s="455"/>
      <c r="IG16" s="455"/>
      <c r="IH16" s="455">
        <v>0</v>
      </c>
      <c r="II16" s="455">
        <v>15</v>
      </c>
      <c r="IJ16" s="455">
        <v>9</v>
      </c>
      <c r="IK16" s="455">
        <v>9</v>
      </c>
      <c r="IL16" s="455">
        <v>8</v>
      </c>
      <c r="IM16" s="455">
        <v>6</v>
      </c>
      <c r="IN16" s="455">
        <v>10</v>
      </c>
      <c r="IO16" s="455">
        <v>0</v>
      </c>
      <c r="IP16" s="455">
        <v>12</v>
      </c>
      <c r="IQ16" s="455">
        <v>6</v>
      </c>
      <c r="IR16" s="455">
        <v>9</v>
      </c>
      <c r="IS16" s="455">
        <v>8</v>
      </c>
      <c r="IT16" s="455">
        <v>6</v>
      </c>
      <c r="IU16" s="455">
        <v>9</v>
      </c>
      <c r="IV16" s="455">
        <v>0</v>
      </c>
      <c r="IW16" s="455">
        <v>6</v>
      </c>
      <c r="IX16" s="455">
        <v>15</v>
      </c>
      <c r="IY16" s="455">
        <v>0</v>
      </c>
      <c r="IZ16" s="455"/>
      <c r="JA16" s="455"/>
      <c r="JB16" s="455"/>
      <c r="JC16" s="455"/>
      <c r="JD16" s="455"/>
      <c r="JE16" s="455"/>
      <c r="JF16" s="455"/>
      <c r="JG16" s="455"/>
      <c r="JH16" s="455"/>
      <c r="JI16" s="455"/>
      <c r="JJ16" s="455"/>
      <c r="JK16" s="455"/>
      <c r="JL16" s="455"/>
      <c r="JM16" s="455"/>
      <c r="JN16" s="455"/>
      <c r="JO16" s="455"/>
      <c r="JP16" s="455"/>
      <c r="JQ16" s="455"/>
      <c r="JR16" s="455"/>
      <c r="JS16" s="455"/>
      <c r="JT16" s="455"/>
      <c r="JU16" s="455"/>
      <c r="JV16" s="455"/>
      <c r="JW16" s="455"/>
      <c r="JX16" s="455"/>
      <c r="JY16" s="455"/>
      <c r="JZ16" s="455"/>
      <c r="KA16" s="455"/>
      <c r="KB16" s="455"/>
      <c r="KC16" s="455"/>
      <c r="KD16" s="455"/>
      <c r="KE16" s="455"/>
      <c r="KF16" s="455"/>
      <c r="KG16" s="455"/>
      <c r="KH16" s="455"/>
      <c r="KI16" s="455"/>
      <c r="KJ16" s="455"/>
      <c r="KK16" s="455"/>
      <c r="KL16" s="455"/>
      <c r="KM16" s="455"/>
      <c r="KN16" s="455"/>
      <c r="KO16" s="455"/>
      <c r="KP16" s="455"/>
      <c r="KQ16" s="455"/>
      <c r="KR16" s="455"/>
      <c r="KS16" s="455"/>
      <c r="KT16" s="455"/>
      <c r="KU16" s="455"/>
      <c r="KV16" s="455"/>
      <c r="KW16" s="455"/>
      <c r="KX16" s="455"/>
      <c r="KY16" s="455"/>
      <c r="KZ16" s="455"/>
      <c r="LA16" s="455"/>
      <c r="LB16" s="455"/>
      <c r="LC16" s="455"/>
      <c r="LD16" s="455"/>
      <c r="LE16" s="455"/>
      <c r="LF16" s="455"/>
      <c r="LG16" s="455"/>
      <c r="LH16" s="455"/>
      <c r="LI16" s="455"/>
      <c r="LJ16" s="455"/>
      <c r="LK16" s="455"/>
      <c r="LL16" s="455"/>
      <c r="LM16" s="455"/>
      <c r="LN16" s="455"/>
      <c r="LO16" s="455"/>
      <c r="LP16" s="455"/>
      <c r="LQ16" s="455"/>
      <c r="LR16" s="455"/>
      <c r="LS16" s="455"/>
      <c r="LT16" s="455"/>
      <c r="LU16" s="455"/>
      <c r="LV16" s="455"/>
      <c r="LW16" s="455"/>
      <c r="LX16" s="455"/>
      <c r="LY16" s="455"/>
      <c r="LZ16" s="455"/>
      <c r="MA16" s="455"/>
      <c r="MB16" s="455"/>
      <c r="MC16" s="455"/>
      <c r="MD16" s="447">
        <v>128</v>
      </c>
      <c r="ME16" s="446">
        <f t="shared" si="3"/>
        <v>0</v>
      </c>
      <c r="MF16" s="446">
        <f t="shared" si="0"/>
        <v>0</v>
      </c>
      <c r="MG16" s="451" t="e">
        <f t="shared" si="1"/>
        <v>#DIV/0!</v>
      </c>
      <c r="MH16" s="451" t="e">
        <f t="shared" si="2"/>
        <v>#DIV/0!</v>
      </c>
      <c r="MI16" s="456" t="s">
        <v>8</v>
      </c>
      <c r="MJ16" s="460">
        <v>521</v>
      </c>
      <c r="MK16" s="461">
        <f t="shared" si="4"/>
        <v>138.22855202275332</v>
      </c>
      <c r="ML16" s="462">
        <v>1569</v>
      </c>
      <c r="MM16" s="411">
        <f t="shared" si="5"/>
        <v>416.27753958483675</v>
      </c>
      <c r="MN16" s="475">
        <v>376912</v>
      </c>
      <c r="MO16" s="444">
        <f t="shared" si="6"/>
        <v>3.0115163147792705</v>
      </c>
      <c r="MT16" s="453">
        <v>43948</v>
      </c>
      <c r="MU16" s="446">
        <v>0</v>
      </c>
      <c r="MV16" s="452">
        <f t="shared" si="8"/>
        <v>0.14285714285714285</v>
      </c>
      <c r="MW16" s="446">
        <f t="shared" si="7"/>
        <v>1</v>
      </c>
      <c r="MX16" s="452">
        <f t="shared" si="9"/>
        <v>0.57522505680347424</v>
      </c>
      <c r="NB16" s="477">
        <v>43936</v>
      </c>
      <c r="NC16" s="446">
        <v>0</v>
      </c>
      <c r="ND16" s="452">
        <v>0.42857142857142855</v>
      </c>
    </row>
    <row r="17" spans="1:368" ht="20.100000000000001" customHeight="1" thickBot="1" x14ac:dyDescent="0.3">
      <c r="A17" s="454" t="s">
        <v>8</v>
      </c>
      <c r="B17" s="455">
        <v>0</v>
      </c>
      <c r="C17" s="455">
        <v>1</v>
      </c>
      <c r="D17" s="455">
        <v>0</v>
      </c>
      <c r="E17" s="455">
        <v>1</v>
      </c>
      <c r="F17" s="455">
        <v>0</v>
      </c>
      <c r="G17" s="455">
        <v>0</v>
      </c>
      <c r="H17" s="455">
        <v>1</v>
      </c>
      <c r="I17" s="455">
        <v>1</v>
      </c>
      <c r="J17" s="455">
        <v>1</v>
      </c>
      <c r="K17" s="455">
        <v>0</v>
      </c>
      <c r="L17" s="455">
        <v>0</v>
      </c>
      <c r="M17" s="455">
        <v>0</v>
      </c>
      <c r="N17" s="455">
        <v>1</v>
      </c>
      <c r="O17" s="455">
        <v>0</v>
      </c>
      <c r="P17" s="455">
        <v>0</v>
      </c>
      <c r="Q17" s="455">
        <v>0</v>
      </c>
      <c r="R17" s="455">
        <v>0</v>
      </c>
      <c r="S17" s="455">
        <v>1</v>
      </c>
      <c r="T17" s="455">
        <v>0</v>
      </c>
      <c r="U17" s="455">
        <v>0</v>
      </c>
      <c r="V17" s="455">
        <v>0</v>
      </c>
      <c r="W17" s="455">
        <v>0</v>
      </c>
      <c r="X17" s="455">
        <v>0</v>
      </c>
      <c r="Y17" s="455">
        <v>0</v>
      </c>
      <c r="Z17" s="455">
        <v>0</v>
      </c>
      <c r="AA17" s="455">
        <v>0</v>
      </c>
      <c r="AB17" s="455">
        <v>0</v>
      </c>
      <c r="AC17" s="455">
        <v>0</v>
      </c>
      <c r="AD17" s="455">
        <v>0</v>
      </c>
      <c r="AE17" s="455">
        <v>1</v>
      </c>
      <c r="AF17" s="455">
        <v>0</v>
      </c>
      <c r="AG17" s="455">
        <v>0</v>
      </c>
      <c r="AH17" s="455">
        <v>0</v>
      </c>
      <c r="AI17" s="455">
        <v>0</v>
      </c>
      <c r="AJ17" s="455">
        <v>2</v>
      </c>
      <c r="AK17" s="455">
        <v>2</v>
      </c>
      <c r="AL17" s="455">
        <v>8</v>
      </c>
      <c r="AM17" s="455">
        <v>8</v>
      </c>
      <c r="AN17" s="455">
        <v>8</v>
      </c>
      <c r="AO17" s="455">
        <v>11</v>
      </c>
      <c r="AP17" s="455">
        <v>10</v>
      </c>
      <c r="AQ17" s="455">
        <v>9</v>
      </c>
      <c r="AR17" s="455">
        <v>8</v>
      </c>
      <c r="AS17" s="455">
        <v>7</v>
      </c>
      <c r="AT17" s="455">
        <v>8</v>
      </c>
      <c r="AU17" s="455">
        <v>7</v>
      </c>
      <c r="AV17" s="455">
        <v>5</v>
      </c>
      <c r="AW17" s="455">
        <v>9</v>
      </c>
      <c r="AX17" s="455">
        <v>2</v>
      </c>
      <c r="AY17" s="455">
        <v>8</v>
      </c>
      <c r="AZ17" s="455">
        <v>3</v>
      </c>
      <c r="BA17" s="455">
        <v>4</v>
      </c>
      <c r="BB17" s="455">
        <v>5</v>
      </c>
      <c r="BC17" s="455">
        <v>6</v>
      </c>
      <c r="BD17" s="455">
        <v>6</v>
      </c>
      <c r="BE17" s="455">
        <v>5</v>
      </c>
      <c r="BF17" s="455">
        <v>10</v>
      </c>
      <c r="BG17" s="455">
        <v>19</v>
      </c>
      <c r="BH17" s="455">
        <v>25</v>
      </c>
      <c r="BI17" s="455">
        <v>22</v>
      </c>
      <c r="BJ17" s="455">
        <v>6</v>
      </c>
      <c r="BK17" s="455">
        <v>5</v>
      </c>
      <c r="BL17" s="455">
        <v>3</v>
      </c>
      <c r="BM17" s="455">
        <v>7</v>
      </c>
      <c r="BN17" s="455">
        <v>5</v>
      </c>
      <c r="BO17" s="455">
        <v>9</v>
      </c>
      <c r="BP17" s="455">
        <v>14</v>
      </c>
      <c r="BQ17" s="455">
        <v>0</v>
      </c>
      <c r="BR17" s="455">
        <v>12</v>
      </c>
      <c r="BS17" s="455">
        <v>5</v>
      </c>
      <c r="BT17" s="455">
        <v>5</v>
      </c>
      <c r="BU17" s="455">
        <v>4</v>
      </c>
      <c r="BV17" s="455">
        <v>11</v>
      </c>
      <c r="BW17" s="455">
        <v>1</v>
      </c>
      <c r="BX17" s="455">
        <v>6</v>
      </c>
      <c r="BY17" s="455">
        <v>9</v>
      </c>
      <c r="BZ17" s="455">
        <v>11</v>
      </c>
      <c r="CA17" s="455">
        <v>6</v>
      </c>
      <c r="CB17" s="455">
        <v>9</v>
      </c>
      <c r="CC17" s="455">
        <v>13</v>
      </c>
      <c r="CD17" s="455">
        <v>21</v>
      </c>
      <c r="CE17" s="455">
        <v>16</v>
      </c>
      <c r="CF17" s="455">
        <v>12</v>
      </c>
      <c r="CG17" s="455">
        <v>49</v>
      </c>
      <c r="CH17" s="455">
        <v>54</v>
      </c>
      <c r="CI17" s="455">
        <v>30</v>
      </c>
      <c r="CJ17" s="455">
        <v>36</v>
      </c>
      <c r="CK17" s="455">
        <v>51</v>
      </c>
      <c r="CL17" s="455">
        <v>32</v>
      </c>
      <c r="CM17" s="455">
        <v>48</v>
      </c>
      <c r="CN17" s="455">
        <v>36</v>
      </c>
      <c r="CO17" s="455">
        <v>73</v>
      </c>
      <c r="CP17" s="455">
        <v>69</v>
      </c>
      <c r="CQ17" s="455">
        <v>46</v>
      </c>
      <c r="CR17" s="455">
        <v>43</v>
      </c>
      <c r="CS17" s="455">
        <v>40</v>
      </c>
      <c r="CT17" s="455">
        <v>34</v>
      </c>
      <c r="CU17" s="455">
        <v>33</v>
      </c>
      <c r="CV17" s="455">
        <v>68</v>
      </c>
      <c r="CW17" s="455">
        <v>93</v>
      </c>
      <c r="CX17" s="455">
        <v>79</v>
      </c>
      <c r="CY17" s="455">
        <v>99</v>
      </c>
      <c r="CZ17" s="455">
        <v>54</v>
      </c>
      <c r="DA17" s="455">
        <v>57</v>
      </c>
      <c r="DB17" s="455">
        <v>111</v>
      </c>
      <c r="DC17" s="455">
        <v>82</v>
      </c>
      <c r="DD17" s="455">
        <v>97</v>
      </c>
      <c r="DE17" s="455">
        <v>64</v>
      </c>
      <c r="DF17" s="455">
        <v>140</v>
      </c>
      <c r="DG17" s="455">
        <v>191</v>
      </c>
      <c r="DH17" s="455">
        <v>62</v>
      </c>
      <c r="DI17" s="455">
        <v>76</v>
      </c>
      <c r="DJ17" s="455">
        <v>107</v>
      </c>
      <c r="DK17" s="455">
        <v>74</v>
      </c>
      <c r="DL17" s="455">
        <v>51</v>
      </c>
      <c r="DM17" s="455">
        <v>45</v>
      </c>
      <c r="DN17" s="455">
        <v>84</v>
      </c>
      <c r="DO17" s="455">
        <v>140</v>
      </c>
      <c r="DP17" s="455">
        <v>83</v>
      </c>
      <c r="DQ17" s="455">
        <v>146</v>
      </c>
      <c r="DR17" s="455">
        <v>129</v>
      </c>
      <c r="DS17" s="455">
        <v>98</v>
      </c>
      <c r="DT17" s="455">
        <v>56</v>
      </c>
      <c r="DU17" s="455">
        <v>100</v>
      </c>
      <c r="DV17" s="455">
        <v>85</v>
      </c>
      <c r="DW17" s="455">
        <v>87</v>
      </c>
      <c r="DX17" s="455">
        <v>99</v>
      </c>
      <c r="DY17" s="455">
        <v>86</v>
      </c>
      <c r="DZ17" s="455">
        <v>86</v>
      </c>
      <c r="EA17" s="455">
        <v>44</v>
      </c>
      <c r="EB17" s="455">
        <v>70</v>
      </c>
      <c r="EC17" s="455">
        <v>86</v>
      </c>
      <c r="ED17" s="455">
        <v>71</v>
      </c>
      <c r="EE17" s="455">
        <v>126</v>
      </c>
      <c r="EF17" s="455">
        <v>37</v>
      </c>
      <c r="EG17" s="455">
        <v>110</v>
      </c>
      <c r="EH17" s="455">
        <v>60</v>
      </c>
      <c r="EI17" s="455">
        <v>78</v>
      </c>
      <c r="EJ17" s="455">
        <v>79</v>
      </c>
      <c r="EK17" s="455">
        <v>123</v>
      </c>
      <c r="EL17" s="455">
        <v>89</v>
      </c>
      <c r="EM17" s="455">
        <v>119</v>
      </c>
      <c r="EN17" s="455">
        <v>89</v>
      </c>
      <c r="EO17" s="455">
        <v>83</v>
      </c>
      <c r="EP17" s="455">
        <v>95</v>
      </c>
      <c r="EQ17" s="455">
        <v>44</v>
      </c>
      <c r="ER17" s="455">
        <v>92</v>
      </c>
      <c r="ES17" s="455">
        <v>96</v>
      </c>
      <c r="ET17" s="455">
        <v>133</v>
      </c>
      <c r="EU17" s="455">
        <v>58</v>
      </c>
      <c r="EV17" s="455">
        <v>92</v>
      </c>
      <c r="EW17" s="455">
        <v>148</v>
      </c>
      <c r="EX17" s="455">
        <v>172</v>
      </c>
      <c r="EY17" s="455">
        <v>117</v>
      </c>
      <c r="EZ17" s="455">
        <v>168</v>
      </c>
      <c r="FA17" s="455">
        <v>174</v>
      </c>
      <c r="FB17" s="455">
        <v>135</v>
      </c>
      <c r="FC17" s="455">
        <v>79</v>
      </c>
      <c r="FD17" s="455">
        <v>162</v>
      </c>
      <c r="FE17" s="455">
        <v>194</v>
      </c>
      <c r="FF17" s="455">
        <v>204</v>
      </c>
      <c r="FG17" s="455">
        <v>172</v>
      </c>
      <c r="FH17" s="455">
        <v>186</v>
      </c>
      <c r="FI17" s="455">
        <v>71</v>
      </c>
      <c r="FJ17" s="455">
        <v>121</v>
      </c>
      <c r="FK17" s="455">
        <v>147</v>
      </c>
      <c r="FL17" s="455">
        <v>169</v>
      </c>
      <c r="FM17" s="455">
        <v>140</v>
      </c>
      <c r="FN17" s="455">
        <v>123</v>
      </c>
      <c r="FO17" s="455">
        <v>109</v>
      </c>
      <c r="FP17" s="455">
        <v>-52</v>
      </c>
      <c r="FQ17" s="455">
        <v>75</v>
      </c>
      <c r="FR17" s="455">
        <v>114</v>
      </c>
      <c r="FS17" s="455">
        <v>115</v>
      </c>
      <c r="FT17" s="455">
        <v>129</v>
      </c>
      <c r="FU17" s="455">
        <v>83</v>
      </c>
      <c r="FV17" s="455">
        <v>120</v>
      </c>
      <c r="FW17" s="455">
        <v>62</v>
      </c>
      <c r="FX17" s="455">
        <v>36</v>
      </c>
      <c r="FY17" s="455">
        <v>55</v>
      </c>
      <c r="FZ17" s="455">
        <v>129</v>
      </c>
      <c r="GA17" s="455">
        <v>80</v>
      </c>
      <c r="GB17" s="455">
        <v>101</v>
      </c>
      <c r="GC17" s="455">
        <v>94</v>
      </c>
      <c r="GD17" s="455">
        <v>89</v>
      </c>
      <c r="GE17" s="455">
        <v>19</v>
      </c>
      <c r="GF17" s="455">
        <v>23</v>
      </c>
      <c r="GG17" s="455">
        <v>77</v>
      </c>
      <c r="GH17" s="455">
        <v>68</v>
      </c>
      <c r="GI17" s="455">
        <v>139</v>
      </c>
      <c r="GJ17" s="455">
        <v>45</v>
      </c>
      <c r="GK17" s="455">
        <v>100</v>
      </c>
      <c r="GL17" s="455">
        <v>33</v>
      </c>
      <c r="GM17" s="455">
        <v>31</v>
      </c>
      <c r="GN17" s="455">
        <v>79</v>
      </c>
      <c r="GO17" s="455">
        <v>83</v>
      </c>
      <c r="GP17" s="455">
        <v>79</v>
      </c>
      <c r="GQ17" s="455">
        <v>80</v>
      </c>
      <c r="GR17" s="455">
        <v>0</v>
      </c>
      <c r="GS17" s="455">
        <v>61</v>
      </c>
      <c r="GT17" s="455">
        <v>-22</v>
      </c>
      <c r="GU17" s="455">
        <v>77</v>
      </c>
      <c r="GV17" s="455">
        <v>33</v>
      </c>
      <c r="GW17" s="455">
        <v>40</v>
      </c>
      <c r="GX17" s="455">
        <v>37</v>
      </c>
      <c r="GY17" s="455">
        <v>0</v>
      </c>
      <c r="GZ17" s="455">
        <v>39</v>
      </c>
      <c r="HA17" s="455">
        <v>12</v>
      </c>
      <c r="HB17" s="455">
        <v>22</v>
      </c>
      <c r="HC17" s="455">
        <v>59</v>
      </c>
      <c r="HD17" s="455">
        <v>28</v>
      </c>
      <c r="HE17" s="455">
        <v>45</v>
      </c>
      <c r="HF17" s="455">
        <v>0</v>
      </c>
      <c r="HG17" s="455">
        <v>26</v>
      </c>
      <c r="HH17" s="455">
        <v>48</v>
      </c>
      <c r="HI17" s="455">
        <v>79</v>
      </c>
      <c r="HJ17" s="455">
        <v>43</v>
      </c>
      <c r="HK17" s="455">
        <v>38</v>
      </c>
      <c r="HL17" s="455">
        <v>32</v>
      </c>
      <c r="HM17" s="455">
        <v>0</v>
      </c>
      <c r="HN17" s="455">
        <v>41</v>
      </c>
      <c r="HO17" s="455">
        <v>40</v>
      </c>
      <c r="HP17" s="455">
        <v>47</v>
      </c>
      <c r="HQ17" s="455">
        <v>27</v>
      </c>
      <c r="HR17" s="455">
        <v>0</v>
      </c>
      <c r="HS17" s="455">
        <v>33</v>
      </c>
      <c r="HT17" s="455">
        <v>0</v>
      </c>
      <c r="HU17" s="455">
        <v>48</v>
      </c>
      <c r="HV17" s="455">
        <v>56</v>
      </c>
      <c r="HW17" s="455">
        <v>78</v>
      </c>
      <c r="HX17" s="455">
        <v>68</v>
      </c>
      <c r="HY17" s="455">
        <v>0</v>
      </c>
      <c r="HZ17" s="455">
        <v>91</v>
      </c>
      <c r="IA17" s="455">
        <v>0</v>
      </c>
      <c r="IB17" s="455">
        <v>47</v>
      </c>
      <c r="IC17" s="455">
        <v>107</v>
      </c>
      <c r="ID17" s="455">
        <v>130</v>
      </c>
      <c r="IE17" s="455">
        <v>99</v>
      </c>
      <c r="IF17" s="455">
        <v>133</v>
      </c>
      <c r="IG17" s="455">
        <v>123</v>
      </c>
      <c r="IH17" s="455">
        <v>0</v>
      </c>
      <c r="II17" s="455">
        <v>102</v>
      </c>
      <c r="IJ17" s="455">
        <v>104</v>
      </c>
      <c r="IK17" s="455">
        <v>107</v>
      </c>
      <c r="IL17" s="455">
        <v>134</v>
      </c>
      <c r="IM17" s="455">
        <v>102</v>
      </c>
      <c r="IN17" s="455">
        <v>143</v>
      </c>
      <c r="IO17" s="455">
        <v>0</v>
      </c>
      <c r="IP17" s="455">
        <v>71</v>
      </c>
      <c r="IQ17" s="455">
        <v>82</v>
      </c>
      <c r="IR17" s="455">
        <v>77</v>
      </c>
      <c r="IS17" s="455">
        <v>121</v>
      </c>
      <c r="IT17" s="455">
        <v>101</v>
      </c>
      <c r="IU17" s="455">
        <v>68</v>
      </c>
      <c r="IV17" s="455">
        <v>0</v>
      </c>
      <c r="IW17" s="455">
        <v>83</v>
      </c>
      <c r="IX17" s="455">
        <v>50</v>
      </c>
      <c r="IY17" s="455">
        <v>51</v>
      </c>
      <c r="IZ17" s="455">
        <v>41</v>
      </c>
      <c r="JA17" s="455">
        <v>76</v>
      </c>
      <c r="JB17" s="455">
        <v>54</v>
      </c>
      <c r="JC17" s="455">
        <v>0</v>
      </c>
      <c r="JD17" s="455">
        <v>24</v>
      </c>
      <c r="JE17" s="455">
        <v>35</v>
      </c>
      <c r="JF17" s="455">
        <v>61</v>
      </c>
      <c r="JG17" s="455">
        <v>73</v>
      </c>
      <c r="JH17" s="455">
        <v>58</v>
      </c>
      <c r="JI17" s="455">
        <v>49</v>
      </c>
      <c r="JJ17" s="455">
        <v>0</v>
      </c>
      <c r="JK17" s="455">
        <v>30</v>
      </c>
      <c r="JL17" s="455">
        <v>37</v>
      </c>
      <c r="JM17" s="455">
        <v>56</v>
      </c>
      <c r="JN17" s="455">
        <v>42</v>
      </c>
      <c r="JO17" s="455">
        <v>49</v>
      </c>
      <c r="JP17" s="455">
        <v>54</v>
      </c>
      <c r="JQ17" s="455">
        <v>0</v>
      </c>
      <c r="JR17" s="455">
        <v>21</v>
      </c>
      <c r="JS17" s="455">
        <v>0</v>
      </c>
      <c r="JT17" s="455">
        <v>33</v>
      </c>
      <c r="JU17" s="455">
        <v>21</v>
      </c>
      <c r="JV17" s="455">
        <v>47</v>
      </c>
      <c r="JW17" s="455">
        <v>20</v>
      </c>
      <c r="JX17" s="455">
        <v>0</v>
      </c>
      <c r="JY17" s="455">
        <v>49</v>
      </c>
      <c r="JZ17" s="455">
        <v>24</v>
      </c>
      <c r="KA17" s="455">
        <v>42</v>
      </c>
      <c r="KB17" s="455">
        <v>40</v>
      </c>
      <c r="KC17" s="455">
        <v>24</v>
      </c>
      <c r="KD17" s="455">
        <v>27</v>
      </c>
      <c r="KE17" s="455">
        <v>0</v>
      </c>
      <c r="KF17" s="455">
        <v>36</v>
      </c>
      <c r="KG17" s="455">
        <v>42</v>
      </c>
      <c r="KH17" s="455">
        <v>28</v>
      </c>
      <c r="KI17" s="455">
        <v>45</v>
      </c>
      <c r="KJ17" s="455">
        <v>33</v>
      </c>
      <c r="KK17" s="455">
        <v>30</v>
      </c>
      <c r="KL17" s="455">
        <v>0</v>
      </c>
      <c r="KM17" s="455">
        <v>45</v>
      </c>
      <c r="KN17" s="455">
        <v>30</v>
      </c>
      <c r="KO17" s="455">
        <v>61</v>
      </c>
      <c r="KP17" s="455">
        <v>100</v>
      </c>
      <c r="KQ17" s="455">
        <v>56</v>
      </c>
      <c r="KR17" s="455">
        <v>67</v>
      </c>
      <c r="KS17" s="455">
        <v>0</v>
      </c>
      <c r="KT17" s="455">
        <v>40</v>
      </c>
      <c r="KU17" s="455">
        <v>61</v>
      </c>
      <c r="KV17" s="455">
        <v>92</v>
      </c>
      <c r="KW17" s="455">
        <v>50</v>
      </c>
      <c r="KX17" s="455">
        <v>29</v>
      </c>
      <c r="KY17" s="455">
        <v>37</v>
      </c>
      <c r="KZ17" s="455">
        <v>0</v>
      </c>
      <c r="LA17" s="455">
        <v>54</v>
      </c>
      <c r="LB17" s="455">
        <v>30</v>
      </c>
      <c r="LC17" s="455">
        <v>47</v>
      </c>
      <c r="LD17" s="455">
        <v>40</v>
      </c>
      <c r="LE17" s="455">
        <v>24</v>
      </c>
      <c r="LF17" s="455">
        <v>45</v>
      </c>
      <c r="LG17" s="455">
        <v>0</v>
      </c>
      <c r="LH17" s="455">
        <v>55</v>
      </c>
      <c r="LI17" s="455">
        <v>39</v>
      </c>
      <c r="LJ17" s="455">
        <v>41</v>
      </c>
      <c r="LK17" s="455">
        <v>55</v>
      </c>
      <c r="LL17" s="455">
        <v>0</v>
      </c>
      <c r="LM17" s="455">
        <v>82</v>
      </c>
      <c r="LN17" s="455">
        <v>0</v>
      </c>
      <c r="LO17" s="455">
        <v>63</v>
      </c>
      <c r="LP17" s="455">
        <v>24</v>
      </c>
      <c r="LQ17" s="455">
        <v>90</v>
      </c>
      <c r="LR17" s="455">
        <v>132</v>
      </c>
      <c r="LS17" s="455">
        <v>90</v>
      </c>
      <c r="LT17" s="455">
        <v>97</v>
      </c>
      <c r="LU17" s="455">
        <v>0</v>
      </c>
      <c r="LV17" s="455">
        <v>199</v>
      </c>
      <c r="LW17" s="455">
        <v>49</v>
      </c>
      <c r="LX17" s="455">
        <v>168</v>
      </c>
      <c r="LY17" s="455">
        <v>187</v>
      </c>
      <c r="LZ17" s="455">
        <v>133</v>
      </c>
      <c r="MA17" s="455">
        <v>230</v>
      </c>
      <c r="MB17" s="455">
        <v>104</v>
      </c>
      <c r="MC17" s="455">
        <v>66</v>
      </c>
      <c r="MD17" s="447">
        <v>18043</v>
      </c>
      <c r="ME17" s="446">
        <f t="shared" si="3"/>
        <v>521</v>
      </c>
      <c r="MF17" s="446">
        <f t="shared" si="0"/>
        <v>1569</v>
      </c>
      <c r="MG17" s="451">
        <f t="shared" si="1"/>
        <v>3.0115163147792705</v>
      </c>
      <c r="MH17" s="451">
        <f t="shared" si="2"/>
        <v>301.15163147792708</v>
      </c>
      <c r="MI17" s="456" t="s">
        <v>49</v>
      </c>
      <c r="MJ17" s="460">
        <v>12</v>
      </c>
      <c r="MK17" s="461">
        <f t="shared" si="4"/>
        <v>60.593819430418101</v>
      </c>
      <c r="ML17" s="462">
        <v>35</v>
      </c>
      <c r="MM17" s="411">
        <f t="shared" si="5"/>
        <v>176.73197333871946</v>
      </c>
      <c r="MN17" s="460">
        <v>19804</v>
      </c>
      <c r="MO17" s="444">
        <f t="shared" si="6"/>
        <v>2.9166666666666665</v>
      </c>
      <c r="MT17" s="453">
        <v>43951</v>
      </c>
      <c r="MU17" s="446">
        <v>0</v>
      </c>
      <c r="MV17" s="452">
        <f t="shared" si="8"/>
        <v>0</v>
      </c>
      <c r="MW17" s="446">
        <f t="shared" si="7"/>
        <v>1</v>
      </c>
      <c r="MX17" s="452">
        <f t="shared" si="9"/>
        <v>0</v>
      </c>
      <c r="NB17" s="477">
        <v>43948</v>
      </c>
      <c r="NC17" s="446">
        <v>1</v>
      </c>
      <c r="ND17" s="452">
        <v>0.5714285714285714</v>
      </c>
    </row>
    <row r="18" spans="1:368" ht="20.100000000000001" customHeight="1" thickBot="1" x14ac:dyDescent="0.3">
      <c r="A18" s="454" t="s">
        <v>49</v>
      </c>
      <c r="B18" s="455">
        <v>0</v>
      </c>
      <c r="C18" s="455">
        <v>0</v>
      </c>
      <c r="D18" s="455">
        <v>0</v>
      </c>
      <c r="E18" s="455">
        <v>0</v>
      </c>
      <c r="F18" s="455">
        <v>0</v>
      </c>
      <c r="G18" s="455">
        <v>0</v>
      </c>
      <c r="H18" s="455">
        <v>0</v>
      </c>
      <c r="I18" s="455">
        <v>0</v>
      </c>
      <c r="J18" s="455">
        <v>0</v>
      </c>
      <c r="K18" s="455">
        <v>0</v>
      </c>
      <c r="L18" s="455">
        <v>0</v>
      </c>
      <c r="M18" s="455">
        <v>0</v>
      </c>
      <c r="N18" s="455">
        <v>0</v>
      </c>
      <c r="O18" s="455">
        <v>0</v>
      </c>
      <c r="P18" s="455">
        <v>0</v>
      </c>
      <c r="Q18" s="455">
        <v>0</v>
      </c>
      <c r="R18" s="455">
        <v>0</v>
      </c>
      <c r="S18" s="455">
        <v>0</v>
      </c>
      <c r="T18" s="455">
        <v>0</v>
      </c>
      <c r="U18" s="455">
        <v>0</v>
      </c>
      <c r="V18" s="455">
        <v>0</v>
      </c>
      <c r="W18" s="455">
        <v>0</v>
      </c>
      <c r="X18" s="455">
        <v>0</v>
      </c>
      <c r="Y18" s="455">
        <v>0</v>
      </c>
      <c r="Z18" s="455">
        <v>0</v>
      </c>
      <c r="AA18" s="455">
        <v>0</v>
      </c>
      <c r="AB18" s="455">
        <v>0</v>
      </c>
      <c r="AC18" s="455">
        <v>0</v>
      </c>
      <c r="AD18" s="455">
        <v>0</v>
      </c>
      <c r="AE18" s="455">
        <v>0</v>
      </c>
      <c r="AF18" s="455">
        <v>0</v>
      </c>
      <c r="AG18" s="455">
        <v>0</v>
      </c>
      <c r="AH18" s="455">
        <v>0</v>
      </c>
      <c r="AI18" s="455">
        <v>0</v>
      </c>
      <c r="AJ18" s="455">
        <v>0</v>
      </c>
      <c r="AK18" s="455">
        <v>0</v>
      </c>
      <c r="AL18" s="455">
        <v>0</v>
      </c>
      <c r="AM18" s="455">
        <v>0</v>
      </c>
      <c r="AN18" s="455">
        <v>0</v>
      </c>
      <c r="AO18" s="455">
        <v>0</v>
      </c>
      <c r="AP18" s="455">
        <v>0</v>
      </c>
      <c r="AQ18" s="455">
        <v>0</v>
      </c>
      <c r="AR18" s="455">
        <v>0</v>
      </c>
      <c r="AS18" s="455">
        <v>0</v>
      </c>
      <c r="AT18" s="455">
        <v>0</v>
      </c>
      <c r="AU18" s="455">
        <v>0</v>
      </c>
      <c r="AV18" s="455">
        <v>0</v>
      </c>
      <c r="AW18" s="455">
        <v>0</v>
      </c>
      <c r="AX18" s="455">
        <v>0</v>
      </c>
      <c r="AY18" s="455">
        <v>0</v>
      </c>
      <c r="AZ18" s="455">
        <v>0</v>
      </c>
      <c r="BA18" s="455">
        <v>0</v>
      </c>
      <c r="BB18" s="455">
        <v>0</v>
      </c>
      <c r="BC18" s="455">
        <v>0</v>
      </c>
      <c r="BD18" s="455">
        <v>0</v>
      </c>
      <c r="BE18" s="455">
        <v>0</v>
      </c>
      <c r="BF18" s="455">
        <v>0</v>
      </c>
      <c r="BG18" s="455">
        <v>0</v>
      </c>
      <c r="BH18" s="455">
        <v>0</v>
      </c>
      <c r="BI18" s="455">
        <v>0</v>
      </c>
      <c r="BJ18" s="455">
        <v>0</v>
      </c>
      <c r="BK18" s="455">
        <v>0</v>
      </c>
      <c r="BL18" s="455">
        <v>0</v>
      </c>
      <c r="BM18" s="455">
        <v>0</v>
      </c>
      <c r="BN18" s="455">
        <v>0</v>
      </c>
      <c r="BO18" s="455">
        <v>0</v>
      </c>
      <c r="BP18" s="455">
        <v>0</v>
      </c>
      <c r="BQ18" s="455">
        <v>0</v>
      </c>
      <c r="BR18" s="455">
        <v>0</v>
      </c>
      <c r="BS18" s="455">
        <v>0</v>
      </c>
      <c r="BT18" s="455">
        <v>0</v>
      </c>
      <c r="BU18" s="455">
        <v>0</v>
      </c>
      <c r="BV18" s="455">
        <v>0</v>
      </c>
      <c r="BW18" s="455">
        <v>0</v>
      </c>
      <c r="BX18" s="455">
        <v>0</v>
      </c>
      <c r="BY18" s="455">
        <v>0</v>
      </c>
      <c r="BZ18" s="455">
        <v>0</v>
      </c>
      <c r="CA18" s="455">
        <v>0</v>
      </c>
      <c r="CB18" s="455">
        <v>0</v>
      </c>
      <c r="CC18" s="455">
        <v>0</v>
      </c>
      <c r="CD18" s="455">
        <v>0</v>
      </c>
      <c r="CE18" s="455">
        <v>0</v>
      </c>
      <c r="CF18" s="455">
        <v>0</v>
      </c>
      <c r="CG18" s="455">
        <v>0</v>
      </c>
      <c r="CH18" s="455">
        <v>0</v>
      </c>
      <c r="CI18" s="455">
        <v>0</v>
      </c>
      <c r="CJ18" s="455">
        <v>1</v>
      </c>
      <c r="CK18" s="455">
        <v>0</v>
      </c>
      <c r="CL18" s="455">
        <v>0</v>
      </c>
      <c r="CM18" s="455">
        <v>0</v>
      </c>
      <c r="CN18" s="455">
        <v>0</v>
      </c>
      <c r="CO18" s="455">
        <v>1</v>
      </c>
      <c r="CP18" s="455">
        <v>0</v>
      </c>
      <c r="CQ18" s="455">
        <v>0</v>
      </c>
      <c r="CR18" s="455">
        <v>0</v>
      </c>
      <c r="CS18" s="455">
        <v>0</v>
      </c>
      <c r="CT18" s="455">
        <v>0</v>
      </c>
      <c r="CU18" s="455">
        <v>0</v>
      </c>
      <c r="CV18" s="455">
        <v>0</v>
      </c>
      <c r="CW18" s="455">
        <v>0</v>
      </c>
      <c r="CX18" s="455">
        <v>0</v>
      </c>
      <c r="CY18" s="455">
        <v>0</v>
      </c>
      <c r="CZ18" s="455">
        <v>0</v>
      </c>
      <c r="DA18" s="455">
        <v>0</v>
      </c>
      <c r="DB18" s="455">
        <v>0</v>
      </c>
      <c r="DC18" s="455">
        <v>0</v>
      </c>
      <c r="DD18" s="455">
        <v>0</v>
      </c>
      <c r="DE18" s="455">
        <v>0</v>
      </c>
      <c r="DF18" s="455">
        <v>0</v>
      </c>
      <c r="DG18" s="455">
        <v>0</v>
      </c>
      <c r="DH18" s="455">
        <v>0</v>
      </c>
      <c r="DI18" s="455">
        <v>0</v>
      </c>
      <c r="DJ18" s="455">
        <v>1</v>
      </c>
      <c r="DK18" s="455">
        <v>0</v>
      </c>
      <c r="DL18" s="455">
        <v>0</v>
      </c>
      <c r="DM18" s="455">
        <v>0</v>
      </c>
      <c r="DN18" s="455">
        <v>0</v>
      </c>
      <c r="DO18" s="455">
        <v>0</v>
      </c>
      <c r="DP18" s="455">
        <v>0</v>
      </c>
      <c r="DQ18" s="455">
        <v>0</v>
      </c>
      <c r="DR18" s="455">
        <v>0</v>
      </c>
      <c r="DS18" s="455">
        <v>0</v>
      </c>
      <c r="DT18" s="455">
        <v>0</v>
      </c>
      <c r="DU18" s="455">
        <v>0</v>
      </c>
      <c r="DV18" s="455">
        <v>0</v>
      </c>
      <c r="DW18" s="455">
        <v>0</v>
      </c>
      <c r="DX18" s="455">
        <v>0</v>
      </c>
      <c r="DY18" s="455">
        <v>0</v>
      </c>
      <c r="DZ18" s="455">
        <v>0</v>
      </c>
      <c r="EA18" s="455">
        <v>0</v>
      </c>
      <c r="EB18" s="455">
        <v>0</v>
      </c>
      <c r="EC18" s="455">
        <v>0</v>
      </c>
      <c r="ED18" s="455">
        <v>0</v>
      </c>
      <c r="EE18" s="455">
        <v>0</v>
      </c>
      <c r="EF18" s="455">
        <v>0</v>
      </c>
      <c r="EG18" s="455">
        <v>0</v>
      </c>
      <c r="EH18" s="455">
        <v>0</v>
      </c>
      <c r="EI18" s="455">
        <v>2</v>
      </c>
      <c r="EJ18" s="455">
        <v>0</v>
      </c>
      <c r="EK18" s="455">
        <v>0</v>
      </c>
      <c r="EL18" s="455">
        <v>0</v>
      </c>
      <c r="EM18" s="455">
        <v>0</v>
      </c>
      <c r="EN18" s="455">
        <v>0</v>
      </c>
      <c r="EO18" s="455">
        <v>0</v>
      </c>
      <c r="EP18" s="455">
        <v>4</v>
      </c>
      <c r="EQ18" s="455">
        <v>0</v>
      </c>
      <c r="ER18" s="455">
        <v>0</v>
      </c>
      <c r="ES18" s="455">
        <v>3</v>
      </c>
      <c r="ET18" s="455">
        <v>6</v>
      </c>
      <c r="EU18" s="455">
        <v>3</v>
      </c>
      <c r="EV18" s="455">
        <v>0</v>
      </c>
      <c r="EW18" s="455">
        <v>0</v>
      </c>
      <c r="EX18" s="455">
        <v>4</v>
      </c>
      <c r="EY18" s="455">
        <v>16</v>
      </c>
      <c r="EZ18" s="455">
        <v>7</v>
      </c>
      <c r="FA18" s="455">
        <v>4</v>
      </c>
      <c r="FB18" s="455">
        <v>0</v>
      </c>
      <c r="FC18" s="455">
        <v>0</v>
      </c>
      <c r="FD18" s="455">
        <v>0</v>
      </c>
      <c r="FE18" s="455">
        <v>11</v>
      </c>
      <c r="FF18" s="455">
        <v>0</v>
      </c>
      <c r="FG18" s="455">
        <v>4</v>
      </c>
      <c r="FH18" s="455">
        <v>0</v>
      </c>
      <c r="FI18" s="455">
        <v>0</v>
      </c>
      <c r="FJ18" s="455">
        <v>0</v>
      </c>
      <c r="FK18" s="455">
        <v>2</v>
      </c>
      <c r="FL18" s="455">
        <v>0</v>
      </c>
      <c r="FM18" s="455">
        <v>1</v>
      </c>
      <c r="FN18" s="455">
        <v>0</v>
      </c>
      <c r="FO18" s="455">
        <v>0</v>
      </c>
      <c r="FP18" s="455">
        <v>-4</v>
      </c>
      <c r="FQ18" s="455">
        <v>2</v>
      </c>
      <c r="FR18" s="455">
        <v>1</v>
      </c>
      <c r="FS18" s="455">
        <v>0</v>
      </c>
      <c r="FT18" s="455">
        <v>0</v>
      </c>
      <c r="FU18" s="455">
        <v>2</v>
      </c>
      <c r="FV18" s="455">
        <v>0</v>
      </c>
      <c r="FW18" s="455">
        <v>0</v>
      </c>
      <c r="FX18" s="455">
        <v>0</v>
      </c>
      <c r="FY18" s="455">
        <v>2</v>
      </c>
      <c r="FZ18" s="455">
        <v>0</v>
      </c>
      <c r="GA18" s="455">
        <v>0</v>
      </c>
      <c r="GB18" s="455">
        <v>0</v>
      </c>
      <c r="GC18" s="455">
        <v>0</v>
      </c>
      <c r="GD18" s="455">
        <v>1</v>
      </c>
      <c r="GE18" s="455">
        <v>1</v>
      </c>
      <c r="GF18" s="455">
        <v>0</v>
      </c>
      <c r="GG18" s="455">
        <v>1</v>
      </c>
      <c r="GH18" s="455">
        <v>0</v>
      </c>
      <c r="GI18" s="455">
        <v>0</v>
      </c>
      <c r="GJ18" s="455">
        <v>1</v>
      </c>
      <c r="GK18" s="455">
        <v>2</v>
      </c>
      <c r="GL18" s="455">
        <v>0</v>
      </c>
      <c r="GM18" s="455">
        <v>0</v>
      </c>
      <c r="GN18" s="455">
        <v>0</v>
      </c>
      <c r="GO18" s="455">
        <v>0</v>
      </c>
      <c r="GP18" s="455">
        <v>2</v>
      </c>
      <c r="GQ18" s="455">
        <v>0</v>
      </c>
      <c r="GR18" s="455">
        <v>0</v>
      </c>
      <c r="GS18" s="455">
        <v>0</v>
      </c>
      <c r="GT18" s="455">
        <v>1</v>
      </c>
      <c r="GU18" s="455">
        <v>0</v>
      </c>
      <c r="GV18" s="455">
        <v>1</v>
      </c>
      <c r="GW18" s="455">
        <v>4</v>
      </c>
      <c r="GX18" s="455">
        <v>3</v>
      </c>
      <c r="GY18" s="455">
        <v>0</v>
      </c>
      <c r="GZ18" s="455">
        <v>0</v>
      </c>
      <c r="HA18" s="455">
        <v>0</v>
      </c>
      <c r="HB18" s="455">
        <v>0</v>
      </c>
      <c r="HC18" s="455">
        <v>4</v>
      </c>
      <c r="HD18" s="455">
        <v>0</v>
      </c>
      <c r="HE18" s="455">
        <v>0</v>
      </c>
      <c r="HF18" s="455">
        <v>0</v>
      </c>
      <c r="HG18" s="455">
        <v>1</v>
      </c>
      <c r="HH18" s="455">
        <v>0</v>
      </c>
      <c r="HI18" s="455">
        <v>0</v>
      </c>
      <c r="HJ18" s="455">
        <v>0</v>
      </c>
      <c r="HK18" s="455">
        <v>0</v>
      </c>
      <c r="HL18" s="455">
        <v>2</v>
      </c>
      <c r="HM18" s="455">
        <v>0</v>
      </c>
      <c r="HN18" s="455">
        <v>2</v>
      </c>
      <c r="HO18" s="455">
        <v>0</v>
      </c>
      <c r="HP18" s="455">
        <v>0</v>
      </c>
      <c r="HQ18" s="455">
        <v>3</v>
      </c>
      <c r="HR18" s="455">
        <v>0</v>
      </c>
      <c r="HS18" s="455">
        <v>1</v>
      </c>
      <c r="HT18" s="455">
        <v>0</v>
      </c>
      <c r="HU18" s="455">
        <v>1</v>
      </c>
      <c r="HV18" s="455">
        <v>0</v>
      </c>
      <c r="HW18" s="455">
        <v>5</v>
      </c>
      <c r="HX18" s="455">
        <v>4</v>
      </c>
      <c r="HY18" s="455">
        <v>0</v>
      </c>
      <c r="HZ18" s="455">
        <v>0</v>
      </c>
      <c r="IA18" s="455">
        <v>0</v>
      </c>
      <c r="IB18" s="455">
        <v>8</v>
      </c>
      <c r="IC18" s="455">
        <v>7</v>
      </c>
      <c r="ID18" s="455">
        <v>1</v>
      </c>
      <c r="IE18" s="455">
        <v>7</v>
      </c>
      <c r="IF18" s="455">
        <v>8</v>
      </c>
      <c r="IG18" s="455">
        <v>19</v>
      </c>
      <c r="IH18" s="455">
        <v>0</v>
      </c>
      <c r="II18" s="455">
        <v>8</v>
      </c>
      <c r="IJ18" s="455">
        <v>10</v>
      </c>
      <c r="IK18" s="455">
        <v>5</v>
      </c>
      <c r="IL18" s="455">
        <v>0</v>
      </c>
      <c r="IM18" s="455">
        <v>5</v>
      </c>
      <c r="IN18" s="455">
        <v>4</v>
      </c>
      <c r="IO18" s="455">
        <v>0</v>
      </c>
      <c r="IP18" s="455">
        <v>17</v>
      </c>
      <c r="IQ18" s="455">
        <v>3</v>
      </c>
      <c r="IR18" s="455">
        <v>9</v>
      </c>
      <c r="IS18" s="455">
        <v>7</v>
      </c>
      <c r="IT18" s="455">
        <v>3</v>
      </c>
      <c r="IU18" s="455">
        <v>10</v>
      </c>
      <c r="IV18" s="455">
        <v>0</v>
      </c>
      <c r="IW18" s="455">
        <v>10</v>
      </c>
      <c r="IX18" s="455">
        <v>36</v>
      </c>
      <c r="IY18" s="455">
        <v>19</v>
      </c>
      <c r="IZ18" s="455">
        <v>5</v>
      </c>
      <c r="JA18" s="455">
        <v>7</v>
      </c>
      <c r="JB18" s="455">
        <v>1</v>
      </c>
      <c r="JC18" s="455">
        <v>0</v>
      </c>
      <c r="JD18" s="455">
        <v>3</v>
      </c>
      <c r="JE18" s="455">
        <v>4</v>
      </c>
      <c r="JF18" s="455">
        <v>3</v>
      </c>
      <c r="JG18" s="455">
        <v>1</v>
      </c>
      <c r="JH18" s="455">
        <v>0</v>
      </c>
      <c r="JI18" s="455">
        <v>0</v>
      </c>
      <c r="JJ18" s="455">
        <v>0</v>
      </c>
      <c r="JK18" s="455">
        <v>1</v>
      </c>
      <c r="JL18" s="455">
        <v>2</v>
      </c>
      <c r="JM18" s="455">
        <v>1</v>
      </c>
      <c r="JN18" s="455">
        <v>4</v>
      </c>
      <c r="JO18" s="455">
        <v>0</v>
      </c>
      <c r="JP18" s="455">
        <v>3</v>
      </c>
      <c r="JQ18" s="455">
        <v>0</v>
      </c>
      <c r="JR18" s="455">
        <v>1</v>
      </c>
      <c r="JS18" s="455">
        <v>0</v>
      </c>
      <c r="JT18" s="455">
        <v>1</v>
      </c>
      <c r="JU18" s="455">
        <v>0</v>
      </c>
      <c r="JV18" s="455">
        <v>0</v>
      </c>
      <c r="JW18" s="455">
        <v>2</v>
      </c>
      <c r="JX18" s="455">
        <v>0</v>
      </c>
      <c r="JY18" s="455">
        <v>0</v>
      </c>
      <c r="JZ18" s="455">
        <v>3</v>
      </c>
      <c r="KA18" s="455">
        <v>0</v>
      </c>
      <c r="KB18" s="455">
        <v>0</v>
      </c>
      <c r="KC18" s="455">
        <v>2</v>
      </c>
      <c r="KD18" s="455">
        <v>1</v>
      </c>
      <c r="KE18" s="455">
        <v>0</v>
      </c>
      <c r="KF18" s="455">
        <v>0</v>
      </c>
      <c r="KG18" s="455">
        <v>0</v>
      </c>
      <c r="KH18" s="455">
        <v>0</v>
      </c>
      <c r="KI18" s="455">
        <v>2</v>
      </c>
      <c r="KJ18" s="455">
        <v>0</v>
      </c>
      <c r="KK18" s="455">
        <v>0</v>
      </c>
      <c r="KL18" s="455">
        <v>0</v>
      </c>
      <c r="KM18" s="455">
        <v>1</v>
      </c>
      <c r="KN18" s="455">
        <v>0</v>
      </c>
      <c r="KO18" s="455">
        <v>1</v>
      </c>
      <c r="KP18" s="455">
        <v>0</v>
      </c>
      <c r="KQ18" s="455">
        <v>0</v>
      </c>
      <c r="KR18" s="455">
        <v>0</v>
      </c>
      <c r="KS18" s="455">
        <v>0</v>
      </c>
      <c r="KT18" s="455">
        <v>0</v>
      </c>
      <c r="KU18" s="455">
        <v>0</v>
      </c>
      <c r="KV18" s="455">
        <v>0</v>
      </c>
      <c r="KW18" s="455">
        <v>0</v>
      </c>
      <c r="KX18" s="455">
        <v>1</v>
      </c>
      <c r="KY18" s="455">
        <v>0</v>
      </c>
      <c r="KZ18" s="455">
        <v>0</v>
      </c>
      <c r="LA18" s="455">
        <v>0</v>
      </c>
      <c r="LB18" s="455">
        <v>0</v>
      </c>
      <c r="LC18" s="455">
        <v>0</v>
      </c>
      <c r="LD18" s="455">
        <v>0</v>
      </c>
      <c r="LE18" s="455">
        <v>0</v>
      </c>
      <c r="LF18" s="455">
        <v>0</v>
      </c>
      <c r="LG18" s="455">
        <v>0</v>
      </c>
      <c r="LH18" s="455">
        <v>3</v>
      </c>
      <c r="LI18" s="455">
        <v>1</v>
      </c>
      <c r="LJ18" s="455">
        <v>0</v>
      </c>
      <c r="LK18" s="455">
        <v>1</v>
      </c>
      <c r="LL18" s="455">
        <v>0</v>
      </c>
      <c r="LM18" s="455">
        <v>2</v>
      </c>
      <c r="LN18" s="455">
        <v>0</v>
      </c>
      <c r="LO18" s="455">
        <v>5</v>
      </c>
      <c r="LP18" s="455">
        <v>0</v>
      </c>
      <c r="LQ18" s="455">
        <v>4</v>
      </c>
      <c r="LR18" s="455">
        <v>0</v>
      </c>
      <c r="LS18" s="455">
        <v>3</v>
      </c>
      <c r="LT18" s="455">
        <v>4</v>
      </c>
      <c r="LU18" s="455">
        <v>0</v>
      </c>
      <c r="LV18" s="455">
        <v>3</v>
      </c>
      <c r="LW18" s="455">
        <v>0</v>
      </c>
      <c r="LX18" s="455">
        <v>7</v>
      </c>
      <c r="LY18" s="455">
        <v>6</v>
      </c>
      <c r="LZ18" s="455">
        <v>1</v>
      </c>
      <c r="MA18" s="455">
        <v>1</v>
      </c>
      <c r="MB18" s="455">
        <v>5</v>
      </c>
      <c r="MC18" s="455">
        <v>1</v>
      </c>
      <c r="MD18" s="447">
        <v>406</v>
      </c>
      <c r="ME18" s="446">
        <f t="shared" si="3"/>
        <v>12</v>
      </c>
      <c r="MF18" s="446">
        <f t="shared" si="0"/>
        <v>35</v>
      </c>
      <c r="MG18" s="451">
        <f t="shared" si="1"/>
        <v>2.9166666666666665</v>
      </c>
      <c r="MH18" s="451">
        <f t="shared" si="2"/>
        <v>291.66666666666669</v>
      </c>
      <c r="MI18" s="456" t="s">
        <v>50</v>
      </c>
      <c r="MJ18" s="460">
        <v>64</v>
      </c>
      <c r="MK18" s="461">
        <f t="shared" si="4"/>
        <v>240.0690198432049</v>
      </c>
      <c r="ML18" s="462">
        <v>81</v>
      </c>
      <c r="MM18" s="411">
        <f t="shared" si="5"/>
        <v>303.8373532390562</v>
      </c>
      <c r="MN18" s="460">
        <v>26659</v>
      </c>
      <c r="MO18" s="444">
        <f t="shared" si="6"/>
        <v>1.265625</v>
      </c>
      <c r="MT18" s="453">
        <v>43953</v>
      </c>
      <c r="MU18" s="446">
        <v>0</v>
      </c>
      <c r="MV18" s="452">
        <f t="shared" si="8"/>
        <v>0</v>
      </c>
      <c r="MW18" s="446">
        <f t="shared" si="7"/>
        <v>1</v>
      </c>
      <c r="MX18" s="452">
        <f t="shared" si="9"/>
        <v>0</v>
      </c>
      <c r="NB18" s="477">
        <v>43951</v>
      </c>
      <c r="NC18" s="446">
        <v>0</v>
      </c>
      <c r="ND18" s="452">
        <v>0.42857142857142855</v>
      </c>
    </row>
    <row r="19" spans="1:368" ht="20.100000000000001" customHeight="1" thickBot="1" x14ac:dyDescent="0.3">
      <c r="A19" s="454" t="s">
        <v>50</v>
      </c>
      <c r="B19" s="455">
        <v>0</v>
      </c>
      <c r="C19" s="455">
        <v>0</v>
      </c>
      <c r="D19" s="455">
        <v>0</v>
      </c>
      <c r="E19" s="455">
        <v>0</v>
      </c>
      <c r="F19" s="455">
        <v>0</v>
      </c>
      <c r="G19" s="455">
        <v>0</v>
      </c>
      <c r="H19" s="455">
        <v>0</v>
      </c>
      <c r="I19" s="455">
        <v>0</v>
      </c>
      <c r="J19" s="455">
        <v>0</v>
      </c>
      <c r="K19" s="455">
        <v>0</v>
      </c>
      <c r="L19" s="455">
        <v>0</v>
      </c>
      <c r="M19" s="455">
        <v>0</v>
      </c>
      <c r="N19" s="455">
        <v>0</v>
      </c>
      <c r="O19" s="455">
        <v>0</v>
      </c>
      <c r="P19" s="455">
        <v>0</v>
      </c>
      <c r="Q19" s="455">
        <v>0</v>
      </c>
      <c r="R19" s="455">
        <v>0</v>
      </c>
      <c r="S19" s="455">
        <v>0</v>
      </c>
      <c r="T19" s="455">
        <v>0</v>
      </c>
      <c r="U19" s="455">
        <v>0</v>
      </c>
      <c r="V19" s="455">
        <v>0</v>
      </c>
      <c r="W19" s="455">
        <v>0</v>
      </c>
      <c r="X19" s="455">
        <v>0</v>
      </c>
      <c r="Y19" s="455">
        <v>0</v>
      </c>
      <c r="Z19" s="455">
        <v>0</v>
      </c>
      <c r="AA19" s="455">
        <v>0</v>
      </c>
      <c r="AB19" s="455">
        <v>0</v>
      </c>
      <c r="AC19" s="455">
        <v>0</v>
      </c>
      <c r="AD19" s="455">
        <v>0</v>
      </c>
      <c r="AE19" s="455">
        <v>0</v>
      </c>
      <c r="AF19" s="455">
        <v>0</v>
      </c>
      <c r="AG19" s="455">
        <v>0</v>
      </c>
      <c r="AH19" s="455">
        <v>0</v>
      </c>
      <c r="AI19" s="455">
        <v>0</v>
      </c>
      <c r="AJ19" s="455">
        <v>0</v>
      </c>
      <c r="AK19" s="455">
        <v>0</v>
      </c>
      <c r="AL19" s="455">
        <v>0</v>
      </c>
      <c r="AM19" s="455">
        <v>0</v>
      </c>
      <c r="AN19" s="455">
        <v>0</v>
      </c>
      <c r="AO19" s="455">
        <v>0</v>
      </c>
      <c r="AP19" s="455">
        <v>0</v>
      </c>
      <c r="AQ19" s="455">
        <v>0</v>
      </c>
      <c r="AR19" s="455">
        <v>0</v>
      </c>
      <c r="AS19" s="455">
        <v>0</v>
      </c>
      <c r="AT19" s="455">
        <v>0</v>
      </c>
      <c r="AU19" s="455">
        <v>0</v>
      </c>
      <c r="AV19" s="455">
        <v>0</v>
      </c>
      <c r="AW19" s="455">
        <v>0</v>
      </c>
      <c r="AX19" s="455">
        <v>0</v>
      </c>
      <c r="AY19" s="455">
        <v>0</v>
      </c>
      <c r="AZ19" s="455">
        <v>0</v>
      </c>
      <c r="BA19" s="455">
        <v>0</v>
      </c>
      <c r="BB19" s="455">
        <v>0</v>
      </c>
      <c r="BC19" s="455">
        <v>0</v>
      </c>
      <c r="BD19" s="455">
        <v>0</v>
      </c>
      <c r="BE19" s="455">
        <v>0</v>
      </c>
      <c r="BF19" s="455">
        <v>0</v>
      </c>
      <c r="BG19" s="455">
        <v>0</v>
      </c>
      <c r="BH19" s="455">
        <v>0</v>
      </c>
      <c r="BI19" s="455">
        <v>0</v>
      </c>
      <c r="BJ19" s="455">
        <v>0</v>
      </c>
      <c r="BK19" s="455">
        <v>0</v>
      </c>
      <c r="BL19" s="455">
        <v>0</v>
      </c>
      <c r="BM19" s="455">
        <v>0</v>
      </c>
      <c r="BN19" s="455">
        <v>0</v>
      </c>
      <c r="BO19" s="455">
        <v>0</v>
      </c>
      <c r="BP19" s="455">
        <v>0</v>
      </c>
      <c r="BQ19" s="455">
        <v>0</v>
      </c>
      <c r="BR19" s="455">
        <v>0</v>
      </c>
      <c r="BS19" s="455">
        <v>0</v>
      </c>
      <c r="BT19" s="455">
        <v>0</v>
      </c>
      <c r="BU19" s="455">
        <v>0</v>
      </c>
      <c r="BV19" s="455">
        <v>0</v>
      </c>
      <c r="BW19" s="455">
        <v>0</v>
      </c>
      <c r="BX19" s="455">
        <v>0</v>
      </c>
      <c r="BY19" s="455">
        <v>0</v>
      </c>
      <c r="BZ19" s="455">
        <v>0</v>
      </c>
      <c r="CA19" s="455">
        <v>0</v>
      </c>
      <c r="CB19" s="455">
        <v>0</v>
      </c>
      <c r="CC19" s="455">
        <v>0</v>
      </c>
      <c r="CD19" s="455">
        <v>0</v>
      </c>
      <c r="CE19" s="455">
        <v>0</v>
      </c>
      <c r="CF19" s="455">
        <v>0</v>
      </c>
      <c r="CG19" s="455">
        <v>0</v>
      </c>
      <c r="CH19" s="455">
        <v>0</v>
      </c>
      <c r="CI19" s="455">
        <v>0</v>
      </c>
      <c r="CJ19" s="455">
        <v>0</v>
      </c>
      <c r="CK19" s="455">
        <v>0</v>
      </c>
      <c r="CL19" s="455">
        <v>0</v>
      </c>
      <c r="CM19" s="455">
        <v>0</v>
      </c>
      <c r="CN19" s="455">
        <v>0</v>
      </c>
      <c r="CO19" s="455">
        <v>0</v>
      </c>
      <c r="CP19" s="455">
        <v>0</v>
      </c>
      <c r="CQ19" s="455">
        <v>0</v>
      </c>
      <c r="CR19" s="455">
        <v>0</v>
      </c>
      <c r="CS19" s="455">
        <v>0</v>
      </c>
      <c r="CT19" s="455">
        <v>0</v>
      </c>
      <c r="CU19" s="455">
        <v>0</v>
      </c>
      <c r="CV19" s="455">
        <v>0</v>
      </c>
      <c r="CW19" s="455">
        <v>0</v>
      </c>
      <c r="CX19" s="455">
        <v>1</v>
      </c>
      <c r="CY19" s="455">
        <v>0</v>
      </c>
      <c r="CZ19" s="455">
        <v>1</v>
      </c>
      <c r="DA19" s="455">
        <v>1</v>
      </c>
      <c r="DB19" s="455">
        <v>0</v>
      </c>
      <c r="DC19" s="455">
        <v>0</v>
      </c>
      <c r="DD19" s="455">
        <v>0</v>
      </c>
      <c r="DE19" s="455">
        <v>0</v>
      </c>
      <c r="DF19" s="455">
        <v>0</v>
      </c>
      <c r="DG19" s="455">
        <v>0</v>
      </c>
      <c r="DH19" s="455">
        <v>0</v>
      </c>
      <c r="DI19" s="455">
        <v>0</v>
      </c>
      <c r="DJ19" s="455">
        <v>0</v>
      </c>
      <c r="DK19" s="455">
        <v>0</v>
      </c>
      <c r="DL19" s="455">
        <v>0</v>
      </c>
      <c r="DM19" s="455">
        <v>0</v>
      </c>
      <c r="DN19" s="455">
        <v>0</v>
      </c>
      <c r="DO19" s="455">
        <v>0</v>
      </c>
      <c r="DP19" s="455">
        <v>0</v>
      </c>
      <c r="DQ19" s="455">
        <v>0</v>
      </c>
      <c r="DR19" s="455">
        <v>0</v>
      </c>
      <c r="DS19" s="455">
        <v>0</v>
      </c>
      <c r="DT19" s="455">
        <v>0</v>
      </c>
      <c r="DU19" s="455">
        <v>0</v>
      </c>
      <c r="DV19" s="455">
        <v>1</v>
      </c>
      <c r="DW19" s="455">
        <v>2</v>
      </c>
      <c r="DX19" s="455">
        <v>1</v>
      </c>
      <c r="DY19" s="455">
        <v>1</v>
      </c>
      <c r="DZ19" s="455">
        <v>3</v>
      </c>
      <c r="EA19" s="455">
        <v>0</v>
      </c>
      <c r="EB19" s="455">
        <v>3</v>
      </c>
      <c r="EC19" s="455">
        <v>0</v>
      </c>
      <c r="ED19" s="455">
        <v>2</v>
      </c>
      <c r="EE19" s="455">
        <v>3</v>
      </c>
      <c r="EF19" s="455">
        <v>0</v>
      </c>
      <c r="EG19" s="455">
        <v>3</v>
      </c>
      <c r="EH19" s="455">
        <v>0</v>
      </c>
      <c r="EI19" s="455">
        <v>7</v>
      </c>
      <c r="EJ19" s="455">
        <v>0</v>
      </c>
      <c r="EK19" s="455">
        <v>5</v>
      </c>
      <c r="EL19" s="455">
        <v>0</v>
      </c>
      <c r="EM19" s="455">
        <v>6</v>
      </c>
      <c r="EN19" s="455">
        <v>1</v>
      </c>
      <c r="EO19" s="455">
        <v>0</v>
      </c>
      <c r="EP19" s="455">
        <v>1</v>
      </c>
      <c r="EQ19" s="455">
        <v>5</v>
      </c>
      <c r="ER19" s="455">
        <v>4</v>
      </c>
      <c r="ES19" s="455">
        <v>9</v>
      </c>
      <c r="ET19" s="455">
        <v>6</v>
      </c>
      <c r="EU19" s="455">
        <v>9</v>
      </c>
      <c r="EV19" s="455">
        <v>0</v>
      </c>
      <c r="EW19" s="455">
        <v>1</v>
      </c>
      <c r="EX19" s="455">
        <v>15</v>
      </c>
      <c r="EY19" s="455">
        <v>5</v>
      </c>
      <c r="EZ19" s="455">
        <v>15</v>
      </c>
      <c r="FA19" s="455">
        <v>2</v>
      </c>
      <c r="FB19" s="455">
        <v>4</v>
      </c>
      <c r="FC19" s="455">
        <v>0</v>
      </c>
      <c r="FD19" s="455">
        <v>7</v>
      </c>
      <c r="FE19" s="455">
        <v>3</v>
      </c>
      <c r="FF19" s="455">
        <v>7</v>
      </c>
      <c r="FG19" s="455">
        <v>6</v>
      </c>
      <c r="FH19" s="455">
        <v>0</v>
      </c>
      <c r="FI19" s="455">
        <v>3</v>
      </c>
      <c r="FJ19" s="455">
        <v>1</v>
      </c>
      <c r="FK19" s="455">
        <v>0</v>
      </c>
      <c r="FL19" s="455">
        <v>7</v>
      </c>
      <c r="FM19" s="455">
        <v>0</v>
      </c>
      <c r="FN19" s="455">
        <v>4</v>
      </c>
      <c r="FO19" s="455">
        <v>2</v>
      </c>
      <c r="FP19" s="455">
        <v>-4</v>
      </c>
      <c r="FQ19" s="455">
        <v>0</v>
      </c>
      <c r="FR19" s="455">
        <v>1</v>
      </c>
      <c r="FS19" s="455">
        <v>0</v>
      </c>
      <c r="FT19" s="455">
        <v>0</v>
      </c>
      <c r="FU19" s="455">
        <v>6</v>
      </c>
      <c r="FV19" s="455">
        <v>2</v>
      </c>
      <c r="FW19" s="455">
        <v>5</v>
      </c>
      <c r="FX19" s="455">
        <v>0</v>
      </c>
      <c r="FY19" s="455">
        <v>0</v>
      </c>
      <c r="FZ19" s="455">
        <v>0</v>
      </c>
      <c r="GA19" s="455">
        <v>2</v>
      </c>
      <c r="GB19" s="455">
        <v>0</v>
      </c>
      <c r="GC19" s="455">
        <v>2</v>
      </c>
      <c r="GD19" s="455">
        <v>0</v>
      </c>
      <c r="GE19" s="455">
        <v>1</v>
      </c>
      <c r="GF19" s="455">
        <v>0</v>
      </c>
      <c r="GG19" s="455">
        <v>1</v>
      </c>
      <c r="GH19" s="455">
        <v>0</v>
      </c>
      <c r="GI19" s="455">
        <v>1</v>
      </c>
      <c r="GJ19" s="455">
        <v>0</v>
      </c>
      <c r="GK19" s="455">
        <v>4</v>
      </c>
      <c r="GL19" s="455">
        <v>0</v>
      </c>
      <c r="GM19" s="455">
        <v>0</v>
      </c>
      <c r="GN19" s="455">
        <v>0</v>
      </c>
      <c r="GO19" s="455">
        <v>3</v>
      </c>
      <c r="GP19" s="455">
        <v>0</v>
      </c>
      <c r="GQ19" s="455">
        <v>2</v>
      </c>
      <c r="GR19" s="455">
        <v>0</v>
      </c>
      <c r="GS19" s="455">
        <v>0</v>
      </c>
      <c r="GT19" s="455">
        <v>0</v>
      </c>
      <c r="GU19" s="455">
        <v>0</v>
      </c>
      <c r="GV19" s="455">
        <v>2</v>
      </c>
      <c r="GW19" s="455">
        <v>0</v>
      </c>
      <c r="GX19" s="455">
        <v>1</v>
      </c>
      <c r="GY19" s="455">
        <v>0</v>
      </c>
      <c r="GZ19" s="455">
        <v>2</v>
      </c>
      <c r="HA19" s="455">
        <v>7</v>
      </c>
      <c r="HB19" s="455">
        <v>0</v>
      </c>
      <c r="HC19" s="455">
        <v>1</v>
      </c>
      <c r="HD19" s="455">
        <v>3</v>
      </c>
      <c r="HE19" s="455">
        <v>2</v>
      </c>
      <c r="HF19" s="455">
        <v>0</v>
      </c>
      <c r="HG19" s="455">
        <v>0</v>
      </c>
      <c r="HH19" s="455">
        <v>1</v>
      </c>
      <c r="HI19" s="455">
        <v>8</v>
      </c>
      <c r="HJ19" s="455">
        <v>1</v>
      </c>
      <c r="HK19" s="455">
        <v>3</v>
      </c>
      <c r="HL19" s="455">
        <v>3</v>
      </c>
      <c r="HM19" s="455">
        <v>0</v>
      </c>
      <c r="HN19" s="455">
        <v>1</v>
      </c>
      <c r="HO19" s="455">
        <v>6</v>
      </c>
      <c r="HP19" s="455">
        <v>2</v>
      </c>
      <c r="HQ19" s="455">
        <v>1</v>
      </c>
      <c r="HR19" s="455">
        <v>0</v>
      </c>
      <c r="HS19" s="455">
        <v>2</v>
      </c>
      <c r="HT19" s="455">
        <v>0</v>
      </c>
      <c r="HU19" s="455">
        <v>3</v>
      </c>
      <c r="HV19" s="455">
        <v>3</v>
      </c>
      <c r="HW19" s="455">
        <v>4</v>
      </c>
      <c r="HX19" s="455">
        <v>6</v>
      </c>
      <c r="HY19" s="455">
        <v>0</v>
      </c>
      <c r="HZ19" s="455">
        <v>3</v>
      </c>
      <c r="IA19" s="455">
        <v>0</v>
      </c>
      <c r="IB19" s="455">
        <v>2</v>
      </c>
      <c r="IC19" s="455">
        <v>7</v>
      </c>
      <c r="ID19" s="455">
        <v>7</v>
      </c>
      <c r="IE19" s="455">
        <v>2</v>
      </c>
      <c r="IF19" s="455">
        <v>10</v>
      </c>
      <c r="IG19" s="455">
        <v>10</v>
      </c>
      <c r="IH19" s="455">
        <v>0</v>
      </c>
      <c r="II19" s="455">
        <v>12</v>
      </c>
      <c r="IJ19" s="455">
        <v>5</v>
      </c>
      <c r="IK19" s="455">
        <v>1</v>
      </c>
      <c r="IL19" s="455">
        <v>10</v>
      </c>
      <c r="IM19" s="455">
        <v>12</v>
      </c>
      <c r="IN19" s="455">
        <v>20</v>
      </c>
      <c r="IO19" s="455">
        <v>0</v>
      </c>
      <c r="IP19" s="455">
        <v>25</v>
      </c>
      <c r="IQ19" s="455">
        <v>3</v>
      </c>
      <c r="IR19" s="455">
        <v>7</v>
      </c>
      <c r="IS19" s="455">
        <v>14</v>
      </c>
      <c r="IT19" s="455">
        <v>7</v>
      </c>
      <c r="IU19" s="455">
        <v>9</v>
      </c>
      <c r="IV19" s="455">
        <v>0</v>
      </c>
      <c r="IW19" s="455">
        <v>4</v>
      </c>
      <c r="IX19" s="455">
        <v>8</v>
      </c>
      <c r="IY19" s="455">
        <v>1</v>
      </c>
      <c r="IZ19" s="455">
        <v>3</v>
      </c>
      <c r="JA19" s="455">
        <v>11</v>
      </c>
      <c r="JB19" s="455">
        <v>3</v>
      </c>
      <c r="JC19" s="455">
        <v>0</v>
      </c>
      <c r="JD19" s="455">
        <v>7</v>
      </c>
      <c r="JE19" s="455">
        <v>5</v>
      </c>
      <c r="JF19" s="455">
        <v>0</v>
      </c>
      <c r="JG19" s="455">
        <v>3</v>
      </c>
      <c r="JH19" s="455">
        <v>0</v>
      </c>
      <c r="JI19" s="455">
        <v>4</v>
      </c>
      <c r="JJ19" s="455">
        <v>0</v>
      </c>
      <c r="JK19" s="455">
        <v>2</v>
      </c>
      <c r="JL19" s="455">
        <v>2</v>
      </c>
      <c r="JM19" s="455">
        <v>1</v>
      </c>
      <c r="JN19" s="455">
        <v>7</v>
      </c>
      <c r="JO19" s="455">
        <v>8</v>
      </c>
      <c r="JP19" s="455">
        <v>4</v>
      </c>
      <c r="JQ19" s="455">
        <v>0</v>
      </c>
      <c r="JR19" s="455">
        <v>7</v>
      </c>
      <c r="JS19" s="455">
        <v>0</v>
      </c>
      <c r="JT19" s="455">
        <v>1</v>
      </c>
      <c r="JU19" s="455">
        <v>0</v>
      </c>
      <c r="JV19" s="455">
        <v>5</v>
      </c>
      <c r="JW19" s="455">
        <v>3</v>
      </c>
      <c r="JX19" s="455">
        <v>0</v>
      </c>
      <c r="JY19" s="455">
        <v>13</v>
      </c>
      <c r="JZ19" s="455">
        <v>2</v>
      </c>
      <c r="KA19" s="455">
        <v>2</v>
      </c>
      <c r="KB19" s="455">
        <v>12</v>
      </c>
      <c r="KC19" s="455">
        <v>12</v>
      </c>
      <c r="KD19" s="455">
        <v>0</v>
      </c>
      <c r="KE19" s="455">
        <v>0</v>
      </c>
      <c r="KF19" s="455">
        <v>5</v>
      </c>
      <c r="KG19" s="455">
        <v>3</v>
      </c>
      <c r="KH19" s="455">
        <v>1</v>
      </c>
      <c r="KI19" s="455">
        <v>15</v>
      </c>
      <c r="KJ19" s="455">
        <v>3</v>
      </c>
      <c r="KK19" s="455">
        <v>14</v>
      </c>
      <c r="KL19" s="455">
        <v>0</v>
      </c>
      <c r="KM19" s="455">
        <v>14</v>
      </c>
      <c r="KN19" s="455">
        <v>4</v>
      </c>
      <c r="KO19" s="455">
        <v>3</v>
      </c>
      <c r="KP19" s="455">
        <v>7</v>
      </c>
      <c r="KQ19" s="455">
        <v>11</v>
      </c>
      <c r="KR19" s="455">
        <v>0</v>
      </c>
      <c r="KS19" s="455">
        <v>0</v>
      </c>
      <c r="KT19" s="455">
        <v>2</v>
      </c>
      <c r="KU19" s="455">
        <v>1</v>
      </c>
      <c r="KV19" s="455">
        <v>1</v>
      </c>
      <c r="KW19" s="455">
        <v>4</v>
      </c>
      <c r="KX19" s="455">
        <v>2</v>
      </c>
      <c r="KY19" s="455">
        <v>10</v>
      </c>
      <c r="KZ19" s="455">
        <v>0</v>
      </c>
      <c r="LA19" s="455">
        <v>7</v>
      </c>
      <c r="LB19" s="455">
        <v>2</v>
      </c>
      <c r="LC19" s="455">
        <v>7</v>
      </c>
      <c r="LD19" s="455">
        <v>10</v>
      </c>
      <c r="LE19" s="455">
        <v>1</v>
      </c>
      <c r="LF19" s="455">
        <v>3</v>
      </c>
      <c r="LG19" s="455">
        <v>0</v>
      </c>
      <c r="LH19" s="455">
        <v>6</v>
      </c>
      <c r="LI19" s="455">
        <v>13</v>
      </c>
      <c r="LJ19" s="455">
        <v>2</v>
      </c>
      <c r="LK19" s="455">
        <v>5</v>
      </c>
      <c r="LL19" s="455">
        <v>0</v>
      </c>
      <c r="LM19" s="455">
        <v>9</v>
      </c>
      <c r="LN19" s="455">
        <v>0</v>
      </c>
      <c r="LO19" s="455">
        <v>6</v>
      </c>
      <c r="LP19" s="455">
        <v>0</v>
      </c>
      <c r="LQ19" s="455">
        <v>4</v>
      </c>
      <c r="LR19" s="455">
        <v>4</v>
      </c>
      <c r="LS19" s="455">
        <v>1</v>
      </c>
      <c r="LT19" s="455">
        <v>5</v>
      </c>
      <c r="LU19" s="455">
        <v>0</v>
      </c>
      <c r="LV19" s="455">
        <v>5</v>
      </c>
      <c r="LW19" s="455">
        <v>10</v>
      </c>
      <c r="LX19" s="455">
        <v>17</v>
      </c>
      <c r="LY19" s="455">
        <v>8</v>
      </c>
      <c r="LZ19" s="455">
        <v>9</v>
      </c>
      <c r="MA19" s="455">
        <v>18</v>
      </c>
      <c r="MB19" s="455">
        <v>0</v>
      </c>
      <c r="MC19" s="455">
        <v>0</v>
      </c>
      <c r="MD19" s="447">
        <v>793</v>
      </c>
      <c r="ME19" s="446">
        <f t="shared" si="3"/>
        <v>64</v>
      </c>
      <c r="MF19" s="446">
        <f t="shared" si="0"/>
        <v>81</v>
      </c>
      <c r="MG19" s="451">
        <f t="shared" si="1"/>
        <v>1.265625</v>
      </c>
      <c r="MH19" s="451">
        <f t="shared" si="2"/>
        <v>126.5625</v>
      </c>
      <c r="MI19" s="456" t="s">
        <v>27</v>
      </c>
      <c r="MJ19" s="460">
        <v>209</v>
      </c>
      <c r="MK19" s="461">
        <f t="shared" si="4"/>
        <v>184.69260610987885</v>
      </c>
      <c r="ML19" s="462">
        <v>553</v>
      </c>
      <c r="MM19" s="411">
        <f t="shared" si="5"/>
        <v>488.68426401322012</v>
      </c>
      <c r="MN19" s="475">
        <v>113161</v>
      </c>
      <c r="MO19" s="444">
        <f t="shared" si="6"/>
        <v>2.6459330143540671</v>
      </c>
      <c r="MT19" s="453">
        <v>43956</v>
      </c>
      <c r="MU19" s="446">
        <v>0</v>
      </c>
      <c r="MV19" s="452">
        <f t="shared" si="8"/>
        <v>0</v>
      </c>
      <c r="MW19" s="446">
        <f t="shared" si="7"/>
        <v>1</v>
      </c>
      <c r="MX19" s="452">
        <f t="shared" si="9"/>
        <v>0</v>
      </c>
      <c r="NB19" s="477">
        <v>43953</v>
      </c>
      <c r="NC19" s="446">
        <v>0</v>
      </c>
      <c r="ND19" s="452">
        <v>0.2857142857142857</v>
      </c>
    </row>
    <row r="20" spans="1:368" ht="20.100000000000001" customHeight="1" thickBot="1" x14ac:dyDescent="0.3">
      <c r="A20" s="454" t="s">
        <v>27</v>
      </c>
      <c r="B20" s="455">
        <v>0</v>
      </c>
      <c r="C20" s="455">
        <v>0</v>
      </c>
      <c r="D20" s="455">
        <v>0</v>
      </c>
      <c r="E20" s="455">
        <v>0</v>
      </c>
      <c r="F20" s="455">
        <v>0</v>
      </c>
      <c r="G20" s="455">
        <v>0</v>
      </c>
      <c r="H20" s="455">
        <v>0</v>
      </c>
      <c r="I20" s="455">
        <v>0</v>
      </c>
      <c r="J20" s="455">
        <v>0</v>
      </c>
      <c r="K20" s="455">
        <v>0</v>
      </c>
      <c r="L20" s="455">
        <v>0</v>
      </c>
      <c r="M20" s="455">
        <v>0</v>
      </c>
      <c r="N20" s="455">
        <v>0</v>
      </c>
      <c r="O20" s="455">
        <v>0</v>
      </c>
      <c r="P20" s="455">
        <v>0</v>
      </c>
      <c r="Q20" s="455">
        <v>0</v>
      </c>
      <c r="R20" s="455">
        <v>0</v>
      </c>
      <c r="S20" s="455">
        <v>0</v>
      </c>
      <c r="T20" s="455">
        <v>0</v>
      </c>
      <c r="U20" s="455">
        <v>1</v>
      </c>
      <c r="V20" s="455">
        <v>2</v>
      </c>
      <c r="W20" s="455">
        <v>0</v>
      </c>
      <c r="X20" s="455">
        <v>0</v>
      </c>
      <c r="Y20" s="455">
        <v>0</v>
      </c>
      <c r="Z20" s="455">
        <v>0</v>
      </c>
      <c r="AA20" s="455">
        <v>0</v>
      </c>
      <c r="AB20" s="455">
        <v>0</v>
      </c>
      <c r="AC20" s="455">
        <v>0</v>
      </c>
      <c r="AD20" s="455">
        <v>1</v>
      </c>
      <c r="AE20" s="455">
        <v>0</v>
      </c>
      <c r="AF20" s="455">
        <v>0</v>
      </c>
      <c r="AG20" s="455">
        <v>0</v>
      </c>
      <c r="AH20" s="455">
        <v>0</v>
      </c>
      <c r="AI20" s="455">
        <v>0</v>
      </c>
      <c r="AJ20" s="455">
        <v>0</v>
      </c>
      <c r="AK20" s="455">
        <v>0</v>
      </c>
      <c r="AL20" s="455">
        <v>0</v>
      </c>
      <c r="AM20" s="455">
        <v>0</v>
      </c>
      <c r="AN20" s="455">
        <v>0</v>
      </c>
      <c r="AO20" s="455">
        <v>1</v>
      </c>
      <c r="AP20" s="455">
        <v>0</v>
      </c>
      <c r="AQ20" s="455">
        <v>0</v>
      </c>
      <c r="AR20" s="455">
        <v>0</v>
      </c>
      <c r="AS20" s="455">
        <v>0</v>
      </c>
      <c r="AT20" s="455">
        <v>0</v>
      </c>
      <c r="AU20" s="455">
        <v>0</v>
      </c>
      <c r="AV20" s="455">
        <v>0</v>
      </c>
      <c r="AW20" s="455">
        <v>0</v>
      </c>
      <c r="AX20" s="455">
        <v>0</v>
      </c>
      <c r="AY20" s="455">
        <v>0</v>
      </c>
      <c r="AZ20" s="455">
        <v>0</v>
      </c>
      <c r="BA20" s="455">
        <v>0</v>
      </c>
      <c r="BB20" s="455">
        <v>0</v>
      </c>
      <c r="BC20" s="455">
        <v>0</v>
      </c>
      <c r="BD20" s="455">
        <v>0</v>
      </c>
      <c r="BE20" s="455">
        <v>1</v>
      </c>
      <c r="BF20" s="455">
        <v>0</v>
      </c>
      <c r="BG20" s="455">
        <v>1</v>
      </c>
      <c r="BH20" s="455">
        <v>2</v>
      </c>
      <c r="BI20" s="455">
        <v>3</v>
      </c>
      <c r="BJ20" s="455">
        <v>5</v>
      </c>
      <c r="BK20" s="455">
        <v>0</v>
      </c>
      <c r="BL20" s="455">
        <v>0</v>
      </c>
      <c r="BM20" s="455">
        <v>0</v>
      </c>
      <c r="BN20" s="455">
        <v>0</v>
      </c>
      <c r="BO20" s="455">
        <v>0</v>
      </c>
      <c r="BP20" s="455">
        <v>0</v>
      </c>
      <c r="BQ20" s="455">
        <v>0</v>
      </c>
      <c r="BR20" s="455">
        <v>0</v>
      </c>
      <c r="BS20" s="455">
        <v>0</v>
      </c>
      <c r="BT20" s="455">
        <v>0</v>
      </c>
      <c r="BU20" s="455">
        <v>0</v>
      </c>
      <c r="BV20" s="455">
        <v>0</v>
      </c>
      <c r="BW20" s="455">
        <v>0</v>
      </c>
      <c r="BX20" s="455">
        <v>0</v>
      </c>
      <c r="BY20" s="455">
        <v>0</v>
      </c>
      <c r="BZ20" s="455">
        <v>0</v>
      </c>
      <c r="CA20" s="455">
        <v>1</v>
      </c>
      <c r="CB20" s="455">
        <v>0</v>
      </c>
      <c r="CC20" s="455">
        <v>0</v>
      </c>
      <c r="CD20" s="455">
        <v>0</v>
      </c>
      <c r="CE20" s="455">
        <v>0</v>
      </c>
      <c r="CF20" s="455">
        <v>0</v>
      </c>
      <c r="CG20" s="455">
        <v>0</v>
      </c>
      <c r="CH20" s="455">
        <v>0</v>
      </c>
      <c r="CI20" s="455">
        <v>0</v>
      </c>
      <c r="CJ20" s="455">
        <v>1</v>
      </c>
      <c r="CK20" s="455">
        <v>0</v>
      </c>
      <c r="CL20" s="455">
        <v>0</v>
      </c>
      <c r="CM20" s="455">
        <v>0</v>
      </c>
      <c r="CN20" s="455">
        <v>0</v>
      </c>
      <c r="CO20" s="455">
        <v>0</v>
      </c>
      <c r="CP20" s="455">
        <v>0</v>
      </c>
      <c r="CQ20" s="455">
        <v>0</v>
      </c>
      <c r="CR20" s="455">
        <v>0</v>
      </c>
      <c r="CS20" s="455">
        <v>0</v>
      </c>
      <c r="CT20" s="455">
        <v>2</v>
      </c>
      <c r="CU20" s="455">
        <v>0</v>
      </c>
      <c r="CV20" s="455">
        <v>4</v>
      </c>
      <c r="CW20" s="455">
        <v>2</v>
      </c>
      <c r="CX20" s="455">
        <v>3</v>
      </c>
      <c r="CY20" s="455">
        <v>0</v>
      </c>
      <c r="CZ20" s="455">
        <v>0</v>
      </c>
      <c r="DA20" s="455">
        <v>3</v>
      </c>
      <c r="DB20" s="455">
        <v>1</v>
      </c>
      <c r="DC20" s="455">
        <v>3</v>
      </c>
      <c r="DD20" s="455">
        <v>1</v>
      </c>
      <c r="DE20" s="455">
        <v>1</v>
      </c>
      <c r="DF20" s="455">
        <v>0</v>
      </c>
      <c r="DG20" s="455">
        <v>2</v>
      </c>
      <c r="DH20" s="455">
        <v>2</v>
      </c>
      <c r="DI20" s="455">
        <v>5</v>
      </c>
      <c r="DJ20" s="455">
        <v>2</v>
      </c>
      <c r="DK20" s="455">
        <v>0</v>
      </c>
      <c r="DL20" s="455">
        <v>0</v>
      </c>
      <c r="DM20" s="455">
        <v>0</v>
      </c>
      <c r="DN20" s="455">
        <v>1</v>
      </c>
      <c r="DO20" s="455">
        <v>5</v>
      </c>
      <c r="DP20" s="455">
        <v>5</v>
      </c>
      <c r="DQ20" s="455">
        <v>6</v>
      </c>
      <c r="DR20" s="455">
        <v>0</v>
      </c>
      <c r="DS20" s="455">
        <v>2</v>
      </c>
      <c r="DT20" s="455">
        <v>0</v>
      </c>
      <c r="DU20" s="455">
        <v>13</v>
      </c>
      <c r="DV20" s="455">
        <v>4</v>
      </c>
      <c r="DW20" s="455">
        <v>8</v>
      </c>
      <c r="DX20" s="455">
        <v>5</v>
      </c>
      <c r="DY20" s="455">
        <v>9</v>
      </c>
      <c r="DZ20" s="455">
        <v>3</v>
      </c>
      <c r="EA20" s="455">
        <v>0</v>
      </c>
      <c r="EB20" s="455">
        <v>2</v>
      </c>
      <c r="EC20" s="455">
        <v>4</v>
      </c>
      <c r="ED20" s="455">
        <v>3</v>
      </c>
      <c r="EE20" s="455">
        <v>2</v>
      </c>
      <c r="EF20" s="455">
        <v>1</v>
      </c>
      <c r="EG20" s="455">
        <v>2</v>
      </c>
      <c r="EH20" s="455">
        <v>1</v>
      </c>
      <c r="EI20" s="455">
        <v>4</v>
      </c>
      <c r="EJ20" s="455">
        <v>4</v>
      </c>
      <c r="EK20" s="455">
        <v>11</v>
      </c>
      <c r="EL20" s="455">
        <v>8</v>
      </c>
      <c r="EM20" s="455">
        <v>5</v>
      </c>
      <c r="EN20" s="455">
        <v>5</v>
      </c>
      <c r="EO20" s="455">
        <v>0</v>
      </c>
      <c r="EP20" s="455">
        <v>6</v>
      </c>
      <c r="EQ20" s="455">
        <v>13</v>
      </c>
      <c r="ER20" s="455">
        <v>8</v>
      </c>
      <c r="ES20" s="455">
        <v>15</v>
      </c>
      <c r="ET20" s="455">
        <v>6</v>
      </c>
      <c r="EU20" s="455">
        <v>19</v>
      </c>
      <c r="EV20" s="455">
        <v>0</v>
      </c>
      <c r="EW20" s="455">
        <v>4</v>
      </c>
      <c r="EX20" s="455">
        <v>18</v>
      </c>
      <c r="EY20" s="455">
        <v>23</v>
      </c>
      <c r="EZ20" s="455">
        <v>27</v>
      </c>
      <c r="FA20" s="455">
        <v>28</v>
      </c>
      <c r="FB20" s="455">
        <v>26</v>
      </c>
      <c r="FC20" s="455">
        <v>4</v>
      </c>
      <c r="FD20" s="455">
        <v>16</v>
      </c>
      <c r="FE20" s="455">
        <v>25</v>
      </c>
      <c r="FF20" s="455">
        <v>20</v>
      </c>
      <c r="FG20" s="455">
        <v>40</v>
      </c>
      <c r="FH20" s="455">
        <v>38</v>
      </c>
      <c r="FI20" s="455">
        <v>23</v>
      </c>
      <c r="FJ20" s="455">
        <v>3</v>
      </c>
      <c r="FK20" s="455">
        <v>18</v>
      </c>
      <c r="FL20" s="455">
        <v>34</v>
      </c>
      <c r="FM20" s="455">
        <v>36</v>
      </c>
      <c r="FN20" s="455">
        <v>39</v>
      </c>
      <c r="FO20" s="455">
        <v>16</v>
      </c>
      <c r="FP20" s="455">
        <v>-13</v>
      </c>
      <c r="FQ20" s="455">
        <v>0</v>
      </c>
      <c r="FR20" s="455">
        <v>42</v>
      </c>
      <c r="FS20" s="455">
        <v>29</v>
      </c>
      <c r="FT20" s="455">
        <v>46</v>
      </c>
      <c r="FU20" s="455">
        <v>27</v>
      </c>
      <c r="FV20" s="455">
        <v>32</v>
      </c>
      <c r="FW20" s="455">
        <v>25</v>
      </c>
      <c r="FX20" s="455">
        <v>0</v>
      </c>
      <c r="FY20" s="455">
        <v>26</v>
      </c>
      <c r="FZ20" s="455">
        <v>41</v>
      </c>
      <c r="GA20" s="455">
        <v>34</v>
      </c>
      <c r="GB20" s="455">
        <v>42</v>
      </c>
      <c r="GC20" s="455">
        <v>43</v>
      </c>
      <c r="GD20" s="455">
        <v>35</v>
      </c>
      <c r="GE20" s="455">
        <v>1</v>
      </c>
      <c r="GF20" s="455">
        <v>24</v>
      </c>
      <c r="GG20" s="455">
        <v>36</v>
      </c>
      <c r="GH20" s="455">
        <v>21</v>
      </c>
      <c r="GI20" s="455">
        <v>28</v>
      </c>
      <c r="GJ20" s="455">
        <v>27</v>
      </c>
      <c r="GK20" s="455">
        <v>37</v>
      </c>
      <c r="GL20" s="455">
        <v>4</v>
      </c>
      <c r="GM20" s="455">
        <v>32</v>
      </c>
      <c r="GN20" s="455">
        <v>22</v>
      </c>
      <c r="GO20" s="455">
        <v>34</v>
      </c>
      <c r="GP20" s="455">
        <v>38</v>
      </c>
      <c r="GQ20" s="455">
        <v>46</v>
      </c>
      <c r="GR20" s="455">
        <v>0</v>
      </c>
      <c r="GS20" s="455">
        <v>32</v>
      </c>
      <c r="GT20" s="455">
        <v>26</v>
      </c>
      <c r="GU20" s="455">
        <v>58</v>
      </c>
      <c r="GV20" s="455">
        <v>42</v>
      </c>
      <c r="GW20" s="455">
        <v>54</v>
      </c>
      <c r="GX20" s="455">
        <v>41</v>
      </c>
      <c r="GY20" s="455">
        <v>0</v>
      </c>
      <c r="GZ20" s="455">
        <v>50</v>
      </c>
      <c r="HA20" s="455">
        <v>16</v>
      </c>
      <c r="HB20" s="455">
        <v>34</v>
      </c>
      <c r="HC20" s="455">
        <v>9</v>
      </c>
      <c r="HD20" s="455">
        <v>64</v>
      </c>
      <c r="HE20" s="455">
        <v>63</v>
      </c>
      <c r="HF20" s="455">
        <v>0</v>
      </c>
      <c r="HG20" s="455">
        <v>56</v>
      </c>
      <c r="HH20" s="455">
        <v>54</v>
      </c>
      <c r="HI20" s="455">
        <v>31</v>
      </c>
      <c r="HJ20" s="455">
        <v>67</v>
      </c>
      <c r="HK20" s="455">
        <v>56</v>
      </c>
      <c r="HL20" s="455">
        <v>85</v>
      </c>
      <c r="HM20" s="455">
        <v>0</v>
      </c>
      <c r="HN20" s="455">
        <v>41</v>
      </c>
      <c r="HO20" s="455">
        <v>49</v>
      </c>
      <c r="HP20" s="455">
        <v>53</v>
      </c>
      <c r="HQ20" s="455">
        <v>44</v>
      </c>
      <c r="HR20" s="455">
        <v>0</v>
      </c>
      <c r="HS20" s="455">
        <v>36</v>
      </c>
      <c r="HT20" s="455">
        <v>0</v>
      </c>
      <c r="HU20" s="455">
        <v>40</v>
      </c>
      <c r="HV20" s="455">
        <v>64</v>
      </c>
      <c r="HW20" s="455">
        <v>33</v>
      </c>
      <c r="HX20" s="455">
        <v>48</v>
      </c>
      <c r="HY20" s="455">
        <v>0</v>
      </c>
      <c r="HZ20" s="455">
        <v>63</v>
      </c>
      <c r="IA20" s="455">
        <v>0</v>
      </c>
      <c r="IB20" s="455">
        <v>38</v>
      </c>
      <c r="IC20" s="455">
        <v>44</v>
      </c>
      <c r="ID20" s="455">
        <v>60</v>
      </c>
      <c r="IE20" s="455">
        <v>37</v>
      </c>
      <c r="IF20" s="455">
        <v>29</v>
      </c>
      <c r="IG20" s="455">
        <v>78</v>
      </c>
      <c r="IH20" s="455">
        <v>0</v>
      </c>
      <c r="II20" s="455">
        <v>29</v>
      </c>
      <c r="IJ20" s="455">
        <v>30</v>
      </c>
      <c r="IK20" s="455">
        <v>9</v>
      </c>
      <c r="IL20" s="455">
        <v>51</v>
      </c>
      <c r="IM20" s="455">
        <v>56</v>
      </c>
      <c r="IN20" s="455">
        <v>23</v>
      </c>
      <c r="IO20" s="455">
        <v>0</v>
      </c>
      <c r="IP20" s="455">
        <v>38</v>
      </c>
      <c r="IQ20" s="455">
        <v>43</v>
      </c>
      <c r="IR20" s="455">
        <v>33</v>
      </c>
      <c r="IS20" s="455">
        <v>52</v>
      </c>
      <c r="IT20" s="455">
        <v>58</v>
      </c>
      <c r="IU20" s="455">
        <v>49</v>
      </c>
      <c r="IV20" s="455">
        <v>0</v>
      </c>
      <c r="IW20" s="455">
        <v>22</v>
      </c>
      <c r="IX20" s="455">
        <v>35</v>
      </c>
      <c r="IY20" s="455">
        <v>31</v>
      </c>
      <c r="IZ20" s="455">
        <v>27</v>
      </c>
      <c r="JA20" s="455">
        <v>19</v>
      </c>
      <c r="JB20" s="455">
        <v>48</v>
      </c>
      <c r="JC20" s="455">
        <v>0</v>
      </c>
      <c r="JD20" s="455">
        <v>5</v>
      </c>
      <c r="JE20" s="455">
        <v>9</v>
      </c>
      <c r="JF20" s="455">
        <v>37</v>
      </c>
      <c r="JG20" s="455">
        <v>13</v>
      </c>
      <c r="JH20" s="455">
        <v>8</v>
      </c>
      <c r="JI20" s="455">
        <v>26</v>
      </c>
      <c r="JJ20" s="455">
        <v>0</v>
      </c>
      <c r="JK20" s="455">
        <v>5</v>
      </c>
      <c r="JL20" s="455">
        <v>24</v>
      </c>
      <c r="JM20" s="455">
        <v>18</v>
      </c>
      <c r="JN20" s="455">
        <v>14</v>
      </c>
      <c r="JO20" s="455">
        <v>19</v>
      </c>
      <c r="JP20" s="455">
        <v>7</v>
      </c>
      <c r="JQ20" s="455">
        <v>0</v>
      </c>
      <c r="JR20" s="455">
        <v>10</v>
      </c>
      <c r="JS20" s="455">
        <v>0</v>
      </c>
      <c r="JT20" s="455">
        <v>1</v>
      </c>
      <c r="JU20" s="455">
        <v>4</v>
      </c>
      <c r="JV20" s="455">
        <v>31</v>
      </c>
      <c r="JW20" s="455">
        <v>8</v>
      </c>
      <c r="JX20" s="455">
        <v>0</v>
      </c>
      <c r="JY20" s="455">
        <v>30</v>
      </c>
      <c r="JZ20" s="455">
        <v>14</v>
      </c>
      <c r="KA20" s="455">
        <v>6</v>
      </c>
      <c r="KB20" s="455">
        <v>9</v>
      </c>
      <c r="KC20" s="455">
        <v>28</v>
      </c>
      <c r="KD20" s="455">
        <v>7</v>
      </c>
      <c r="KE20" s="455">
        <v>0</v>
      </c>
      <c r="KF20" s="455">
        <v>13</v>
      </c>
      <c r="KG20" s="455">
        <v>6</v>
      </c>
      <c r="KH20" s="455">
        <v>8</v>
      </c>
      <c r="KI20" s="455">
        <v>10</v>
      </c>
      <c r="KJ20" s="455">
        <v>15</v>
      </c>
      <c r="KK20" s="455">
        <v>11</v>
      </c>
      <c r="KL20" s="455">
        <v>0</v>
      </c>
      <c r="KM20" s="455">
        <v>7</v>
      </c>
      <c r="KN20" s="455">
        <v>3</v>
      </c>
      <c r="KO20" s="455">
        <v>12</v>
      </c>
      <c r="KP20" s="455">
        <v>11</v>
      </c>
      <c r="KQ20" s="455">
        <v>10</v>
      </c>
      <c r="KR20" s="455">
        <v>6</v>
      </c>
      <c r="KS20" s="455">
        <v>0</v>
      </c>
      <c r="KT20" s="455">
        <v>12</v>
      </c>
      <c r="KU20" s="455">
        <v>7</v>
      </c>
      <c r="KV20" s="455">
        <v>16</v>
      </c>
      <c r="KW20" s="455">
        <v>17</v>
      </c>
      <c r="KX20" s="455">
        <v>24</v>
      </c>
      <c r="KY20" s="455">
        <v>10</v>
      </c>
      <c r="KZ20" s="455">
        <v>0</v>
      </c>
      <c r="LA20" s="455">
        <v>21</v>
      </c>
      <c r="LB20" s="455">
        <v>20</v>
      </c>
      <c r="LC20" s="455">
        <v>8</v>
      </c>
      <c r="LD20" s="455">
        <v>12</v>
      </c>
      <c r="LE20" s="455">
        <v>2</v>
      </c>
      <c r="LF20" s="455">
        <v>30</v>
      </c>
      <c r="LG20" s="455">
        <v>0</v>
      </c>
      <c r="LH20" s="455">
        <v>24</v>
      </c>
      <c r="LI20" s="455">
        <v>25</v>
      </c>
      <c r="LJ20" s="455">
        <v>21</v>
      </c>
      <c r="LK20" s="455">
        <v>11</v>
      </c>
      <c r="LL20" s="455">
        <v>0</v>
      </c>
      <c r="LM20" s="455">
        <v>47</v>
      </c>
      <c r="LN20" s="455">
        <v>0</v>
      </c>
      <c r="LO20" s="455">
        <v>9</v>
      </c>
      <c r="LP20" s="455">
        <v>18</v>
      </c>
      <c r="LQ20" s="455">
        <v>62</v>
      </c>
      <c r="LR20" s="455">
        <v>43</v>
      </c>
      <c r="LS20" s="455">
        <v>36</v>
      </c>
      <c r="LT20" s="455">
        <v>57</v>
      </c>
      <c r="LU20" s="455">
        <v>0</v>
      </c>
      <c r="LV20" s="455">
        <v>67</v>
      </c>
      <c r="LW20" s="455">
        <v>13</v>
      </c>
      <c r="LX20" s="455">
        <v>50</v>
      </c>
      <c r="LY20" s="455">
        <v>60</v>
      </c>
      <c r="LZ20" s="455">
        <v>29</v>
      </c>
      <c r="MA20" s="455">
        <v>22</v>
      </c>
      <c r="MB20" s="455">
        <v>71</v>
      </c>
      <c r="MC20" s="455">
        <v>25</v>
      </c>
      <c r="MD20" s="447">
        <v>4989</v>
      </c>
      <c r="ME20" s="446">
        <f t="shared" si="3"/>
        <v>209</v>
      </c>
      <c r="MF20" s="446">
        <f t="shared" si="0"/>
        <v>553</v>
      </c>
      <c r="MG20" s="451">
        <f t="shared" si="1"/>
        <v>2.6459330143540671</v>
      </c>
      <c r="MH20" s="451">
        <f t="shared" si="2"/>
        <v>264.59330143540672</v>
      </c>
      <c r="MI20" s="456" t="s">
        <v>51</v>
      </c>
      <c r="MJ20" s="460">
        <v>16</v>
      </c>
      <c r="MK20" s="461">
        <f t="shared" si="4"/>
        <v>40.337829320559685</v>
      </c>
      <c r="ML20" s="462">
        <v>83</v>
      </c>
      <c r="MM20" s="411">
        <f t="shared" si="5"/>
        <v>209.25248960040338</v>
      </c>
      <c r="MN20" s="460">
        <v>39665</v>
      </c>
      <c r="MO20" s="444">
        <f t="shared" si="6"/>
        <v>5.1875</v>
      </c>
      <c r="MT20" s="453">
        <v>43963</v>
      </c>
      <c r="MU20" s="446">
        <v>0</v>
      </c>
      <c r="MV20" s="452">
        <f t="shared" si="8"/>
        <v>0</v>
      </c>
      <c r="MW20" s="446">
        <f t="shared" si="7"/>
        <v>1</v>
      </c>
      <c r="MX20" s="452">
        <f t="shared" si="9"/>
        <v>0</v>
      </c>
      <c r="NB20" s="477">
        <v>43956</v>
      </c>
      <c r="NC20" s="446">
        <v>0</v>
      </c>
      <c r="ND20" s="452">
        <v>0.14285714285714285</v>
      </c>
    </row>
    <row r="21" spans="1:368" ht="20.100000000000001" customHeight="1" x14ac:dyDescent="0.25">
      <c r="A21" s="454" t="s">
        <v>51</v>
      </c>
      <c r="B21" s="455">
        <v>0</v>
      </c>
      <c r="C21" s="455">
        <v>0</v>
      </c>
      <c r="D21" s="455">
        <v>0</v>
      </c>
      <c r="E21" s="455">
        <v>0</v>
      </c>
      <c r="F21" s="455">
        <v>0</v>
      </c>
      <c r="G21" s="455">
        <v>0</v>
      </c>
      <c r="H21" s="455">
        <v>0</v>
      </c>
      <c r="I21" s="455">
        <v>0</v>
      </c>
      <c r="J21" s="455">
        <v>0</v>
      </c>
      <c r="K21" s="455">
        <v>0</v>
      </c>
      <c r="L21" s="455">
        <v>0</v>
      </c>
      <c r="M21" s="455">
        <v>0</v>
      </c>
      <c r="N21" s="455">
        <v>0</v>
      </c>
      <c r="O21" s="455">
        <v>0</v>
      </c>
      <c r="P21" s="455">
        <v>0</v>
      </c>
      <c r="Q21" s="455">
        <v>0</v>
      </c>
      <c r="R21" s="455">
        <v>0</v>
      </c>
      <c r="S21" s="455">
        <v>0</v>
      </c>
      <c r="T21" s="455">
        <v>0</v>
      </c>
      <c r="U21" s="455">
        <v>0</v>
      </c>
      <c r="V21" s="455">
        <v>0</v>
      </c>
      <c r="W21" s="455">
        <v>0</v>
      </c>
      <c r="X21" s="455">
        <v>0</v>
      </c>
      <c r="Y21" s="455">
        <v>0</v>
      </c>
      <c r="Z21" s="455">
        <v>0</v>
      </c>
      <c r="AA21" s="455">
        <v>0</v>
      </c>
      <c r="AB21" s="455">
        <v>0</v>
      </c>
      <c r="AC21" s="455">
        <v>0</v>
      </c>
      <c r="AD21" s="455">
        <v>0</v>
      </c>
      <c r="AE21" s="455">
        <v>0</v>
      </c>
      <c r="AF21" s="455">
        <v>0</v>
      </c>
      <c r="AG21" s="455">
        <v>0</v>
      </c>
      <c r="AH21" s="455">
        <v>0</v>
      </c>
      <c r="AI21" s="455">
        <v>0</v>
      </c>
      <c r="AJ21" s="455">
        <v>0</v>
      </c>
      <c r="AK21" s="455">
        <v>0</v>
      </c>
      <c r="AL21" s="455">
        <v>0</v>
      </c>
      <c r="AM21" s="455">
        <v>0</v>
      </c>
      <c r="AN21" s="455">
        <v>0</v>
      </c>
      <c r="AO21" s="455">
        <v>0</v>
      </c>
      <c r="AP21" s="455">
        <v>0</v>
      </c>
      <c r="AQ21" s="455">
        <v>0</v>
      </c>
      <c r="AR21" s="455">
        <v>0</v>
      </c>
      <c r="AS21" s="455">
        <v>0</v>
      </c>
      <c r="AT21" s="455">
        <v>0</v>
      </c>
      <c r="AU21" s="455">
        <v>0</v>
      </c>
      <c r="AV21" s="455">
        <v>0</v>
      </c>
      <c r="AW21" s="455">
        <v>0</v>
      </c>
      <c r="AX21" s="455">
        <v>0</v>
      </c>
      <c r="AY21" s="455">
        <v>0</v>
      </c>
      <c r="AZ21" s="455">
        <v>0</v>
      </c>
      <c r="BA21" s="455">
        <v>0</v>
      </c>
      <c r="BB21" s="455">
        <v>0</v>
      </c>
      <c r="BC21" s="455">
        <v>0</v>
      </c>
      <c r="BD21" s="455">
        <v>0</v>
      </c>
      <c r="BE21" s="455">
        <v>0</v>
      </c>
      <c r="BF21" s="455">
        <v>1</v>
      </c>
      <c r="BG21" s="455">
        <v>1</v>
      </c>
      <c r="BH21" s="455">
        <v>0</v>
      </c>
      <c r="BI21" s="455">
        <v>0</v>
      </c>
      <c r="BJ21" s="455">
        <v>0</v>
      </c>
      <c r="BK21" s="455">
        <v>0</v>
      </c>
      <c r="BL21" s="455">
        <v>0</v>
      </c>
      <c r="BM21" s="455">
        <v>0</v>
      </c>
      <c r="BN21" s="455">
        <v>0</v>
      </c>
      <c r="BO21" s="455">
        <v>0</v>
      </c>
      <c r="BP21" s="455">
        <v>0</v>
      </c>
      <c r="BQ21" s="455">
        <v>0</v>
      </c>
      <c r="BR21" s="455">
        <v>0</v>
      </c>
      <c r="BS21" s="455">
        <v>0</v>
      </c>
      <c r="BT21" s="455">
        <v>0</v>
      </c>
      <c r="BU21" s="455">
        <v>0</v>
      </c>
      <c r="BV21" s="455">
        <v>0</v>
      </c>
      <c r="BW21" s="455">
        <v>0</v>
      </c>
      <c r="BX21" s="455">
        <v>0</v>
      </c>
      <c r="BY21" s="455">
        <v>0</v>
      </c>
      <c r="BZ21" s="455">
        <v>0</v>
      </c>
      <c r="CA21" s="455">
        <v>0</v>
      </c>
      <c r="CB21" s="455">
        <v>0</v>
      </c>
      <c r="CC21" s="455">
        <v>0</v>
      </c>
      <c r="CD21" s="455">
        <v>0</v>
      </c>
      <c r="CE21" s="455">
        <v>0</v>
      </c>
      <c r="CF21" s="455">
        <v>0</v>
      </c>
      <c r="CG21" s="455">
        <v>0</v>
      </c>
      <c r="CH21" s="455">
        <v>0</v>
      </c>
      <c r="CI21" s="455">
        <v>0</v>
      </c>
      <c r="CJ21" s="455">
        <v>1</v>
      </c>
      <c r="CK21" s="455">
        <v>0</v>
      </c>
      <c r="CL21" s="455">
        <v>0</v>
      </c>
      <c r="CM21" s="455">
        <v>4</v>
      </c>
      <c r="CN21" s="455">
        <v>0</v>
      </c>
      <c r="CO21" s="455">
        <v>0</v>
      </c>
      <c r="CP21" s="455">
        <v>0</v>
      </c>
      <c r="CQ21" s="455">
        <v>6</v>
      </c>
      <c r="CR21" s="455">
        <v>0</v>
      </c>
      <c r="CS21" s="455">
        <v>0</v>
      </c>
      <c r="CT21" s="455">
        <v>2</v>
      </c>
      <c r="CU21" s="455">
        <v>2</v>
      </c>
      <c r="CV21" s="455">
        <v>0</v>
      </c>
      <c r="CW21" s="455">
        <v>8</v>
      </c>
      <c r="CX21" s="455">
        <v>0</v>
      </c>
      <c r="CY21" s="455">
        <v>8</v>
      </c>
      <c r="CZ21" s="455">
        <v>0</v>
      </c>
      <c r="DA21" s="455">
        <v>1</v>
      </c>
      <c r="DB21" s="455">
        <v>1</v>
      </c>
      <c r="DC21" s="455">
        <v>2</v>
      </c>
      <c r="DD21" s="455">
        <v>7</v>
      </c>
      <c r="DE21" s="455">
        <v>0</v>
      </c>
      <c r="DF21" s="455">
        <v>4</v>
      </c>
      <c r="DG21" s="455">
        <v>2</v>
      </c>
      <c r="DH21" s="455">
        <v>1</v>
      </c>
      <c r="DI21" s="455">
        <v>1</v>
      </c>
      <c r="DJ21" s="455">
        <v>0</v>
      </c>
      <c r="DK21" s="455">
        <v>1</v>
      </c>
      <c r="DL21" s="455">
        <v>5</v>
      </c>
      <c r="DM21" s="455">
        <v>0</v>
      </c>
      <c r="DN21" s="455">
        <v>0</v>
      </c>
      <c r="DO21" s="455">
        <v>1</v>
      </c>
      <c r="DP21" s="455">
        <v>0</v>
      </c>
      <c r="DQ21" s="455">
        <v>0</v>
      </c>
      <c r="DR21" s="455">
        <v>1</v>
      </c>
      <c r="DS21" s="455">
        <v>0</v>
      </c>
      <c r="DT21" s="455">
        <v>0</v>
      </c>
      <c r="DU21" s="455">
        <v>3</v>
      </c>
      <c r="DV21" s="455">
        <v>0</v>
      </c>
      <c r="DW21" s="455">
        <v>1</v>
      </c>
      <c r="DX21" s="455">
        <v>1</v>
      </c>
      <c r="DY21" s="455">
        <v>0</v>
      </c>
      <c r="DZ21" s="455">
        <v>0</v>
      </c>
      <c r="EA21" s="455">
        <v>0</v>
      </c>
      <c r="EB21" s="455">
        <v>0</v>
      </c>
      <c r="EC21" s="455">
        <v>3</v>
      </c>
      <c r="ED21" s="455">
        <v>0</v>
      </c>
      <c r="EE21" s="455">
        <v>4</v>
      </c>
      <c r="EF21" s="455">
        <v>0</v>
      </c>
      <c r="EG21" s="455">
        <v>0</v>
      </c>
      <c r="EH21" s="455">
        <v>0</v>
      </c>
      <c r="EI21" s="455">
        <v>4</v>
      </c>
      <c r="EJ21" s="455">
        <v>2</v>
      </c>
      <c r="EK21" s="455">
        <v>0</v>
      </c>
      <c r="EL21" s="455">
        <v>4</v>
      </c>
      <c r="EM21" s="455">
        <v>0</v>
      </c>
      <c r="EN21" s="455">
        <v>3</v>
      </c>
      <c r="EO21" s="455">
        <v>0</v>
      </c>
      <c r="EP21" s="455">
        <v>3</v>
      </c>
      <c r="EQ21" s="455">
        <v>2</v>
      </c>
      <c r="ER21" s="455">
        <v>0</v>
      </c>
      <c r="ES21" s="455">
        <v>3</v>
      </c>
      <c r="ET21" s="455">
        <v>3</v>
      </c>
      <c r="EU21" s="455">
        <v>4</v>
      </c>
      <c r="EV21" s="455">
        <v>3</v>
      </c>
      <c r="EW21" s="455">
        <v>8</v>
      </c>
      <c r="EX21" s="455">
        <v>0</v>
      </c>
      <c r="EY21" s="455">
        <v>9</v>
      </c>
      <c r="EZ21" s="455">
        <v>18</v>
      </c>
      <c r="FA21" s="455">
        <v>4</v>
      </c>
      <c r="FB21" s="455">
        <v>10</v>
      </c>
      <c r="FC21" s="455">
        <v>11</v>
      </c>
      <c r="FD21" s="455">
        <v>5</v>
      </c>
      <c r="FE21" s="455">
        <v>38</v>
      </c>
      <c r="FF21" s="455">
        <v>7</v>
      </c>
      <c r="FG21" s="455">
        <v>16</v>
      </c>
      <c r="FH21" s="455">
        <v>14</v>
      </c>
      <c r="FI21" s="455">
        <v>6</v>
      </c>
      <c r="FJ21" s="455">
        <v>14</v>
      </c>
      <c r="FK21" s="455">
        <v>30</v>
      </c>
      <c r="FL21" s="455">
        <v>15</v>
      </c>
      <c r="FM21" s="455">
        <v>11</v>
      </c>
      <c r="FN21" s="455">
        <v>19</v>
      </c>
      <c r="FO21" s="455">
        <v>5</v>
      </c>
      <c r="FP21" s="455">
        <v>-7</v>
      </c>
      <c r="FQ21" s="455">
        <v>2</v>
      </c>
      <c r="FR21" s="455">
        <v>21</v>
      </c>
      <c r="FS21" s="455">
        <v>12</v>
      </c>
      <c r="FT21" s="455">
        <v>9</v>
      </c>
      <c r="FU21" s="455">
        <v>33</v>
      </c>
      <c r="FV21" s="455">
        <v>32</v>
      </c>
      <c r="FW21" s="455">
        <v>5</v>
      </c>
      <c r="FX21" s="455">
        <v>15</v>
      </c>
      <c r="FY21" s="455">
        <v>2</v>
      </c>
      <c r="FZ21" s="455">
        <v>28</v>
      </c>
      <c r="GA21" s="455">
        <v>12</v>
      </c>
      <c r="GB21" s="455">
        <v>10</v>
      </c>
      <c r="GC21" s="455">
        <v>15</v>
      </c>
      <c r="GD21" s="455">
        <v>11</v>
      </c>
      <c r="GE21" s="455">
        <v>3</v>
      </c>
      <c r="GF21" s="455">
        <v>1</v>
      </c>
      <c r="GG21" s="455">
        <v>15</v>
      </c>
      <c r="GH21" s="455">
        <v>6</v>
      </c>
      <c r="GI21" s="455">
        <v>6</v>
      </c>
      <c r="GJ21" s="455">
        <v>9</v>
      </c>
      <c r="GK21" s="455">
        <v>4</v>
      </c>
      <c r="GL21" s="455">
        <v>5</v>
      </c>
      <c r="GM21" s="455">
        <v>1</v>
      </c>
      <c r="GN21" s="455">
        <v>4</v>
      </c>
      <c r="GO21" s="455">
        <v>10</v>
      </c>
      <c r="GP21" s="455">
        <v>16</v>
      </c>
      <c r="GQ21" s="455">
        <v>6</v>
      </c>
      <c r="GR21" s="455">
        <v>0</v>
      </c>
      <c r="GS21" s="455">
        <v>7</v>
      </c>
      <c r="GT21" s="455">
        <v>12</v>
      </c>
      <c r="GU21" s="455">
        <v>5</v>
      </c>
      <c r="GV21" s="455">
        <v>8</v>
      </c>
      <c r="GW21" s="455">
        <v>5</v>
      </c>
      <c r="GX21" s="455">
        <v>3</v>
      </c>
      <c r="GY21" s="455">
        <v>0</v>
      </c>
      <c r="GZ21" s="455">
        <v>6</v>
      </c>
      <c r="HA21" s="455">
        <v>1</v>
      </c>
      <c r="HB21" s="455">
        <v>12</v>
      </c>
      <c r="HC21" s="455">
        <v>1</v>
      </c>
      <c r="HD21" s="455">
        <v>17</v>
      </c>
      <c r="HE21" s="455">
        <v>8</v>
      </c>
      <c r="HF21" s="455">
        <v>0</v>
      </c>
      <c r="HG21" s="455">
        <v>18</v>
      </c>
      <c r="HH21" s="455">
        <v>5</v>
      </c>
      <c r="HI21" s="455">
        <v>8</v>
      </c>
      <c r="HJ21" s="455">
        <v>7</v>
      </c>
      <c r="HK21" s="455">
        <v>11</v>
      </c>
      <c r="HL21" s="455">
        <v>8</v>
      </c>
      <c r="HM21" s="455">
        <v>0</v>
      </c>
      <c r="HN21" s="455">
        <v>8</v>
      </c>
      <c r="HO21" s="455">
        <v>2</v>
      </c>
      <c r="HP21" s="455">
        <v>15</v>
      </c>
      <c r="HQ21" s="455">
        <v>9</v>
      </c>
      <c r="HR21" s="455">
        <v>0</v>
      </c>
      <c r="HS21" s="455">
        <v>15</v>
      </c>
      <c r="HT21" s="455">
        <v>0</v>
      </c>
      <c r="HU21" s="455">
        <v>6</v>
      </c>
      <c r="HV21" s="455">
        <v>5</v>
      </c>
      <c r="HW21" s="455">
        <v>17</v>
      </c>
      <c r="HX21" s="455">
        <v>17</v>
      </c>
      <c r="HY21" s="455">
        <v>0</v>
      </c>
      <c r="HZ21" s="455">
        <v>42</v>
      </c>
      <c r="IA21" s="455">
        <v>0</v>
      </c>
      <c r="IB21" s="455">
        <v>13</v>
      </c>
      <c r="IC21" s="455">
        <v>4</v>
      </c>
      <c r="ID21" s="455">
        <v>28</v>
      </c>
      <c r="IE21" s="455">
        <v>10</v>
      </c>
      <c r="IF21" s="455">
        <v>17</v>
      </c>
      <c r="IG21" s="455">
        <v>18</v>
      </c>
      <c r="IH21" s="455">
        <v>0</v>
      </c>
      <c r="II21" s="455">
        <v>17</v>
      </c>
      <c r="IJ21" s="455">
        <v>3</v>
      </c>
      <c r="IK21" s="455">
        <v>11</v>
      </c>
      <c r="IL21" s="455">
        <v>6</v>
      </c>
      <c r="IM21" s="455">
        <v>9</v>
      </c>
      <c r="IN21" s="455">
        <v>8</v>
      </c>
      <c r="IO21" s="455">
        <v>0</v>
      </c>
      <c r="IP21" s="455">
        <v>18</v>
      </c>
      <c r="IQ21" s="455">
        <v>16</v>
      </c>
      <c r="IR21" s="455">
        <v>1</v>
      </c>
      <c r="IS21" s="455">
        <v>15</v>
      </c>
      <c r="IT21" s="455">
        <v>8</v>
      </c>
      <c r="IU21" s="455">
        <v>4</v>
      </c>
      <c r="IV21" s="455">
        <v>0</v>
      </c>
      <c r="IW21" s="455">
        <v>7</v>
      </c>
      <c r="IX21" s="455">
        <v>3</v>
      </c>
      <c r="IY21" s="455">
        <v>3</v>
      </c>
      <c r="IZ21" s="455">
        <v>7</v>
      </c>
      <c r="JA21" s="455">
        <v>10</v>
      </c>
      <c r="JB21" s="455">
        <v>5</v>
      </c>
      <c r="JC21" s="455">
        <v>0</v>
      </c>
      <c r="JD21" s="455">
        <v>3</v>
      </c>
      <c r="JE21" s="455">
        <v>3</v>
      </c>
      <c r="JF21" s="455">
        <v>1</v>
      </c>
      <c r="JG21" s="455">
        <v>12</v>
      </c>
      <c r="JH21" s="455">
        <v>7</v>
      </c>
      <c r="JI21" s="455">
        <v>1</v>
      </c>
      <c r="JJ21" s="455">
        <v>0</v>
      </c>
      <c r="JK21" s="455">
        <v>2</v>
      </c>
      <c r="JL21" s="455">
        <v>0</v>
      </c>
      <c r="JM21" s="455">
        <v>1</v>
      </c>
      <c r="JN21" s="455">
        <v>6</v>
      </c>
      <c r="JO21" s="455">
        <v>3</v>
      </c>
      <c r="JP21" s="455">
        <v>7</v>
      </c>
      <c r="JQ21" s="455">
        <v>0</v>
      </c>
      <c r="JR21" s="455">
        <v>5</v>
      </c>
      <c r="JS21" s="455">
        <v>0</v>
      </c>
      <c r="JT21" s="455">
        <v>2</v>
      </c>
      <c r="JU21" s="455">
        <v>1</v>
      </c>
      <c r="JV21" s="455">
        <v>4</v>
      </c>
      <c r="JW21" s="455">
        <v>1</v>
      </c>
      <c r="JX21" s="455">
        <v>0</v>
      </c>
      <c r="JY21" s="455">
        <v>3</v>
      </c>
      <c r="JZ21" s="455">
        <v>0</v>
      </c>
      <c r="KA21" s="455">
        <v>1</v>
      </c>
      <c r="KB21" s="455">
        <v>3</v>
      </c>
      <c r="KC21" s="455">
        <v>2</v>
      </c>
      <c r="KD21" s="455">
        <v>3</v>
      </c>
      <c r="KE21" s="455">
        <v>0</v>
      </c>
      <c r="KF21" s="455">
        <v>2</v>
      </c>
      <c r="KG21" s="455">
        <v>0</v>
      </c>
      <c r="KH21" s="455">
        <v>1</v>
      </c>
      <c r="KI21" s="455">
        <v>0</v>
      </c>
      <c r="KJ21" s="455">
        <v>1</v>
      </c>
      <c r="KK21" s="455">
        <v>1</v>
      </c>
      <c r="KL21" s="455">
        <v>0</v>
      </c>
      <c r="KM21" s="455">
        <v>4</v>
      </c>
      <c r="KN21" s="455">
        <v>2</v>
      </c>
      <c r="KO21" s="455">
        <v>0</v>
      </c>
      <c r="KP21" s="455">
        <v>0</v>
      </c>
      <c r="KQ21" s="455">
        <v>0</v>
      </c>
      <c r="KR21" s="455">
        <v>0</v>
      </c>
      <c r="KS21" s="455">
        <v>0</v>
      </c>
      <c r="KT21" s="455">
        <v>1</v>
      </c>
      <c r="KU21" s="455">
        <v>2</v>
      </c>
      <c r="KV21" s="455">
        <v>2</v>
      </c>
      <c r="KW21" s="455">
        <v>2</v>
      </c>
      <c r="KX21" s="455">
        <v>4</v>
      </c>
      <c r="KY21" s="455">
        <v>1</v>
      </c>
      <c r="KZ21" s="455">
        <v>0</v>
      </c>
      <c r="LA21" s="455">
        <v>2</v>
      </c>
      <c r="LB21" s="455">
        <v>1</v>
      </c>
      <c r="LC21" s="455">
        <v>0</v>
      </c>
      <c r="LD21" s="455">
        <v>1</v>
      </c>
      <c r="LE21" s="455">
        <v>1</v>
      </c>
      <c r="LF21" s="455">
        <v>0</v>
      </c>
      <c r="LG21" s="455">
        <v>0</v>
      </c>
      <c r="LH21" s="455">
        <v>0</v>
      </c>
      <c r="LI21" s="455">
        <v>2</v>
      </c>
      <c r="LJ21" s="455">
        <v>1</v>
      </c>
      <c r="LK21" s="455">
        <v>3</v>
      </c>
      <c r="LL21" s="455">
        <v>0</v>
      </c>
      <c r="LM21" s="455">
        <v>3</v>
      </c>
      <c r="LN21" s="455">
        <v>0</v>
      </c>
      <c r="LO21" s="455">
        <v>4</v>
      </c>
      <c r="LP21" s="455">
        <v>1</v>
      </c>
      <c r="LQ21" s="455">
        <v>2</v>
      </c>
      <c r="LR21" s="455">
        <v>5</v>
      </c>
      <c r="LS21" s="455">
        <v>6</v>
      </c>
      <c r="LT21" s="455">
        <v>11</v>
      </c>
      <c r="LU21" s="455">
        <v>0</v>
      </c>
      <c r="LV21" s="455">
        <v>2</v>
      </c>
      <c r="LW21" s="455">
        <v>2</v>
      </c>
      <c r="LX21" s="455">
        <v>13</v>
      </c>
      <c r="LY21" s="455">
        <v>9</v>
      </c>
      <c r="LZ21" s="455">
        <v>12</v>
      </c>
      <c r="MA21" s="455">
        <v>8</v>
      </c>
      <c r="MB21" s="455">
        <v>9</v>
      </c>
      <c r="MC21" s="455">
        <v>3</v>
      </c>
      <c r="MD21" s="447">
        <v>1343</v>
      </c>
      <c r="ME21" s="446">
        <f t="shared" si="3"/>
        <v>16</v>
      </c>
      <c r="MF21" s="446">
        <f t="shared" si="0"/>
        <v>83</v>
      </c>
      <c r="MG21" s="451">
        <f t="shared" si="1"/>
        <v>5.1875</v>
      </c>
      <c r="MH21" s="451">
        <f t="shared" si="2"/>
        <v>518.75</v>
      </c>
      <c r="MI21" s="456" t="s">
        <v>10</v>
      </c>
      <c r="MJ21" s="463">
        <v>48</v>
      </c>
      <c r="MK21" s="464">
        <f t="shared" si="4"/>
        <v>91.166359613302689</v>
      </c>
      <c r="ML21" s="465">
        <v>153</v>
      </c>
      <c r="MM21" s="411">
        <f t="shared" si="5"/>
        <v>290.59277126740233</v>
      </c>
      <c r="MN21" s="476">
        <v>52651</v>
      </c>
      <c r="MO21" s="444">
        <f t="shared" si="6"/>
        <v>3.1875</v>
      </c>
      <c r="MT21" s="453">
        <v>43979</v>
      </c>
      <c r="MU21" s="446">
        <v>0</v>
      </c>
      <c r="MV21" s="452">
        <f t="shared" si="8"/>
        <v>0</v>
      </c>
      <c r="MW21" s="446">
        <f t="shared" si="7"/>
        <v>1</v>
      </c>
      <c r="MX21" s="452">
        <f t="shared" si="9"/>
        <v>0</v>
      </c>
      <c r="NB21" s="477">
        <v>43963</v>
      </c>
      <c r="NC21" s="446">
        <v>0</v>
      </c>
      <c r="ND21" s="452">
        <v>0.14285714285714285</v>
      </c>
    </row>
    <row r="22" spans="1:368" ht="23.25" customHeight="1" x14ac:dyDescent="0.25">
      <c r="A22" s="454" t="s">
        <v>10</v>
      </c>
      <c r="B22" s="455">
        <v>0</v>
      </c>
      <c r="C22" s="455">
        <v>0</v>
      </c>
      <c r="D22" s="455">
        <v>0</v>
      </c>
      <c r="E22" s="455">
        <v>1</v>
      </c>
      <c r="F22" s="455">
        <v>0</v>
      </c>
      <c r="G22" s="455">
        <v>0</v>
      </c>
      <c r="H22" s="455">
        <v>0</v>
      </c>
      <c r="I22" s="455">
        <v>0</v>
      </c>
      <c r="J22" s="455">
        <v>0</v>
      </c>
      <c r="K22" s="455">
        <v>0</v>
      </c>
      <c r="L22" s="455">
        <v>0</v>
      </c>
      <c r="M22" s="455">
        <v>0</v>
      </c>
      <c r="N22" s="455">
        <v>0</v>
      </c>
      <c r="O22" s="455">
        <v>1</v>
      </c>
      <c r="P22" s="455">
        <v>0</v>
      </c>
      <c r="Q22" s="455">
        <v>0</v>
      </c>
      <c r="R22" s="455">
        <v>0</v>
      </c>
      <c r="S22" s="455">
        <v>0</v>
      </c>
      <c r="T22" s="455">
        <v>0</v>
      </c>
      <c r="U22" s="455">
        <v>0</v>
      </c>
      <c r="V22" s="455">
        <v>0</v>
      </c>
      <c r="W22" s="455">
        <v>0</v>
      </c>
      <c r="X22" s="455">
        <v>0</v>
      </c>
      <c r="Y22" s="455">
        <v>0</v>
      </c>
      <c r="Z22" s="455">
        <v>0</v>
      </c>
      <c r="AA22" s="455">
        <v>0</v>
      </c>
      <c r="AB22" s="455">
        <v>0</v>
      </c>
      <c r="AC22" s="455">
        <v>0</v>
      </c>
      <c r="AD22" s="455">
        <v>0</v>
      </c>
      <c r="AE22" s="455">
        <v>0</v>
      </c>
      <c r="AF22" s="455">
        <v>0</v>
      </c>
      <c r="AG22" s="455">
        <v>0</v>
      </c>
      <c r="AH22" s="455">
        <v>0</v>
      </c>
      <c r="AI22" s="455">
        <v>0</v>
      </c>
      <c r="AJ22" s="455">
        <v>0</v>
      </c>
      <c r="AK22" s="455">
        <v>0</v>
      </c>
      <c r="AL22" s="455">
        <v>0</v>
      </c>
      <c r="AM22" s="455">
        <v>0</v>
      </c>
      <c r="AN22" s="455">
        <v>0</v>
      </c>
      <c r="AO22" s="455">
        <v>0</v>
      </c>
      <c r="AP22" s="455">
        <v>0</v>
      </c>
      <c r="AQ22" s="455">
        <v>0</v>
      </c>
      <c r="AR22" s="455">
        <v>0</v>
      </c>
      <c r="AS22" s="455">
        <v>0</v>
      </c>
      <c r="AT22" s="455">
        <v>0</v>
      </c>
      <c r="AU22" s="455">
        <v>0</v>
      </c>
      <c r="AV22" s="455">
        <v>0</v>
      </c>
      <c r="AW22" s="455">
        <v>0</v>
      </c>
      <c r="AX22" s="455">
        <v>0</v>
      </c>
      <c r="AY22" s="455">
        <v>0</v>
      </c>
      <c r="AZ22" s="455">
        <v>0</v>
      </c>
      <c r="BA22" s="455">
        <v>0</v>
      </c>
      <c r="BB22" s="455">
        <v>0</v>
      </c>
      <c r="BC22" s="455">
        <v>0</v>
      </c>
      <c r="BD22" s="455">
        <v>0</v>
      </c>
      <c r="BE22" s="455">
        <v>0</v>
      </c>
      <c r="BF22" s="455">
        <v>0</v>
      </c>
      <c r="BG22" s="455">
        <v>0</v>
      </c>
      <c r="BH22" s="455">
        <v>0</v>
      </c>
      <c r="BI22" s="455">
        <v>0</v>
      </c>
      <c r="BJ22" s="455">
        <v>0</v>
      </c>
      <c r="BK22" s="455">
        <v>0</v>
      </c>
      <c r="BL22" s="455">
        <v>0</v>
      </c>
      <c r="BM22" s="455">
        <v>0</v>
      </c>
      <c r="BN22" s="455">
        <v>0</v>
      </c>
      <c r="BO22" s="455">
        <v>0</v>
      </c>
      <c r="BP22" s="455">
        <v>0</v>
      </c>
      <c r="BQ22" s="455">
        <v>0</v>
      </c>
      <c r="BR22" s="455">
        <v>0</v>
      </c>
      <c r="BS22" s="455">
        <v>0</v>
      </c>
      <c r="BT22" s="455">
        <v>0</v>
      </c>
      <c r="BU22" s="455">
        <v>0</v>
      </c>
      <c r="BV22" s="455">
        <v>0</v>
      </c>
      <c r="BW22" s="455">
        <v>0</v>
      </c>
      <c r="BX22" s="455">
        <v>0</v>
      </c>
      <c r="BY22" s="455">
        <v>0</v>
      </c>
      <c r="BZ22" s="455">
        <v>0</v>
      </c>
      <c r="CA22" s="455">
        <v>0</v>
      </c>
      <c r="CB22" s="455">
        <v>0</v>
      </c>
      <c r="CC22" s="455">
        <v>0</v>
      </c>
      <c r="CD22" s="455">
        <v>0</v>
      </c>
      <c r="CE22" s="455">
        <v>0</v>
      </c>
      <c r="CF22" s="455">
        <v>0</v>
      </c>
      <c r="CG22" s="455">
        <v>0</v>
      </c>
      <c r="CH22" s="455">
        <v>0</v>
      </c>
      <c r="CI22" s="455">
        <v>0</v>
      </c>
      <c r="CJ22" s="455">
        <v>0</v>
      </c>
      <c r="CK22" s="455">
        <v>0</v>
      </c>
      <c r="CL22" s="455">
        <v>0</v>
      </c>
      <c r="CM22" s="455">
        <v>0</v>
      </c>
      <c r="CN22" s="455">
        <v>1</v>
      </c>
      <c r="CO22" s="455">
        <v>0</v>
      </c>
      <c r="CP22" s="455">
        <v>0</v>
      </c>
      <c r="CQ22" s="455">
        <v>0</v>
      </c>
      <c r="CR22" s="455">
        <v>0</v>
      </c>
      <c r="CS22" s="455">
        <v>0</v>
      </c>
      <c r="CT22" s="455">
        <v>0</v>
      </c>
      <c r="CU22" s="455">
        <v>1</v>
      </c>
      <c r="CV22" s="455">
        <v>0</v>
      </c>
      <c r="CW22" s="455">
        <v>0</v>
      </c>
      <c r="CX22" s="455">
        <v>3</v>
      </c>
      <c r="CY22" s="455">
        <v>1</v>
      </c>
      <c r="CZ22" s="455">
        <v>3</v>
      </c>
      <c r="DA22" s="455">
        <v>3</v>
      </c>
      <c r="DB22" s="455">
        <v>2</v>
      </c>
      <c r="DC22" s="455">
        <v>0</v>
      </c>
      <c r="DD22" s="455">
        <v>4</v>
      </c>
      <c r="DE22" s="455">
        <v>0</v>
      </c>
      <c r="DF22" s="455">
        <v>1</v>
      </c>
      <c r="DG22" s="455">
        <v>4</v>
      </c>
      <c r="DH22" s="455">
        <v>7</v>
      </c>
      <c r="DI22" s="455">
        <v>3</v>
      </c>
      <c r="DJ22" s="455">
        <v>0</v>
      </c>
      <c r="DK22" s="455">
        <v>4</v>
      </c>
      <c r="DL22" s="455">
        <v>4</v>
      </c>
      <c r="DM22" s="455">
        <v>2</v>
      </c>
      <c r="DN22" s="455">
        <v>6</v>
      </c>
      <c r="DO22" s="455">
        <v>0</v>
      </c>
      <c r="DP22" s="455">
        <v>4</v>
      </c>
      <c r="DQ22" s="455">
        <v>7</v>
      </c>
      <c r="DR22" s="455">
        <v>1</v>
      </c>
      <c r="DS22" s="455">
        <v>7</v>
      </c>
      <c r="DT22" s="455">
        <v>2</v>
      </c>
      <c r="DU22" s="455">
        <v>1</v>
      </c>
      <c r="DV22" s="455">
        <v>2</v>
      </c>
      <c r="DW22" s="455">
        <v>3</v>
      </c>
      <c r="DX22" s="455">
        <v>6</v>
      </c>
      <c r="DY22" s="455">
        <v>0</v>
      </c>
      <c r="DZ22" s="455">
        <v>2</v>
      </c>
      <c r="EA22" s="455">
        <v>2</v>
      </c>
      <c r="EB22" s="455">
        <v>2</v>
      </c>
      <c r="EC22" s="455">
        <v>2</v>
      </c>
      <c r="ED22" s="455">
        <v>0</v>
      </c>
      <c r="EE22" s="455">
        <v>6</v>
      </c>
      <c r="EF22" s="455">
        <v>1</v>
      </c>
      <c r="EG22" s="455">
        <v>0</v>
      </c>
      <c r="EH22" s="455">
        <v>10</v>
      </c>
      <c r="EI22" s="455">
        <v>0</v>
      </c>
      <c r="EJ22" s="455">
        <v>0</v>
      </c>
      <c r="EK22" s="455">
        <v>0</v>
      </c>
      <c r="EL22" s="455">
        <v>0</v>
      </c>
      <c r="EM22" s="455">
        <v>4</v>
      </c>
      <c r="EN22" s="455">
        <v>0</v>
      </c>
      <c r="EO22" s="455">
        <v>5</v>
      </c>
      <c r="EP22" s="455">
        <v>1</v>
      </c>
      <c r="EQ22" s="455">
        <v>1</v>
      </c>
      <c r="ER22" s="455">
        <v>0</v>
      </c>
      <c r="ES22" s="455">
        <v>2</v>
      </c>
      <c r="ET22" s="455">
        <v>1</v>
      </c>
      <c r="EU22" s="455">
        <v>1</v>
      </c>
      <c r="EV22" s="455">
        <v>0</v>
      </c>
      <c r="EW22" s="455">
        <v>3</v>
      </c>
      <c r="EX22" s="455">
        <v>5</v>
      </c>
      <c r="EY22" s="455">
        <v>1</v>
      </c>
      <c r="EZ22" s="455">
        <v>0</v>
      </c>
      <c r="FA22" s="455">
        <v>3</v>
      </c>
      <c r="FB22" s="455">
        <v>1</v>
      </c>
      <c r="FC22" s="455">
        <v>3</v>
      </c>
      <c r="FD22" s="455">
        <v>3</v>
      </c>
      <c r="FE22" s="455">
        <v>0</v>
      </c>
      <c r="FF22" s="455">
        <v>7</v>
      </c>
      <c r="FG22" s="455">
        <v>11</v>
      </c>
      <c r="FH22" s="455">
        <v>5</v>
      </c>
      <c r="FI22" s="455">
        <v>5</v>
      </c>
      <c r="FJ22" s="455">
        <v>9</v>
      </c>
      <c r="FK22" s="455">
        <v>0</v>
      </c>
      <c r="FL22" s="455">
        <v>10</v>
      </c>
      <c r="FM22" s="455">
        <v>8</v>
      </c>
      <c r="FN22" s="455">
        <v>0</v>
      </c>
      <c r="FO22" s="455">
        <v>16</v>
      </c>
      <c r="FP22" s="455">
        <v>-8</v>
      </c>
      <c r="FQ22" s="455">
        <v>4</v>
      </c>
      <c r="FR22" s="455">
        <v>7</v>
      </c>
      <c r="FS22" s="455">
        <v>4</v>
      </c>
      <c r="FT22" s="455">
        <v>3</v>
      </c>
      <c r="FU22" s="455">
        <v>2</v>
      </c>
      <c r="FV22" s="455">
        <v>2</v>
      </c>
      <c r="FW22" s="455">
        <v>4</v>
      </c>
      <c r="FX22" s="455">
        <v>0</v>
      </c>
      <c r="FY22" s="455">
        <v>4</v>
      </c>
      <c r="FZ22" s="455">
        <v>1</v>
      </c>
      <c r="GA22" s="455">
        <v>0</v>
      </c>
      <c r="GB22" s="455">
        <v>1</v>
      </c>
      <c r="GC22" s="455">
        <v>6</v>
      </c>
      <c r="GD22" s="455">
        <v>0</v>
      </c>
      <c r="GE22" s="455">
        <v>0</v>
      </c>
      <c r="GF22" s="455">
        <v>2</v>
      </c>
      <c r="GG22" s="455">
        <v>4</v>
      </c>
      <c r="GH22" s="455">
        <v>1</v>
      </c>
      <c r="GI22" s="455">
        <v>2</v>
      </c>
      <c r="GJ22" s="455">
        <v>9</v>
      </c>
      <c r="GK22" s="455">
        <v>0</v>
      </c>
      <c r="GL22" s="455">
        <v>0</v>
      </c>
      <c r="GM22" s="455">
        <v>9</v>
      </c>
      <c r="GN22" s="455">
        <v>1</v>
      </c>
      <c r="GO22" s="455">
        <v>3</v>
      </c>
      <c r="GP22" s="455">
        <v>0</v>
      </c>
      <c r="GQ22" s="455">
        <v>2</v>
      </c>
      <c r="GR22" s="455">
        <v>0</v>
      </c>
      <c r="GS22" s="455">
        <v>2</v>
      </c>
      <c r="GT22" s="455">
        <v>3</v>
      </c>
      <c r="GU22" s="455">
        <v>5</v>
      </c>
      <c r="GV22" s="455">
        <v>0</v>
      </c>
      <c r="GW22" s="455">
        <v>1</v>
      </c>
      <c r="GX22" s="455">
        <v>6</v>
      </c>
      <c r="GY22" s="455">
        <v>0</v>
      </c>
      <c r="GZ22" s="455">
        <v>0</v>
      </c>
      <c r="HA22" s="455">
        <v>5</v>
      </c>
      <c r="HB22" s="455">
        <v>1</v>
      </c>
      <c r="HC22" s="455">
        <v>5</v>
      </c>
      <c r="HD22" s="455">
        <v>2</v>
      </c>
      <c r="HE22" s="455">
        <v>6</v>
      </c>
      <c r="HF22" s="455">
        <v>0</v>
      </c>
      <c r="HG22" s="455">
        <v>3</v>
      </c>
      <c r="HH22" s="455">
        <v>3</v>
      </c>
      <c r="HI22" s="455">
        <v>2</v>
      </c>
      <c r="HJ22" s="455">
        <v>4</v>
      </c>
      <c r="HK22" s="455">
        <v>3</v>
      </c>
      <c r="HL22" s="455">
        <v>4</v>
      </c>
      <c r="HM22" s="455">
        <v>0</v>
      </c>
      <c r="HN22" s="455">
        <v>4</v>
      </c>
      <c r="HO22" s="455">
        <v>2</v>
      </c>
      <c r="HP22" s="455">
        <v>12</v>
      </c>
      <c r="HQ22" s="455">
        <v>0</v>
      </c>
      <c r="HR22" s="455">
        <v>0</v>
      </c>
      <c r="HS22" s="455">
        <v>9</v>
      </c>
      <c r="HT22" s="455">
        <v>0</v>
      </c>
      <c r="HU22" s="455">
        <v>6</v>
      </c>
      <c r="HV22" s="455">
        <v>0</v>
      </c>
      <c r="HW22" s="455">
        <v>10</v>
      </c>
      <c r="HX22" s="455">
        <v>0</v>
      </c>
      <c r="HY22" s="455">
        <v>0</v>
      </c>
      <c r="HZ22" s="455">
        <v>17</v>
      </c>
      <c r="IA22" s="455">
        <v>0</v>
      </c>
      <c r="IB22" s="455">
        <v>14</v>
      </c>
      <c r="IC22" s="455">
        <v>13</v>
      </c>
      <c r="ID22" s="455">
        <v>12</v>
      </c>
      <c r="IE22" s="455">
        <v>13</v>
      </c>
      <c r="IF22" s="455">
        <v>0</v>
      </c>
      <c r="IG22" s="455">
        <v>23</v>
      </c>
      <c r="IH22" s="455">
        <v>0</v>
      </c>
      <c r="II22" s="455">
        <v>6</v>
      </c>
      <c r="IJ22" s="455">
        <v>4</v>
      </c>
      <c r="IK22" s="455">
        <v>2</v>
      </c>
      <c r="IL22" s="455">
        <v>11</v>
      </c>
      <c r="IM22" s="455">
        <v>15</v>
      </c>
      <c r="IN22" s="455">
        <v>11</v>
      </c>
      <c r="IO22" s="455">
        <v>0</v>
      </c>
      <c r="IP22" s="455">
        <v>17</v>
      </c>
      <c r="IQ22" s="455">
        <v>27</v>
      </c>
      <c r="IR22" s="455">
        <v>18</v>
      </c>
      <c r="IS22" s="455">
        <v>10</v>
      </c>
      <c r="IT22" s="455">
        <v>6</v>
      </c>
      <c r="IU22" s="455">
        <v>10</v>
      </c>
      <c r="IV22" s="455">
        <v>0</v>
      </c>
      <c r="IW22" s="455">
        <v>0</v>
      </c>
      <c r="IX22" s="455">
        <v>17</v>
      </c>
      <c r="IY22" s="455">
        <v>8</v>
      </c>
      <c r="IZ22" s="455">
        <v>5</v>
      </c>
      <c r="JA22" s="455">
        <v>8</v>
      </c>
      <c r="JB22" s="455">
        <v>2</v>
      </c>
      <c r="JC22" s="455">
        <v>0</v>
      </c>
      <c r="JD22" s="455">
        <v>7</v>
      </c>
      <c r="JE22" s="455">
        <v>0</v>
      </c>
      <c r="JF22" s="455">
        <v>4</v>
      </c>
      <c r="JG22" s="455">
        <v>7</v>
      </c>
      <c r="JH22" s="455">
        <v>1</v>
      </c>
      <c r="JI22" s="455">
        <v>9</v>
      </c>
      <c r="JJ22" s="455">
        <v>0</v>
      </c>
      <c r="JK22" s="455">
        <v>0</v>
      </c>
      <c r="JL22" s="455">
        <v>1</v>
      </c>
      <c r="JM22" s="455">
        <v>2</v>
      </c>
      <c r="JN22" s="455">
        <v>10</v>
      </c>
      <c r="JO22" s="455">
        <v>4</v>
      </c>
      <c r="JP22" s="455">
        <v>5</v>
      </c>
      <c r="JQ22" s="455">
        <v>0</v>
      </c>
      <c r="JR22" s="455">
        <v>13</v>
      </c>
      <c r="JS22" s="455">
        <v>0</v>
      </c>
      <c r="JT22" s="455">
        <v>1</v>
      </c>
      <c r="JU22" s="455">
        <v>2</v>
      </c>
      <c r="JV22" s="455">
        <v>3</v>
      </c>
      <c r="JW22" s="455">
        <v>5</v>
      </c>
      <c r="JX22" s="455">
        <v>0</v>
      </c>
      <c r="JY22" s="455">
        <v>1</v>
      </c>
      <c r="JZ22" s="455">
        <v>4</v>
      </c>
      <c r="KA22" s="455">
        <v>0</v>
      </c>
      <c r="KB22" s="455">
        <v>5</v>
      </c>
      <c r="KC22" s="455">
        <v>6</v>
      </c>
      <c r="KD22" s="455">
        <v>1</v>
      </c>
      <c r="KE22" s="455">
        <v>0</v>
      </c>
      <c r="KF22" s="455">
        <v>1</v>
      </c>
      <c r="KG22" s="455">
        <v>2</v>
      </c>
      <c r="KH22" s="455">
        <v>0</v>
      </c>
      <c r="KI22" s="455">
        <v>4</v>
      </c>
      <c r="KJ22" s="455">
        <v>2</v>
      </c>
      <c r="KK22" s="455">
        <v>0</v>
      </c>
      <c r="KL22" s="455">
        <v>0</v>
      </c>
      <c r="KM22" s="455">
        <v>0</v>
      </c>
      <c r="KN22" s="455">
        <v>9</v>
      </c>
      <c r="KO22" s="455">
        <v>1</v>
      </c>
      <c r="KP22" s="455">
        <v>0</v>
      </c>
      <c r="KQ22" s="455">
        <v>4</v>
      </c>
      <c r="KR22" s="455">
        <v>1</v>
      </c>
      <c r="KS22" s="455">
        <v>0</v>
      </c>
      <c r="KT22" s="455">
        <v>3</v>
      </c>
      <c r="KU22" s="455">
        <v>5</v>
      </c>
      <c r="KV22" s="455">
        <v>5</v>
      </c>
      <c r="KW22" s="455">
        <v>0</v>
      </c>
      <c r="KX22" s="455">
        <v>0</v>
      </c>
      <c r="KY22" s="455">
        <v>17</v>
      </c>
      <c r="KZ22" s="455">
        <v>0</v>
      </c>
      <c r="LA22" s="455">
        <v>11</v>
      </c>
      <c r="LB22" s="455">
        <v>3</v>
      </c>
      <c r="LC22" s="455">
        <v>5</v>
      </c>
      <c r="LD22" s="455">
        <v>10</v>
      </c>
      <c r="LE22" s="455">
        <v>1</v>
      </c>
      <c r="LF22" s="455">
        <v>0</v>
      </c>
      <c r="LG22" s="455">
        <v>0</v>
      </c>
      <c r="LH22" s="455">
        <v>4</v>
      </c>
      <c r="LI22" s="455">
        <v>2</v>
      </c>
      <c r="LJ22" s="455">
        <v>8</v>
      </c>
      <c r="LK22" s="455">
        <v>6</v>
      </c>
      <c r="LL22" s="455">
        <v>0</v>
      </c>
      <c r="LM22" s="455">
        <v>8</v>
      </c>
      <c r="LN22" s="455">
        <v>0</v>
      </c>
      <c r="LO22" s="455">
        <v>1</v>
      </c>
      <c r="LP22" s="455">
        <v>1</v>
      </c>
      <c r="LQ22" s="455">
        <v>12</v>
      </c>
      <c r="LR22" s="455">
        <v>12</v>
      </c>
      <c r="LS22" s="455">
        <v>8</v>
      </c>
      <c r="LT22" s="455">
        <v>15</v>
      </c>
      <c r="LU22" s="455">
        <v>0</v>
      </c>
      <c r="LV22" s="455">
        <v>17</v>
      </c>
      <c r="LW22" s="455">
        <v>6</v>
      </c>
      <c r="LX22" s="455">
        <v>9</v>
      </c>
      <c r="LY22" s="455">
        <v>21</v>
      </c>
      <c r="LZ22" s="455">
        <v>3</v>
      </c>
      <c r="MA22" s="455">
        <v>14</v>
      </c>
      <c r="MB22" s="455">
        <v>28</v>
      </c>
      <c r="MC22" s="455">
        <v>7</v>
      </c>
      <c r="MD22" s="447">
        <v>1001</v>
      </c>
      <c r="ME22" s="446">
        <f t="shared" si="3"/>
        <v>48</v>
      </c>
      <c r="MF22" s="446">
        <f t="shared" si="0"/>
        <v>153</v>
      </c>
      <c r="MG22" s="451">
        <f t="shared" si="1"/>
        <v>3.1875</v>
      </c>
      <c r="MH22" s="451">
        <f t="shared" si="2"/>
        <v>318.75</v>
      </c>
      <c r="MI22" s="456" t="s">
        <v>1161</v>
      </c>
      <c r="MJ22" s="466">
        <v>2181</v>
      </c>
      <c r="MK22" s="467">
        <f t="shared" si="4"/>
        <v>157.36373534320228</v>
      </c>
      <c r="ML22" s="466">
        <v>5757</v>
      </c>
      <c r="MM22" s="467">
        <f t="shared" si="5"/>
        <v>415.37965354003467</v>
      </c>
      <c r="MN22" s="466">
        <f>SUM(MN5:MN21)</f>
        <v>1385961</v>
      </c>
      <c r="MO22" s="448">
        <f t="shared" si="6"/>
        <v>2.639614855570839</v>
      </c>
      <c r="MQ22" s="451">
        <f>ML22*100/MJ22</f>
        <v>263.9614855570839</v>
      </c>
      <c r="MT22" s="453">
        <v>43981</v>
      </c>
      <c r="MU22" s="446">
        <v>0</v>
      </c>
      <c r="MV22" s="452">
        <f t="shared" si="8"/>
        <v>0</v>
      </c>
      <c r="MW22" s="446">
        <f t="shared" si="7"/>
        <v>1</v>
      </c>
      <c r="MX22" s="452">
        <f t="shared" si="9"/>
        <v>0</v>
      </c>
      <c r="NB22" s="477">
        <v>43981</v>
      </c>
      <c r="NC22" s="446">
        <v>0</v>
      </c>
      <c r="ND22" s="452">
        <v>0.14285714285714285</v>
      </c>
    </row>
    <row r="23" spans="1:368" x14ac:dyDescent="0.25">
      <c r="A23" s="454" t="s">
        <v>191</v>
      </c>
      <c r="B23" s="455">
        <v>1</v>
      </c>
      <c r="C23" s="455">
        <v>1</v>
      </c>
      <c r="D23" s="455">
        <v>2</v>
      </c>
      <c r="E23" s="455">
        <v>2</v>
      </c>
      <c r="F23" s="455">
        <v>3</v>
      </c>
      <c r="G23" s="455">
        <v>2</v>
      </c>
      <c r="H23" s="455">
        <v>2</v>
      </c>
      <c r="I23" s="455">
        <v>2</v>
      </c>
      <c r="J23" s="455">
        <v>1</v>
      </c>
      <c r="K23" s="455">
        <v>1</v>
      </c>
      <c r="L23" s="455">
        <v>1</v>
      </c>
      <c r="M23" s="455">
        <v>1</v>
      </c>
      <c r="N23" s="455">
        <v>1</v>
      </c>
      <c r="O23" s="455">
        <v>2</v>
      </c>
      <c r="P23" s="455">
        <v>2</v>
      </c>
      <c r="Q23" s="455">
        <v>2</v>
      </c>
      <c r="R23" s="455">
        <v>1</v>
      </c>
      <c r="S23" s="455">
        <v>1</v>
      </c>
      <c r="T23" s="455">
        <v>2</v>
      </c>
      <c r="U23" s="455">
        <v>2</v>
      </c>
      <c r="V23" s="455">
        <v>2</v>
      </c>
      <c r="W23" s="455">
        <v>4</v>
      </c>
      <c r="X23" s="455">
        <v>7</v>
      </c>
      <c r="Y23" s="455">
        <v>5</v>
      </c>
      <c r="Z23" s="455">
        <v>2</v>
      </c>
      <c r="AA23" s="455">
        <v>2</v>
      </c>
      <c r="AB23" s="455">
        <v>3</v>
      </c>
      <c r="AC23" s="455">
        <v>6</v>
      </c>
      <c r="AD23" s="455">
        <v>8</v>
      </c>
      <c r="AE23" s="455">
        <v>3</v>
      </c>
      <c r="AF23" s="455">
        <v>18</v>
      </c>
      <c r="AG23" s="455">
        <v>1</v>
      </c>
      <c r="AH23" s="455">
        <v>14</v>
      </c>
      <c r="AI23" s="455">
        <v>5</v>
      </c>
      <c r="AJ23" s="455">
        <v>3</v>
      </c>
      <c r="AK23" s="455">
        <v>3</v>
      </c>
      <c r="AL23" s="455">
        <v>17</v>
      </c>
      <c r="AM23" s="455">
        <v>9</v>
      </c>
      <c r="AN23" s="455">
        <v>14</v>
      </c>
      <c r="AO23" s="455">
        <v>16</v>
      </c>
      <c r="AP23" s="455">
        <v>19</v>
      </c>
      <c r="AQ23" s="455">
        <v>16</v>
      </c>
      <c r="AR23" s="455">
        <v>20</v>
      </c>
      <c r="AS23" s="455">
        <v>10</v>
      </c>
      <c r="AT23" s="455">
        <v>25</v>
      </c>
      <c r="AU23" s="455">
        <v>7</v>
      </c>
      <c r="AV23" s="455">
        <v>7</v>
      </c>
      <c r="AW23" s="455">
        <v>10</v>
      </c>
      <c r="AX23" s="455">
        <v>17</v>
      </c>
      <c r="AY23" s="455">
        <v>9</v>
      </c>
      <c r="AZ23" s="455">
        <v>6</v>
      </c>
      <c r="BA23" s="455">
        <v>6</v>
      </c>
      <c r="BB23" s="455">
        <v>5</v>
      </c>
      <c r="BC23" s="455">
        <v>8</v>
      </c>
      <c r="BD23" s="455">
        <v>10</v>
      </c>
      <c r="BE23" s="455">
        <v>20</v>
      </c>
      <c r="BF23" s="455">
        <v>20</v>
      </c>
      <c r="BG23" s="455">
        <v>30</v>
      </c>
      <c r="BH23" s="455">
        <v>57</v>
      </c>
      <c r="BI23" s="455">
        <v>43</v>
      </c>
      <c r="BJ23" s="455">
        <v>20</v>
      </c>
      <c r="BK23" s="455">
        <v>10</v>
      </c>
      <c r="BL23" s="455">
        <v>12</v>
      </c>
      <c r="BM23" s="455">
        <v>24</v>
      </c>
      <c r="BN23" s="455">
        <v>14</v>
      </c>
      <c r="BO23" s="455">
        <v>13</v>
      </c>
      <c r="BP23" s="455">
        <v>18</v>
      </c>
      <c r="BQ23" s="455">
        <v>10</v>
      </c>
      <c r="BR23" s="455">
        <v>24</v>
      </c>
      <c r="BS23" s="455">
        <v>18</v>
      </c>
      <c r="BT23" s="455">
        <v>21</v>
      </c>
      <c r="BU23" s="455">
        <v>17</v>
      </c>
      <c r="BV23" s="455">
        <v>19</v>
      </c>
      <c r="BW23" s="455">
        <v>3</v>
      </c>
      <c r="BX23" s="455">
        <v>7</v>
      </c>
      <c r="BY23" s="455">
        <v>13</v>
      </c>
      <c r="BZ23" s="455">
        <v>21</v>
      </c>
      <c r="CA23" s="455">
        <v>9</v>
      </c>
      <c r="CB23" s="455">
        <v>15</v>
      </c>
      <c r="CC23" s="455">
        <v>21</v>
      </c>
      <c r="CD23" s="455">
        <v>27</v>
      </c>
      <c r="CE23" s="455">
        <v>20</v>
      </c>
      <c r="CF23" s="455">
        <v>20</v>
      </c>
      <c r="CG23" s="455">
        <v>64</v>
      </c>
      <c r="CH23" s="455">
        <v>63</v>
      </c>
      <c r="CI23" s="455">
        <v>36</v>
      </c>
      <c r="CJ23" s="455">
        <v>48</v>
      </c>
      <c r="CK23" s="455">
        <v>67</v>
      </c>
      <c r="CL23" s="455">
        <v>35</v>
      </c>
      <c r="CM23" s="455">
        <v>60</v>
      </c>
      <c r="CN23" s="455">
        <v>46</v>
      </c>
      <c r="CO23" s="455">
        <v>101</v>
      </c>
      <c r="CP23" s="455">
        <v>98</v>
      </c>
      <c r="CQ23" s="455">
        <v>83</v>
      </c>
      <c r="CR23" s="455">
        <v>51</v>
      </c>
      <c r="CS23" s="455">
        <v>63</v>
      </c>
      <c r="CT23" s="455">
        <v>45</v>
      </c>
      <c r="CU23" s="455">
        <v>41</v>
      </c>
      <c r="CV23" s="455">
        <v>128</v>
      </c>
      <c r="CW23" s="455">
        <v>131</v>
      </c>
      <c r="CX23" s="455">
        <v>136</v>
      </c>
      <c r="CY23" s="455">
        <v>118</v>
      </c>
      <c r="CZ23" s="455">
        <v>115</v>
      </c>
      <c r="DA23" s="455">
        <v>97</v>
      </c>
      <c r="DB23" s="455">
        <v>167</v>
      </c>
      <c r="DC23" s="455">
        <v>118</v>
      </c>
      <c r="DD23" s="455">
        <v>160</v>
      </c>
      <c r="DE23" s="455">
        <v>119</v>
      </c>
      <c r="DF23" s="455">
        <v>192</v>
      </c>
      <c r="DG23" s="455">
        <v>262</v>
      </c>
      <c r="DH23" s="455">
        <v>223</v>
      </c>
      <c r="DI23" s="455">
        <v>125</v>
      </c>
      <c r="DJ23" s="455">
        <v>135</v>
      </c>
      <c r="DK23" s="455">
        <v>131</v>
      </c>
      <c r="DL23" s="455">
        <v>95</v>
      </c>
      <c r="DM23" s="455">
        <v>81</v>
      </c>
      <c r="DN23" s="455">
        <v>149</v>
      </c>
      <c r="DO23" s="455">
        <v>190</v>
      </c>
      <c r="DP23" s="455">
        <v>133</v>
      </c>
      <c r="DQ23" s="455">
        <v>213</v>
      </c>
      <c r="DR23" s="455">
        <v>194</v>
      </c>
      <c r="DS23" s="455">
        <v>161</v>
      </c>
      <c r="DT23" s="455">
        <v>65</v>
      </c>
      <c r="DU23" s="455">
        <v>182</v>
      </c>
      <c r="DV23" s="455">
        <v>140</v>
      </c>
      <c r="DW23" s="455">
        <v>132</v>
      </c>
      <c r="DX23" s="455">
        <v>173</v>
      </c>
      <c r="DY23" s="455">
        <v>145</v>
      </c>
      <c r="DZ23" s="455">
        <v>132</v>
      </c>
      <c r="EA23" s="455">
        <v>78</v>
      </c>
      <c r="EB23" s="455">
        <v>122</v>
      </c>
      <c r="EC23" s="455">
        <v>118</v>
      </c>
      <c r="ED23" s="455">
        <v>100</v>
      </c>
      <c r="EE23" s="455">
        <v>186</v>
      </c>
      <c r="EF23" s="455">
        <v>81</v>
      </c>
      <c r="EG23" s="455">
        <v>165</v>
      </c>
      <c r="EH23" s="455">
        <v>107</v>
      </c>
      <c r="EI23" s="455">
        <v>127</v>
      </c>
      <c r="EJ23" s="455">
        <v>147</v>
      </c>
      <c r="EK23" s="455">
        <v>196</v>
      </c>
      <c r="EL23" s="455">
        <v>156</v>
      </c>
      <c r="EM23" s="455">
        <v>182</v>
      </c>
      <c r="EN23" s="455">
        <v>149</v>
      </c>
      <c r="EO23" s="455">
        <v>107</v>
      </c>
      <c r="EP23" s="455">
        <v>186</v>
      </c>
      <c r="EQ23" s="455">
        <v>126</v>
      </c>
      <c r="ER23" s="455">
        <v>150</v>
      </c>
      <c r="ES23" s="455">
        <v>232</v>
      </c>
      <c r="ET23" s="455">
        <v>236</v>
      </c>
      <c r="EU23" s="455">
        <v>203</v>
      </c>
      <c r="EV23" s="455">
        <v>131</v>
      </c>
      <c r="EW23" s="455">
        <v>221</v>
      </c>
      <c r="EX23" s="455">
        <v>316</v>
      </c>
      <c r="EY23" s="455">
        <v>289</v>
      </c>
      <c r="EZ23" s="455">
        <v>360</v>
      </c>
      <c r="FA23" s="455">
        <v>378</v>
      </c>
      <c r="FB23" s="455">
        <v>295</v>
      </c>
      <c r="FC23" s="455">
        <v>193</v>
      </c>
      <c r="FD23" s="455">
        <v>349</v>
      </c>
      <c r="FE23" s="455">
        <v>435</v>
      </c>
      <c r="FF23" s="455">
        <v>427</v>
      </c>
      <c r="FG23" s="455">
        <v>479</v>
      </c>
      <c r="FH23" s="455">
        <v>406</v>
      </c>
      <c r="FI23" s="455">
        <v>246</v>
      </c>
      <c r="FJ23" s="455">
        <v>282</v>
      </c>
      <c r="FK23" s="455">
        <v>388</v>
      </c>
      <c r="FL23" s="455">
        <v>399</v>
      </c>
      <c r="FM23" s="455">
        <v>355</v>
      </c>
      <c r="FN23" s="455">
        <v>405</v>
      </c>
      <c r="FO23" s="455">
        <v>312</v>
      </c>
      <c r="FP23" s="455">
        <v>-188</v>
      </c>
      <c r="FQ23" s="455">
        <v>163</v>
      </c>
      <c r="FR23" s="455">
        <v>317</v>
      </c>
      <c r="FS23" s="455">
        <v>313</v>
      </c>
      <c r="FT23" s="455">
        <v>323</v>
      </c>
      <c r="FU23" s="455">
        <v>348</v>
      </c>
      <c r="FV23" s="455">
        <v>356</v>
      </c>
      <c r="FW23" s="455">
        <v>231</v>
      </c>
      <c r="FX23" s="455">
        <v>108</v>
      </c>
      <c r="FY23" s="455">
        <v>260</v>
      </c>
      <c r="FZ23" s="455">
        <v>421</v>
      </c>
      <c r="GA23" s="455">
        <v>294</v>
      </c>
      <c r="GB23" s="455">
        <v>333</v>
      </c>
      <c r="GC23" s="455">
        <v>313</v>
      </c>
      <c r="GD23" s="455">
        <v>272</v>
      </c>
      <c r="GE23" s="455">
        <v>105</v>
      </c>
      <c r="GF23" s="455">
        <v>178</v>
      </c>
      <c r="GG23" s="455">
        <v>348</v>
      </c>
      <c r="GH23" s="455">
        <v>248</v>
      </c>
      <c r="GI23" s="455">
        <v>335</v>
      </c>
      <c r="GJ23" s="455">
        <v>289</v>
      </c>
      <c r="GK23" s="455">
        <v>332</v>
      </c>
      <c r="GL23" s="455">
        <v>93</v>
      </c>
      <c r="GM23" s="455">
        <v>117</v>
      </c>
      <c r="GN23" s="455">
        <v>228</v>
      </c>
      <c r="GO23" s="455">
        <v>346</v>
      </c>
      <c r="GP23" s="455">
        <v>288</v>
      </c>
      <c r="GQ23" s="455">
        <v>312</v>
      </c>
      <c r="GR23" s="455">
        <v>0</v>
      </c>
      <c r="GS23" s="455">
        <v>290</v>
      </c>
      <c r="GT23" s="455">
        <v>140</v>
      </c>
      <c r="GU23" s="455">
        <v>292</v>
      </c>
      <c r="GV23" s="455">
        <v>229</v>
      </c>
      <c r="GW23" s="455">
        <v>265</v>
      </c>
      <c r="GX23" s="455">
        <v>202</v>
      </c>
      <c r="GY23" s="455">
        <v>0</v>
      </c>
      <c r="GZ23" s="455">
        <v>300</v>
      </c>
      <c r="HA23" s="455">
        <v>84</v>
      </c>
      <c r="HB23" s="455">
        <v>158</v>
      </c>
      <c r="HC23" s="455">
        <v>203</v>
      </c>
      <c r="HD23" s="455">
        <v>253</v>
      </c>
      <c r="HE23" s="455">
        <v>311</v>
      </c>
      <c r="HF23" s="455">
        <v>0</v>
      </c>
      <c r="HG23" s="455">
        <v>365</v>
      </c>
      <c r="HH23" s="455">
        <v>237</v>
      </c>
      <c r="HI23" s="455">
        <v>268</v>
      </c>
      <c r="HJ23" s="455">
        <v>274</v>
      </c>
      <c r="HK23" s="455">
        <v>280</v>
      </c>
      <c r="HL23" s="455">
        <v>300</v>
      </c>
      <c r="HM23" s="455">
        <v>0</v>
      </c>
      <c r="HN23" s="455">
        <v>307</v>
      </c>
      <c r="HO23" s="455">
        <v>240</v>
      </c>
      <c r="HP23" s="455">
        <v>299</v>
      </c>
      <c r="HQ23" s="455">
        <v>253</v>
      </c>
      <c r="HR23" s="455">
        <v>0</v>
      </c>
      <c r="HS23" s="455">
        <v>309</v>
      </c>
      <c r="HT23" s="455">
        <v>0</v>
      </c>
      <c r="HU23" s="455">
        <v>291</v>
      </c>
      <c r="HV23" s="455">
        <v>339</v>
      </c>
      <c r="HW23" s="455">
        <v>348</v>
      </c>
      <c r="HX23" s="455">
        <v>356</v>
      </c>
      <c r="HY23" s="455">
        <v>0</v>
      </c>
      <c r="HZ23" s="455">
        <v>578</v>
      </c>
      <c r="IA23" s="455">
        <v>0</v>
      </c>
      <c r="IB23" s="455">
        <v>519</v>
      </c>
      <c r="IC23" s="455">
        <v>386</v>
      </c>
      <c r="ID23" s="455">
        <v>632</v>
      </c>
      <c r="IE23" s="455">
        <v>539</v>
      </c>
      <c r="IF23" s="455">
        <v>589</v>
      </c>
      <c r="IG23" s="455">
        <v>706</v>
      </c>
      <c r="IH23" s="455">
        <v>0</v>
      </c>
      <c r="II23" s="455">
        <v>657</v>
      </c>
      <c r="IJ23" s="455">
        <v>407</v>
      </c>
      <c r="IK23" s="455">
        <v>496</v>
      </c>
      <c r="IL23" s="455">
        <v>586</v>
      </c>
      <c r="IM23" s="455">
        <v>584</v>
      </c>
      <c r="IN23" s="455">
        <v>603</v>
      </c>
      <c r="IO23" s="455">
        <v>0</v>
      </c>
      <c r="IP23" s="455">
        <v>548</v>
      </c>
      <c r="IQ23" s="455">
        <v>471</v>
      </c>
      <c r="IR23" s="455">
        <v>478</v>
      </c>
      <c r="IS23" s="455">
        <v>577</v>
      </c>
      <c r="IT23" s="455">
        <v>496</v>
      </c>
      <c r="IU23" s="455">
        <v>423</v>
      </c>
      <c r="IV23" s="455">
        <v>0</v>
      </c>
      <c r="IW23" s="455">
        <v>421</v>
      </c>
      <c r="IX23" s="455">
        <v>470</v>
      </c>
      <c r="IY23" s="455">
        <v>333</v>
      </c>
      <c r="IZ23" s="455">
        <v>279</v>
      </c>
      <c r="JA23" s="455">
        <v>275</v>
      </c>
      <c r="JB23" s="455">
        <v>287</v>
      </c>
      <c r="JC23" s="455">
        <v>0</v>
      </c>
      <c r="JD23" s="455">
        <v>127</v>
      </c>
      <c r="JE23" s="455">
        <v>179</v>
      </c>
      <c r="JF23" s="455">
        <v>284</v>
      </c>
      <c r="JG23" s="455">
        <v>265</v>
      </c>
      <c r="JH23" s="455">
        <v>218</v>
      </c>
      <c r="JI23" s="455">
        <v>254</v>
      </c>
      <c r="JJ23" s="455">
        <v>0</v>
      </c>
      <c r="JK23" s="455">
        <v>105</v>
      </c>
      <c r="JL23" s="455">
        <v>179</v>
      </c>
      <c r="JM23" s="455">
        <v>200</v>
      </c>
      <c r="JN23" s="455">
        <v>196</v>
      </c>
      <c r="JO23" s="455">
        <v>165</v>
      </c>
      <c r="JP23" s="455">
        <v>167</v>
      </c>
      <c r="JQ23" s="455">
        <v>0</v>
      </c>
      <c r="JR23" s="455">
        <v>115</v>
      </c>
      <c r="JS23" s="455">
        <v>0</v>
      </c>
      <c r="JT23" s="455">
        <v>136</v>
      </c>
      <c r="JU23" s="455">
        <v>85</v>
      </c>
      <c r="JV23" s="455">
        <v>193</v>
      </c>
      <c r="JW23" s="455">
        <v>155</v>
      </c>
      <c r="JX23" s="455">
        <v>0</v>
      </c>
      <c r="JY23" s="455">
        <v>203</v>
      </c>
      <c r="JZ23" s="455">
        <v>110</v>
      </c>
      <c r="KA23" s="455">
        <v>144</v>
      </c>
      <c r="KB23" s="455">
        <v>179</v>
      </c>
      <c r="KC23" s="455">
        <v>160</v>
      </c>
      <c r="KD23" s="455">
        <v>92</v>
      </c>
      <c r="KE23" s="455">
        <v>0</v>
      </c>
      <c r="KF23" s="455">
        <v>163</v>
      </c>
      <c r="KG23" s="455">
        <v>92</v>
      </c>
      <c r="KH23" s="455">
        <v>99</v>
      </c>
      <c r="KI23" s="455">
        <v>161</v>
      </c>
      <c r="KJ23" s="455">
        <v>144</v>
      </c>
      <c r="KK23" s="455">
        <v>120</v>
      </c>
      <c r="KL23" s="455">
        <v>0</v>
      </c>
      <c r="KM23" s="455">
        <v>157</v>
      </c>
      <c r="KN23" s="455">
        <v>85</v>
      </c>
      <c r="KO23" s="455">
        <v>159</v>
      </c>
      <c r="KP23" s="455">
        <v>172</v>
      </c>
      <c r="KQ23" s="455">
        <v>141</v>
      </c>
      <c r="KR23" s="455">
        <v>151</v>
      </c>
      <c r="KS23" s="455">
        <v>0</v>
      </c>
      <c r="KT23" s="455">
        <v>170</v>
      </c>
      <c r="KU23" s="455">
        <v>121</v>
      </c>
      <c r="KV23" s="455">
        <v>200</v>
      </c>
      <c r="KW23" s="455">
        <v>173</v>
      </c>
      <c r="KX23" s="455">
        <v>141</v>
      </c>
      <c r="KY23" s="455">
        <v>140</v>
      </c>
      <c r="KZ23" s="455">
        <v>0</v>
      </c>
      <c r="LA23" s="455">
        <v>231</v>
      </c>
      <c r="LB23" s="455">
        <v>119</v>
      </c>
      <c r="LC23" s="455">
        <v>149</v>
      </c>
      <c r="LD23" s="455">
        <v>127</v>
      </c>
      <c r="LE23" s="455">
        <v>109</v>
      </c>
      <c r="LF23" s="455">
        <v>191</v>
      </c>
      <c r="LG23" s="455">
        <v>0</v>
      </c>
      <c r="LH23" s="455">
        <v>252</v>
      </c>
      <c r="LI23" s="455">
        <v>196</v>
      </c>
      <c r="LJ23" s="455">
        <v>156</v>
      </c>
      <c r="LK23" s="455">
        <v>226</v>
      </c>
      <c r="LL23" s="455">
        <v>0</v>
      </c>
      <c r="LM23" s="455">
        <v>391</v>
      </c>
      <c r="LN23" s="455">
        <v>0</v>
      </c>
      <c r="LO23" s="455">
        <v>265</v>
      </c>
      <c r="LP23" s="455">
        <v>107</v>
      </c>
      <c r="LQ23" s="455">
        <v>414</v>
      </c>
      <c r="LR23" s="455">
        <v>381</v>
      </c>
      <c r="LS23" s="455">
        <v>437</v>
      </c>
      <c r="LT23" s="455">
        <v>393</v>
      </c>
      <c r="LU23" s="455">
        <v>0</v>
      </c>
      <c r="LV23" s="455">
        <v>718</v>
      </c>
      <c r="LW23" s="455">
        <v>163</v>
      </c>
      <c r="LX23" s="455">
        <v>635</v>
      </c>
      <c r="LY23" s="455">
        <v>609</v>
      </c>
      <c r="LZ23" s="455">
        <v>524</v>
      </c>
      <c r="MA23" s="455">
        <v>626</v>
      </c>
      <c r="MB23" s="455">
        <v>519</v>
      </c>
      <c r="MC23" s="455">
        <v>231</v>
      </c>
      <c r="MD23" s="447">
        <v>57443</v>
      </c>
      <c r="ME23" s="446">
        <f t="shared" si="3"/>
        <v>2181</v>
      </c>
      <c r="MF23" s="446">
        <f t="shared" si="0"/>
        <v>5757</v>
      </c>
      <c r="MG23" s="451">
        <f t="shared" si="1"/>
        <v>2.639614855570839</v>
      </c>
      <c r="MH23" s="451">
        <f t="shared" si="2"/>
        <v>263.9614855570839</v>
      </c>
      <c r="MM23" s="452"/>
      <c r="MO23" s="449"/>
      <c r="MT23" s="453">
        <v>43983</v>
      </c>
      <c r="MU23" s="446">
        <v>0</v>
      </c>
      <c r="MV23" s="452">
        <f t="shared" si="8"/>
        <v>0</v>
      </c>
      <c r="MW23" s="446">
        <f t="shared" si="7"/>
        <v>1</v>
      </c>
      <c r="MX23" s="452">
        <f t="shared" si="9"/>
        <v>0</v>
      </c>
      <c r="NB23" s="477">
        <v>43983</v>
      </c>
      <c r="NC23" s="446">
        <v>0</v>
      </c>
      <c r="ND23" s="452">
        <v>0.14285714285714285</v>
      </c>
    </row>
    <row r="24" spans="1:36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453">
        <v>43985</v>
      </c>
      <c r="MU24" s="446">
        <v>0</v>
      </c>
      <c r="MV24" s="452">
        <f t="shared" si="8"/>
        <v>0</v>
      </c>
      <c r="MW24" s="446">
        <f t="shared" si="7"/>
        <v>1</v>
      </c>
      <c r="MX24" s="452">
        <f t="shared" si="9"/>
        <v>0</v>
      </c>
      <c r="NB24" s="477">
        <v>43985</v>
      </c>
      <c r="NC24" s="446">
        <v>0</v>
      </c>
      <c r="ND24" s="452">
        <v>0</v>
      </c>
    </row>
    <row r="25" spans="1:36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453">
        <v>43986</v>
      </c>
      <c r="MU25" s="446">
        <v>4</v>
      </c>
      <c r="MV25" s="452">
        <f t="shared" si="8"/>
        <v>0.5714285714285714</v>
      </c>
      <c r="MW25" s="446">
        <f t="shared" si="7"/>
        <v>5</v>
      </c>
      <c r="MX25" s="452">
        <f t="shared" si="9"/>
        <v>2.300900227213897</v>
      </c>
      <c r="NB25" s="477">
        <v>43986</v>
      </c>
      <c r="NC25" s="446">
        <v>0</v>
      </c>
      <c r="ND25" s="452">
        <v>0</v>
      </c>
    </row>
    <row r="26" spans="1:368" x14ac:dyDescent="0.25">
      <c r="MT26" s="453">
        <v>43987</v>
      </c>
      <c r="MU26" s="446">
        <v>7</v>
      </c>
      <c r="MV26" s="452">
        <f t="shared" si="8"/>
        <v>1.5714285714285714</v>
      </c>
      <c r="MW26" s="446">
        <f t="shared" si="7"/>
        <v>12</v>
      </c>
      <c r="MX26" s="452">
        <f t="shared" si="9"/>
        <v>6.3274756248382173</v>
      </c>
      <c r="NB26" s="477">
        <v>43987</v>
      </c>
      <c r="NC26" s="446">
        <v>0</v>
      </c>
      <c r="ND26" s="452">
        <v>0</v>
      </c>
    </row>
    <row r="27" spans="1:368" x14ac:dyDescent="0.25">
      <c r="MT27" s="453">
        <v>43988</v>
      </c>
      <c r="MU27" s="446">
        <v>4</v>
      </c>
      <c r="MV27" s="452">
        <f t="shared" si="8"/>
        <v>2.1428571428571428</v>
      </c>
      <c r="MW27" s="446">
        <f t="shared" si="7"/>
        <v>16</v>
      </c>
      <c r="MX27" s="452">
        <f t="shared" si="9"/>
        <v>8.6283758520521143</v>
      </c>
      <c r="NB27" s="477">
        <v>43988</v>
      </c>
      <c r="NC27" s="446">
        <v>0</v>
      </c>
      <c r="ND27" s="452">
        <v>0</v>
      </c>
    </row>
    <row r="28" spans="1:368" x14ac:dyDescent="0.25">
      <c r="MT28" s="453">
        <v>43989</v>
      </c>
      <c r="MU28" s="446">
        <v>0</v>
      </c>
      <c r="MV28" s="452">
        <f t="shared" si="8"/>
        <v>2.1428571428571428</v>
      </c>
      <c r="MW28" s="446">
        <f t="shared" si="7"/>
        <v>16</v>
      </c>
      <c r="MX28" s="452">
        <f t="shared" si="9"/>
        <v>8.6283758520521143</v>
      </c>
      <c r="NB28" s="477">
        <v>43989</v>
      </c>
      <c r="NC28" s="446">
        <v>0</v>
      </c>
      <c r="ND28" s="452">
        <v>0</v>
      </c>
    </row>
    <row r="29" spans="1:368" x14ac:dyDescent="0.25">
      <c r="MT29" s="453">
        <v>43991</v>
      </c>
      <c r="MU29" s="446">
        <v>0</v>
      </c>
      <c r="MV29" s="452">
        <f t="shared" si="8"/>
        <v>2.1428571428571428</v>
      </c>
      <c r="MW29" s="446">
        <f t="shared" si="7"/>
        <v>16</v>
      </c>
      <c r="MX29" s="452">
        <f t="shared" si="9"/>
        <v>8.6283758520521143</v>
      </c>
      <c r="NB29" s="477">
        <v>43990</v>
      </c>
      <c r="NC29" s="446">
        <v>0</v>
      </c>
      <c r="ND29" s="452">
        <v>0</v>
      </c>
    </row>
    <row r="30" spans="1:368" x14ac:dyDescent="0.25">
      <c r="MT30" s="453">
        <v>43993</v>
      </c>
      <c r="MU30" s="446">
        <v>1</v>
      </c>
      <c r="MV30" s="452">
        <f t="shared" si="8"/>
        <v>2.2857142857142856</v>
      </c>
      <c r="MW30" s="446">
        <f t="shared" si="7"/>
        <v>17</v>
      </c>
      <c r="MX30" s="452">
        <f t="shared" si="9"/>
        <v>9.2036009088555879</v>
      </c>
      <c r="NB30" s="477">
        <v>43991</v>
      </c>
      <c r="NC30" s="446">
        <v>0</v>
      </c>
      <c r="ND30" s="452">
        <v>0</v>
      </c>
    </row>
    <row r="31" spans="1:368" x14ac:dyDescent="0.25">
      <c r="MT31" s="453">
        <v>43994</v>
      </c>
      <c r="MU31" s="446">
        <v>0</v>
      </c>
      <c r="MV31" s="452">
        <f t="shared" si="8"/>
        <v>2.2857142857142856</v>
      </c>
      <c r="MW31" s="446">
        <f t="shared" si="7"/>
        <v>17</v>
      </c>
      <c r="MX31" s="452">
        <f t="shared" si="9"/>
        <v>9.2036009088555879</v>
      </c>
      <c r="NB31" s="477">
        <v>43992</v>
      </c>
      <c r="NC31" s="446">
        <v>0</v>
      </c>
      <c r="ND31" s="452">
        <v>0</v>
      </c>
    </row>
    <row r="32" spans="1:368" x14ac:dyDescent="0.25">
      <c r="MT32" s="453">
        <v>43995</v>
      </c>
      <c r="MU32" s="446">
        <v>1</v>
      </c>
      <c r="MV32" s="452">
        <f t="shared" si="8"/>
        <v>1.8571428571428572</v>
      </c>
      <c r="MW32" s="446">
        <f t="shared" si="7"/>
        <v>18</v>
      </c>
      <c r="MX32" s="452">
        <f t="shared" si="9"/>
        <v>7.4779257384451663</v>
      </c>
      <c r="NB32" s="477">
        <v>43993</v>
      </c>
      <c r="NC32" s="446">
        <v>0</v>
      </c>
      <c r="ND32" s="452">
        <v>0</v>
      </c>
    </row>
    <row r="33" spans="358:368" x14ac:dyDescent="0.25">
      <c r="MT33" s="453">
        <v>43996</v>
      </c>
      <c r="MU33" s="446">
        <v>0</v>
      </c>
      <c r="MV33" s="452">
        <f t="shared" si="8"/>
        <v>0.8571428571428571</v>
      </c>
      <c r="MW33" s="446">
        <f t="shared" si="7"/>
        <v>18</v>
      </c>
      <c r="MX33" s="452">
        <f t="shared" si="9"/>
        <v>3.4513503408208464</v>
      </c>
      <c r="NB33" s="477">
        <v>43994</v>
      </c>
      <c r="NC33" s="446">
        <v>1</v>
      </c>
      <c r="ND33" s="452">
        <v>0.14285714285714285</v>
      </c>
    </row>
    <row r="34" spans="358:368" x14ac:dyDescent="0.25">
      <c r="MT34" s="453">
        <v>43998</v>
      </c>
      <c r="MU34" s="446">
        <v>6</v>
      </c>
      <c r="MV34" s="452">
        <f t="shared" si="8"/>
        <v>1.1428571428571428</v>
      </c>
      <c r="MW34" s="446">
        <f t="shared" si="7"/>
        <v>24</v>
      </c>
      <c r="MX34" s="452">
        <f t="shared" si="9"/>
        <v>4.601800454427794</v>
      </c>
      <c r="NB34" s="477">
        <v>43995</v>
      </c>
      <c r="NC34" s="446">
        <v>0</v>
      </c>
      <c r="ND34" s="452">
        <v>0.14285714285714285</v>
      </c>
    </row>
    <row r="35" spans="358:368" x14ac:dyDescent="0.25">
      <c r="MT35" s="453">
        <v>43999</v>
      </c>
      <c r="MU35" s="446">
        <v>0</v>
      </c>
      <c r="MV35" s="452">
        <f t="shared" si="8"/>
        <v>1.1428571428571428</v>
      </c>
      <c r="MW35" s="446">
        <f t="shared" si="7"/>
        <v>24</v>
      </c>
      <c r="MX35" s="452">
        <f t="shared" si="9"/>
        <v>4.601800454427794</v>
      </c>
      <c r="NB35" s="477">
        <v>43996</v>
      </c>
      <c r="NC35" s="446">
        <v>0</v>
      </c>
      <c r="ND35" s="452">
        <v>0.14285714285714285</v>
      </c>
    </row>
    <row r="36" spans="358:368" x14ac:dyDescent="0.25">
      <c r="MT36" s="453">
        <v>44000</v>
      </c>
      <c r="MU36" s="446">
        <v>0</v>
      </c>
      <c r="MV36" s="452">
        <f t="shared" si="8"/>
        <v>1.1428571428571428</v>
      </c>
      <c r="MW36" s="446">
        <f t="shared" si="7"/>
        <v>24</v>
      </c>
      <c r="MX36" s="452">
        <f t="shared" si="9"/>
        <v>4.601800454427794</v>
      </c>
      <c r="NB36" s="477">
        <v>43998</v>
      </c>
      <c r="NC36" s="446">
        <v>0</v>
      </c>
      <c r="ND36" s="452">
        <v>0.14285714285714285</v>
      </c>
    </row>
    <row r="37" spans="358:368" x14ac:dyDescent="0.25">
      <c r="MT37" s="453">
        <v>44001</v>
      </c>
      <c r="MU37" s="446">
        <v>0</v>
      </c>
      <c r="MV37" s="452">
        <f t="shared" si="8"/>
        <v>1</v>
      </c>
      <c r="MW37" s="446">
        <f t="shared" si="7"/>
        <v>24</v>
      </c>
      <c r="MX37" s="452">
        <f t="shared" si="9"/>
        <v>4.0265753976243204</v>
      </c>
      <c r="NB37" s="477">
        <v>43999</v>
      </c>
      <c r="NC37" s="446">
        <v>0</v>
      </c>
      <c r="ND37" s="452">
        <v>0.14285714285714285</v>
      </c>
    </row>
    <row r="38" spans="358:368" x14ac:dyDescent="0.25">
      <c r="MT38" s="453">
        <v>44002</v>
      </c>
      <c r="MU38" s="446">
        <v>0</v>
      </c>
      <c r="MV38" s="452">
        <f t="shared" si="8"/>
        <v>1</v>
      </c>
      <c r="MW38" s="446">
        <f t="shared" si="7"/>
        <v>24</v>
      </c>
      <c r="MX38" s="452">
        <f t="shared" si="9"/>
        <v>4.0265753976243204</v>
      </c>
      <c r="NB38" s="477">
        <v>44001</v>
      </c>
      <c r="NC38" s="446">
        <v>2</v>
      </c>
      <c r="ND38" s="452">
        <v>0.42857142857142855</v>
      </c>
    </row>
    <row r="39" spans="358:368" x14ac:dyDescent="0.25">
      <c r="MT39" s="453">
        <v>44003</v>
      </c>
      <c r="MU39" s="446">
        <v>0</v>
      </c>
      <c r="MV39" s="452">
        <f t="shared" si="8"/>
        <v>0.8571428571428571</v>
      </c>
      <c r="MW39" s="446">
        <f t="shared" si="7"/>
        <v>24</v>
      </c>
      <c r="MX39" s="452">
        <f t="shared" si="9"/>
        <v>3.4513503408208464</v>
      </c>
      <c r="NB39" s="477">
        <v>44002</v>
      </c>
      <c r="NC39" s="446">
        <v>8</v>
      </c>
      <c r="ND39" s="452">
        <v>1.5714285714285714</v>
      </c>
    </row>
    <row r="40" spans="358:368" x14ac:dyDescent="0.25">
      <c r="MT40" s="453">
        <v>44004</v>
      </c>
      <c r="MU40" s="446">
        <v>0</v>
      </c>
      <c r="MV40" s="452">
        <f t="shared" si="8"/>
        <v>0.8571428571428571</v>
      </c>
      <c r="MW40" s="446">
        <f t="shared" si="7"/>
        <v>24</v>
      </c>
      <c r="MX40" s="452">
        <f t="shared" si="9"/>
        <v>3.4513503408208464</v>
      </c>
      <c r="NB40" s="477">
        <v>44003</v>
      </c>
      <c r="NC40" s="446">
        <v>8</v>
      </c>
      <c r="ND40" s="452">
        <v>2.5714285714285716</v>
      </c>
    </row>
    <row r="41" spans="358:368" x14ac:dyDescent="0.25">
      <c r="MT41" s="453">
        <v>44005</v>
      </c>
      <c r="MU41" s="446">
        <v>0</v>
      </c>
      <c r="MV41" s="452">
        <f t="shared" si="8"/>
        <v>0</v>
      </c>
      <c r="MW41" s="446">
        <f t="shared" si="7"/>
        <v>24</v>
      </c>
      <c r="MX41" s="452">
        <f t="shared" si="9"/>
        <v>0</v>
      </c>
      <c r="NB41" s="477">
        <v>44004</v>
      </c>
      <c r="NC41" s="446">
        <v>8</v>
      </c>
      <c r="ND41" s="452">
        <v>3.7142857142857144</v>
      </c>
    </row>
    <row r="42" spans="358:368" x14ac:dyDescent="0.25">
      <c r="MT42" s="453">
        <v>44006</v>
      </c>
      <c r="MU42" s="446">
        <v>0</v>
      </c>
      <c r="MV42" s="452">
        <f t="shared" si="8"/>
        <v>0</v>
      </c>
      <c r="MW42" s="446">
        <f t="shared" si="7"/>
        <v>24</v>
      </c>
      <c r="MX42" s="452">
        <f t="shared" si="9"/>
        <v>0</v>
      </c>
      <c r="NB42" s="477">
        <v>44005</v>
      </c>
      <c r="NC42" s="446">
        <v>11</v>
      </c>
      <c r="ND42" s="452">
        <v>5.2857142857142856</v>
      </c>
    </row>
    <row r="43" spans="358:368" x14ac:dyDescent="0.25">
      <c r="MT43" s="453">
        <v>44007</v>
      </c>
      <c r="MU43" s="446">
        <v>0</v>
      </c>
      <c r="MV43" s="452">
        <f t="shared" si="8"/>
        <v>0</v>
      </c>
      <c r="MW43" s="446">
        <f t="shared" si="7"/>
        <v>24</v>
      </c>
      <c r="MX43" s="452">
        <f t="shared" si="9"/>
        <v>0</v>
      </c>
      <c r="NB43" s="477">
        <v>44006</v>
      </c>
      <c r="NC43" s="446">
        <v>10</v>
      </c>
      <c r="ND43" s="452">
        <v>6.7142857142857144</v>
      </c>
    </row>
    <row r="44" spans="358:368" x14ac:dyDescent="0.25">
      <c r="MT44" s="453">
        <v>44008</v>
      </c>
      <c r="MU44" s="446">
        <v>0</v>
      </c>
      <c r="MV44" s="452">
        <f t="shared" si="8"/>
        <v>0</v>
      </c>
      <c r="MW44" s="446">
        <f t="shared" si="7"/>
        <v>24</v>
      </c>
      <c r="MX44" s="452">
        <f t="shared" si="9"/>
        <v>0</v>
      </c>
      <c r="NB44" s="477">
        <v>44007</v>
      </c>
      <c r="NC44" s="446">
        <v>9</v>
      </c>
      <c r="ND44" s="452">
        <v>8</v>
      </c>
    </row>
    <row r="45" spans="358:368" x14ac:dyDescent="0.25">
      <c r="MT45" s="453">
        <v>44009</v>
      </c>
      <c r="MU45" s="446">
        <v>0</v>
      </c>
      <c r="MV45" s="452">
        <f t="shared" si="8"/>
        <v>0</v>
      </c>
      <c r="MW45" s="446">
        <f t="shared" si="7"/>
        <v>24</v>
      </c>
      <c r="MX45" s="452">
        <f t="shared" si="9"/>
        <v>0</v>
      </c>
      <c r="NB45" s="477">
        <v>44008</v>
      </c>
      <c r="NC45" s="446">
        <v>8</v>
      </c>
      <c r="ND45" s="452">
        <v>8.8571428571428577</v>
      </c>
    </row>
    <row r="46" spans="358:368" x14ac:dyDescent="0.25">
      <c r="MT46" s="453">
        <v>44011</v>
      </c>
      <c r="MU46" s="446">
        <v>0</v>
      </c>
      <c r="MV46" s="452">
        <f t="shared" si="8"/>
        <v>0</v>
      </c>
      <c r="MW46" s="446">
        <f t="shared" si="7"/>
        <v>24</v>
      </c>
      <c r="MX46" s="452">
        <f t="shared" si="9"/>
        <v>0</v>
      </c>
      <c r="NB46" s="477">
        <v>44009</v>
      </c>
      <c r="NC46" s="446">
        <v>7</v>
      </c>
      <c r="ND46" s="452">
        <v>8.7142857142857135</v>
      </c>
    </row>
    <row r="47" spans="358:368" x14ac:dyDescent="0.25">
      <c r="MT47" s="453">
        <v>44015</v>
      </c>
      <c r="MU47" s="446">
        <v>0</v>
      </c>
      <c r="MV47" s="452">
        <f t="shared" si="8"/>
        <v>0</v>
      </c>
      <c r="MW47" s="446">
        <f t="shared" si="7"/>
        <v>24</v>
      </c>
      <c r="MX47" s="452">
        <f t="shared" si="9"/>
        <v>0</v>
      </c>
      <c r="NB47" s="477">
        <v>44010</v>
      </c>
      <c r="NC47" s="446">
        <v>8</v>
      </c>
      <c r="ND47" s="452">
        <v>8.7142857142857135</v>
      </c>
    </row>
    <row r="48" spans="358:368" x14ac:dyDescent="0.25">
      <c r="MT48" s="453">
        <v>44016</v>
      </c>
      <c r="MU48" s="446">
        <v>0</v>
      </c>
      <c r="MV48" s="452">
        <f t="shared" si="8"/>
        <v>0</v>
      </c>
      <c r="MW48" s="446">
        <f t="shared" si="7"/>
        <v>24</v>
      </c>
      <c r="MX48" s="452">
        <f t="shared" si="9"/>
        <v>0</v>
      </c>
      <c r="NB48" s="477">
        <v>44011</v>
      </c>
      <c r="NC48" s="446">
        <v>5</v>
      </c>
      <c r="ND48" s="452">
        <v>8.2857142857142865</v>
      </c>
    </row>
    <row r="49" spans="358:368" x14ac:dyDescent="0.25">
      <c r="MT49" s="453">
        <v>44017</v>
      </c>
      <c r="MU49" s="446">
        <v>0</v>
      </c>
      <c r="MV49" s="452">
        <f t="shared" si="8"/>
        <v>0</v>
      </c>
      <c r="MW49" s="446">
        <f t="shared" si="7"/>
        <v>24</v>
      </c>
      <c r="MX49" s="452">
        <f t="shared" si="9"/>
        <v>0</v>
      </c>
      <c r="NB49" s="477">
        <v>44012</v>
      </c>
      <c r="NC49" s="446">
        <v>5</v>
      </c>
      <c r="ND49" s="452">
        <v>7.4285714285714288</v>
      </c>
    </row>
    <row r="50" spans="358:368" x14ac:dyDescent="0.25">
      <c r="MT50" s="453">
        <v>44018</v>
      </c>
      <c r="MU50" s="446">
        <v>0</v>
      </c>
      <c r="MV50" s="452">
        <f t="shared" si="8"/>
        <v>0</v>
      </c>
      <c r="MW50" s="446">
        <f t="shared" si="7"/>
        <v>24</v>
      </c>
      <c r="MX50" s="452">
        <f t="shared" si="9"/>
        <v>0</v>
      </c>
      <c r="NB50" s="477">
        <v>44013</v>
      </c>
      <c r="NC50" s="446">
        <v>8</v>
      </c>
      <c r="ND50" s="452">
        <v>7.1428571428571432</v>
      </c>
    </row>
    <row r="51" spans="358:368" x14ac:dyDescent="0.25">
      <c r="MT51" s="453">
        <v>44019</v>
      </c>
      <c r="MU51" s="446">
        <v>0</v>
      </c>
      <c r="MV51" s="452">
        <f t="shared" si="8"/>
        <v>0</v>
      </c>
      <c r="MW51" s="446">
        <f t="shared" si="7"/>
        <v>24</v>
      </c>
      <c r="MX51" s="452">
        <f t="shared" si="9"/>
        <v>0</v>
      </c>
      <c r="NB51" s="477">
        <v>44014</v>
      </c>
      <c r="NC51" s="446">
        <v>2</v>
      </c>
      <c r="ND51" s="452">
        <v>6.1428571428571432</v>
      </c>
    </row>
    <row r="52" spans="358:368" x14ac:dyDescent="0.25">
      <c r="MT52" s="453">
        <v>44020</v>
      </c>
      <c r="MU52" s="446">
        <v>0</v>
      </c>
      <c r="MV52" s="452">
        <f t="shared" si="8"/>
        <v>0</v>
      </c>
      <c r="MW52" s="446">
        <f t="shared" si="7"/>
        <v>24</v>
      </c>
      <c r="MX52" s="452">
        <f t="shared" si="9"/>
        <v>0</v>
      </c>
      <c r="NB52" s="477">
        <v>44015</v>
      </c>
      <c r="NC52" s="446">
        <v>8</v>
      </c>
      <c r="ND52" s="452">
        <v>6.1428571428571432</v>
      </c>
    </row>
    <row r="53" spans="358:368" x14ac:dyDescent="0.25">
      <c r="MT53" s="453">
        <v>44021</v>
      </c>
      <c r="MU53" s="446">
        <v>0</v>
      </c>
      <c r="MV53" s="452">
        <f t="shared" si="8"/>
        <v>0</v>
      </c>
      <c r="MW53" s="446">
        <f t="shared" si="7"/>
        <v>24</v>
      </c>
      <c r="MX53" s="452">
        <f t="shared" si="9"/>
        <v>0</v>
      </c>
      <c r="NB53" s="477">
        <v>44016</v>
      </c>
      <c r="NC53" s="446">
        <v>3</v>
      </c>
      <c r="ND53" s="452">
        <v>5.5714285714285712</v>
      </c>
    </row>
    <row r="54" spans="358:368" x14ac:dyDescent="0.25">
      <c r="MT54" s="453">
        <v>44023</v>
      </c>
      <c r="MU54" s="446">
        <v>0</v>
      </c>
      <c r="MV54" s="452">
        <f t="shared" si="8"/>
        <v>0</v>
      </c>
      <c r="MW54" s="446">
        <f t="shared" si="7"/>
        <v>24</v>
      </c>
      <c r="MX54" s="452">
        <f t="shared" si="9"/>
        <v>0</v>
      </c>
      <c r="NB54" s="477">
        <v>44017</v>
      </c>
      <c r="NC54" s="446">
        <v>4</v>
      </c>
      <c r="ND54" s="452">
        <v>5</v>
      </c>
    </row>
    <row r="55" spans="358:368" x14ac:dyDescent="0.25">
      <c r="MT55" s="453">
        <v>44025</v>
      </c>
      <c r="MU55" s="446">
        <v>1</v>
      </c>
      <c r="MV55" s="452">
        <f t="shared" si="8"/>
        <v>0.14285714285714285</v>
      </c>
      <c r="MW55" s="446">
        <f t="shared" si="7"/>
        <v>25</v>
      </c>
      <c r="MX55" s="452">
        <f t="shared" si="9"/>
        <v>0.57522505680347424</v>
      </c>
      <c r="NB55" s="477">
        <v>44018</v>
      </c>
      <c r="NC55" s="446">
        <v>5</v>
      </c>
      <c r="ND55" s="452">
        <v>5</v>
      </c>
    </row>
    <row r="56" spans="358:368" x14ac:dyDescent="0.25">
      <c r="MT56" s="453">
        <v>44027</v>
      </c>
      <c r="MU56" s="446">
        <v>0</v>
      </c>
      <c r="MV56" s="452">
        <f t="shared" si="8"/>
        <v>0.14285714285714285</v>
      </c>
      <c r="MW56" s="446">
        <f t="shared" si="7"/>
        <v>25</v>
      </c>
      <c r="MX56" s="452">
        <f t="shared" si="9"/>
        <v>0.57522505680347424</v>
      </c>
      <c r="NB56" s="477">
        <v>44019</v>
      </c>
      <c r="NC56" s="446">
        <v>6</v>
      </c>
      <c r="ND56" s="452">
        <v>5.1428571428571432</v>
      </c>
    </row>
    <row r="57" spans="358:368" x14ac:dyDescent="0.25">
      <c r="MT57" s="453">
        <v>44028</v>
      </c>
      <c r="MU57" s="446">
        <v>0</v>
      </c>
      <c r="MV57" s="452">
        <f t="shared" si="8"/>
        <v>0.14285714285714285</v>
      </c>
      <c r="MW57" s="446">
        <f t="shared" si="7"/>
        <v>25</v>
      </c>
      <c r="MX57" s="452">
        <f t="shared" si="9"/>
        <v>0.57522505680347424</v>
      </c>
      <c r="NB57" s="477">
        <v>44020</v>
      </c>
      <c r="NC57" s="446">
        <v>6</v>
      </c>
      <c r="ND57" s="452">
        <v>4.8571428571428568</v>
      </c>
    </row>
    <row r="58" spans="358:368" x14ac:dyDescent="0.25">
      <c r="MT58" s="453">
        <v>44029</v>
      </c>
      <c r="MU58" s="446">
        <v>0</v>
      </c>
      <c r="MV58" s="452">
        <f t="shared" si="8"/>
        <v>0.14285714285714285</v>
      </c>
      <c r="MW58" s="446">
        <f t="shared" si="7"/>
        <v>25</v>
      </c>
      <c r="MX58" s="452">
        <f t="shared" si="9"/>
        <v>0.57522505680347424</v>
      </c>
      <c r="NB58" s="477">
        <v>44021</v>
      </c>
      <c r="NC58" s="446">
        <v>5</v>
      </c>
      <c r="ND58" s="452">
        <v>5.2857142857142856</v>
      </c>
    </row>
    <row r="59" spans="358:368" x14ac:dyDescent="0.25">
      <c r="MT59" s="453">
        <v>44030</v>
      </c>
      <c r="MU59" s="446">
        <v>0</v>
      </c>
      <c r="MV59" s="452">
        <f t="shared" si="8"/>
        <v>0.14285714285714285</v>
      </c>
      <c r="MW59" s="446">
        <f t="shared" si="7"/>
        <v>25</v>
      </c>
      <c r="MX59" s="452">
        <f t="shared" si="9"/>
        <v>0.57522505680347424</v>
      </c>
      <c r="NB59" s="477">
        <v>44022</v>
      </c>
      <c r="NC59" s="446">
        <v>10</v>
      </c>
      <c r="ND59" s="452">
        <v>5.5714285714285712</v>
      </c>
    </row>
    <row r="60" spans="358:368" x14ac:dyDescent="0.25">
      <c r="MT60" s="453">
        <v>44031</v>
      </c>
      <c r="MU60" s="446">
        <v>0</v>
      </c>
      <c r="MV60" s="452">
        <f t="shared" si="8"/>
        <v>0.14285714285714285</v>
      </c>
      <c r="MW60" s="446">
        <f t="shared" si="7"/>
        <v>25</v>
      </c>
      <c r="MX60" s="452">
        <f t="shared" si="9"/>
        <v>0.57522505680347424</v>
      </c>
      <c r="NB60" s="477">
        <v>44023</v>
      </c>
      <c r="NC60" s="446">
        <v>19</v>
      </c>
      <c r="ND60" s="452">
        <v>7.8571428571428568</v>
      </c>
    </row>
    <row r="61" spans="358:368" x14ac:dyDescent="0.25">
      <c r="MT61" s="453">
        <v>44032</v>
      </c>
      <c r="MU61" s="446">
        <v>0</v>
      </c>
      <c r="MV61" s="452">
        <f t="shared" si="8"/>
        <v>0.14285714285714285</v>
      </c>
      <c r="MW61" s="446">
        <f t="shared" si="7"/>
        <v>25</v>
      </c>
      <c r="MX61" s="452">
        <f t="shared" si="9"/>
        <v>0.57522505680347424</v>
      </c>
      <c r="NB61" s="477">
        <v>44024</v>
      </c>
      <c r="NC61" s="446">
        <v>24</v>
      </c>
      <c r="ND61" s="452">
        <v>10.714285714285714</v>
      </c>
    </row>
    <row r="62" spans="358:368" x14ac:dyDescent="0.25">
      <c r="MT62" s="453">
        <v>44033</v>
      </c>
      <c r="MU62" s="446">
        <v>0</v>
      </c>
      <c r="MV62" s="452">
        <f t="shared" si="8"/>
        <v>0</v>
      </c>
      <c r="MW62" s="446">
        <f t="shared" si="7"/>
        <v>25</v>
      </c>
      <c r="MX62" s="452">
        <f t="shared" si="9"/>
        <v>0</v>
      </c>
      <c r="NB62" s="477">
        <v>44025</v>
      </c>
      <c r="NC62" s="446">
        <v>18</v>
      </c>
      <c r="ND62" s="452">
        <v>12.571428571428571</v>
      </c>
    </row>
    <row r="63" spans="358:368" x14ac:dyDescent="0.25">
      <c r="MT63" s="453">
        <v>44034</v>
      </c>
      <c r="MU63" s="446">
        <v>0</v>
      </c>
      <c r="MV63" s="452">
        <f t="shared" si="8"/>
        <v>0</v>
      </c>
      <c r="MW63" s="446">
        <f t="shared" si="7"/>
        <v>25</v>
      </c>
      <c r="MX63" s="452">
        <f t="shared" si="9"/>
        <v>0</v>
      </c>
      <c r="NB63" s="477">
        <v>44026</v>
      </c>
      <c r="NC63" s="446">
        <v>6</v>
      </c>
      <c r="ND63" s="452">
        <v>12.571428571428571</v>
      </c>
    </row>
    <row r="64" spans="358:368" x14ac:dyDescent="0.25">
      <c r="MT64" s="453">
        <v>44035</v>
      </c>
      <c r="MU64" s="446">
        <v>0</v>
      </c>
      <c r="MV64" s="452">
        <f t="shared" si="8"/>
        <v>0</v>
      </c>
      <c r="MW64" s="446">
        <f t="shared" si="7"/>
        <v>25</v>
      </c>
      <c r="MX64" s="452">
        <f t="shared" si="9"/>
        <v>0</v>
      </c>
      <c r="NB64" s="477">
        <v>44027</v>
      </c>
      <c r="NC64" s="446">
        <v>5</v>
      </c>
      <c r="ND64" s="452">
        <v>12.428571428571429</v>
      </c>
    </row>
    <row r="65" spans="358:368" x14ac:dyDescent="0.25">
      <c r="MT65" s="453">
        <v>44037</v>
      </c>
      <c r="MU65" s="446">
        <v>0</v>
      </c>
      <c r="MV65" s="452">
        <f t="shared" si="8"/>
        <v>0</v>
      </c>
      <c r="MW65" s="446">
        <f t="shared" si="7"/>
        <v>25</v>
      </c>
      <c r="MX65" s="452">
        <f t="shared" si="9"/>
        <v>0</v>
      </c>
      <c r="NB65" s="477">
        <v>44028</v>
      </c>
      <c r="NC65" s="446">
        <v>3</v>
      </c>
      <c r="ND65" s="452">
        <v>12.142857142857142</v>
      </c>
    </row>
    <row r="66" spans="358:368" x14ac:dyDescent="0.25">
      <c r="MT66" s="453">
        <v>44039</v>
      </c>
      <c r="MU66" s="446">
        <v>0</v>
      </c>
      <c r="MV66" s="452">
        <f t="shared" si="8"/>
        <v>0</v>
      </c>
      <c r="MW66" s="446">
        <f t="shared" si="7"/>
        <v>25</v>
      </c>
      <c r="MX66" s="452">
        <f t="shared" si="9"/>
        <v>0</v>
      </c>
      <c r="NB66" s="477">
        <v>44029</v>
      </c>
      <c r="NC66" s="446">
        <v>6</v>
      </c>
      <c r="ND66" s="452">
        <v>11.571428571428571</v>
      </c>
    </row>
    <row r="67" spans="358:368" x14ac:dyDescent="0.25">
      <c r="MT67" s="453">
        <v>44040</v>
      </c>
      <c r="MU67" s="446">
        <v>0</v>
      </c>
      <c r="MV67" s="452">
        <f t="shared" si="8"/>
        <v>0</v>
      </c>
      <c r="MW67" s="446">
        <f t="shared" si="7"/>
        <v>25</v>
      </c>
      <c r="MX67" s="452">
        <f t="shared" si="9"/>
        <v>0</v>
      </c>
      <c r="NB67" s="477">
        <v>44030</v>
      </c>
      <c r="NC67" s="446">
        <v>4</v>
      </c>
      <c r="ND67" s="452">
        <v>9.4285714285714288</v>
      </c>
    </row>
    <row r="68" spans="358:368" x14ac:dyDescent="0.25">
      <c r="MT68" s="453">
        <v>44041</v>
      </c>
      <c r="MU68" s="446">
        <v>0</v>
      </c>
      <c r="MV68" s="452">
        <f t="shared" si="8"/>
        <v>0</v>
      </c>
      <c r="MW68" s="446">
        <f t="shared" si="7"/>
        <v>25</v>
      </c>
      <c r="MX68" s="452">
        <f t="shared" si="9"/>
        <v>0</v>
      </c>
      <c r="NB68" s="477">
        <v>44031</v>
      </c>
      <c r="NC68" s="446">
        <v>9</v>
      </c>
      <c r="ND68" s="452">
        <v>7.2857142857142856</v>
      </c>
    </row>
    <row r="69" spans="358:368" x14ac:dyDescent="0.25">
      <c r="MT69" s="453">
        <v>44042</v>
      </c>
      <c r="MU69" s="446">
        <v>0</v>
      </c>
      <c r="MV69" s="452">
        <f t="shared" si="8"/>
        <v>0</v>
      </c>
      <c r="MW69" s="446">
        <f t="shared" si="7"/>
        <v>25</v>
      </c>
      <c r="MX69" s="452">
        <f t="shared" si="9"/>
        <v>0</v>
      </c>
      <c r="NB69" s="477">
        <v>44032</v>
      </c>
      <c r="NC69" s="446">
        <v>14</v>
      </c>
      <c r="ND69" s="452">
        <v>6.7142857142857144</v>
      </c>
    </row>
    <row r="70" spans="358:368" x14ac:dyDescent="0.25">
      <c r="MT70" s="453">
        <v>44043</v>
      </c>
      <c r="MU70" s="446">
        <v>0</v>
      </c>
      <c r="MV70" s="452">
        <f t="shared" si="8"/>
        <v>0</v>
      </c>
      <c r="MW70" s="446">
        <f t="shared" si="7"/>
        <v>25</v>
      </c>
      <c r="MX70" s="452">
        <f t="shared" si="9"/>
        <v>0</v>
      </c>
      <c r="NB70" s="477">
        <v>44033</v>
      </c>
      <c r="NC70" s="446">
        <v>0</v>
      </c>
      <c r="ND70" s="452">
        <v>5.8571428571428568</v>
      </c>
    </row>
    <row r="71" spans="358:368" x14ac:dyDescent="0.25">
      <c r="MT71" s="453">
        <v>44044</v>
      </c>
      <c r="MU71" s="446">
        <v>1</v>
      </c>
      <c r="MV71" s="452">
        <f t="shared" si="8"/>
        <v>0.14285714285714285</v>
      </c>
      <c r="MW71" s="446">
        <f t="shared" ref="MW71:MW134" si="10">MU71+MW70</f>
        <v>26</v>
      </c>
      <c r="MX71" s="452">
        <f t="shared" si="9"/>
        <v>0.57522505680347424</v>
      </c>
      <c r="NB71" s="477">
        <v>44034</v>
      </c>
      <c r="NC71" s="446">
        <v>10</v>
      </c>
      <c r="ND71" s="452">
        <v>6.5714285714285712</v>
      </c>
    </row>
    <row r="72" spans="358:368" x14ac:dyDescent="0.25">
      <c r="MT72" s="453">
        <v>44045</v>
      </c>
      <c r="MU72" s="446">
        <v>0</v>
      </c>
      <c r="MV72" s="452">
        <f t="shared" si="8"/>
        <v>0.14285714285714285</v>
      </c>
      <c r="MW72" s="446">
        <f t="shared" si="10"/>
        <v>26</v>
      </c>
      <c r="MX72" s="452">
        <f t="shared" si="9"/>
        <v>0.57522505680347424</v>
      </c>
      <c r="NB72" s="477">
        <v>44035</v>
      </c>
      <c r="NC72" s="446">
        <v>5</v>
      </c>
      <c r="ND72" s="452">
        <v>6.8571428571428568</v>
      </c>
    </row>
    <row r="73" spans="358:368" x14ac:dyDescent="0.25">
      <c r="MT73" s="453">
        <v>44046</v>
      </c>
      <c r="MU73" s="446">
        <v>0</v>
      </c>
      <c r="MV73" s="452">
        <f t="shared" si="8"/>
        <v>0.14285714285714285</v>
      </c>
      <c r="MW73" s="446">
        <f t="shared" si="10"/>
        <v>26</v>
      </c>
      <c r="MX73" s="452">
        <f t="shared" si="9"/>
        <v>0.57522505680347424</v>
      </c>
      <c r="NB73" s="477">
        <v>44036</v>
      </c>
      <c r="NC73" s="446">
        <v>5</v>
      </c>
      <c r="ND73" s="452">
        <v>6.7142857142857144</v>
      </c>
    </row>
    <row r="74" spans="358:368" x14ac:dyDescent="0.25">
      <c r="MT74" s="453">
        <v>44047</v>
      </c>
      <c r="MU74" s="446">
        <v>1</v>
      </c>
      <c r="MV74" s="452">
        <f t="shared" si="8"/>
        <v>0.2857142857142857</v>
      </c>
      <c r="MW74" s="446">
        <f t="shared" si="10"/>
        <v>27</v>
      </c>
      <c r="MX74" s="452">
        <f t="shared" si="9"/>
        <v>1.1504501136069485</v>
      </c>
      <c r="NB74" s="477">
        <v>44037</v>
      </c>
      <c r="NC74" s="446">
        <v>4</v>
      </c>
      <c r="ND74" s="452">
        <v>6.7142857142857144</v>
      </c>
    </row>
    <row r="75" spans="358:368" x14ac:dyDescent="0.25">
      <c r="MT75" s="453">
        <v>44048</v>
      </c>
      <c r="MU75" s="446">
        <v>1</v>
      </c>
      <c r="MV75" s="452">
        <f t="shared" si="8"/>
        <v>0.42857142857142855</v>
      </c>
      <c r="MW75" s="446">
        <f t="shared" si="10"/>
        <v>28</v>
      </c>
      <c r="MX75" s="452">
        <f t="shared" si="9"/>
        <v>1.7256751704104232</v>
      </c>
      <c r="NB75" s="477">
        <v>44038</v>
      </c>
      <c r="NC75" s="446">
        <v>10</v>
      </c>
      <c r="ND75" s="452">
        <v>6.8571428571428568</v>
      </c>
    </row>
    <row r="76" spans="358:368" x14ac:dyDescent="0.25">
      <c r="MT76" s="453">
        <v>44049</v>
      </c>
      <c r="MU76" s="446">
        <v>0</v>
      </c>
      <c r="MV76" s="452">
        <f t="shared" ref="MV76:MV139" si="11">AVERAGE(MU70:MU76)</f>
        <v>0.42857142857142855</v>
      </c>
      <c r="MW76" s="446">
        <f t="shared" si="10"/>
        <v>28</v>
      </c>
      <c r="MX76" s="452">
        <f t="shared" ref="MX76:MX139" si="12">MV76/$MU$3*100000</f>
        <v>1.7256751704104232</v>
      </c>
      <c r="NB76" s="477">
        <v>44039</v>
      </c>
      <c r="NC76" s="446">
        <v>1</v>
      </c>
      <c r="ND76" s="452">
        <v>5</v>
      </c>
    </row>
    <row r="77" spans="358:368" x14ac:dyDescent="0.25">
      <c r="MT77" s="453">
        <v>44050</v>
      </c>
      <c r="MU77" s="446">
        <v>0</v>
      </c>
      <c r="MV77" s="452">
        <f t="shared" si="11"/>
        <v>0.42857142857142855</v>
      </c>
      <c r="MW77" s="446">
        <f t="shared" si="10"/>
        <v>28</v>
      </c>
      <c r="MX77" s="452">
        <f t="shared" si="12"/>
        <v>1.7256751704104232</v>
      </c>
      <c r="NB77" s="477">
        <v>44040</v>
      </c>
      <c r="NC77" s="446">
        <v>6</v>
      </c>
      <c r="ND77" s="452">
        <v>5.8571428571428568</v>
      </c>
    </row>
    <row r="78" spans="358:368" x14ac:dyDescent="0.25">
      <c r="MT78" s="453">
        <v>44051</v>
      </c>
      <c r="MU78" s="446">
        <v>0</v>
      </c>
      <c r="MV78" s="452">
        <f t="shared" si="11"/>
        <v>0.2857142857142857</v>
      </c>
      <c r="MW78" s="446">
        <f t="shared" si="10"/>
        <v>28</v>
      </c>
      <c r="MX78" s="452">
        <f t="shared" si="12"/>
        <v>1.1504501136069485</v>
      </c>
      <c r="NB78" s="477">
        <v>44041</v>
      </c>
      <c r="NC78" s="446">
        <v>9</v>
      </c>
      <c r="ND78" s="452">
        <v>5.7142857142857144</v>
      </c>
    </row>
    <row r="79" spans="358:368" x14ac:dyDescent="0.25">
      <c r="MT79" s="453">
        <v>44052</v>
      </c>
      <c r="MU79" s="446">
        <v>0</v>
      </c>
      <c r="MV79" s="452">
        <f t="shared" si="11"/>
        <v>0.2857142857142857</v>
      </c>
      <c r="MW79" s="446">
        <f t="shared" si="10"/>
        <v>28</v>
      </c>
      <c r="MX79" s="452">
        <f t="shared" si="12"/>
        <v>1.1504501136069485</v>
      </c>
      <c r="NB79" s="477">
        <v>44042</v>
      </c>
      <c r="NC79" s="446">
        <v>8</v>
      </c>
      <c r="ND79" s="452">
        <v>6.1428571428571432</v>
      </c>
    </row>
    <row r="80" spans="358:368" x14ac:dyDescent="0.25">
      <c r="MT80" s="453">
        <v>44053</v>
      </c>
      <c r="MU80" s="446">
        <v>0</v>
      </c>
      <c r="MV80" s="452">
        <f t="shared" si="11"/>
        <v>0.2857142857142857</v>
      </c>
      <c r="MW80" s="446">
        <f t="shared" si="10"/>
        <v>28</v>
      </c>
      <c r="MX80" s="452">
        <f t="shared" si="12"/>
        <v>1.1504501136069485</v>
      </c>
      <c r="NB80" s="477">
        <v>44043</v>
      </c>
      <c r="NC80" s="446">
        <v>6</v>
      </c>
      <c r="ND80" s="452">
        <v>6.2857142857142856</v>
      </c>
    </row>
    <row r="81" spans="358:368" x14ac:dyDescent="0.25">
      <c r="MT81" s="453">
        <v>44054</v>
      </c>
      <c r="MU81" s="446">
        <v>0</v>
      </c>
      <c r="MV81" s="452">
        <f t="shared" si="11"/>
        <v>0.14285714285714285</v>
      </c>
      <c r="MW81" s="446">
        <f t="shared" si="10"/>
        <v>28</v>
      </c>
      <c r="MX81" s="452">
        <f t="shared" si="12"/>
        <v>0.57522505680347424</v>
      </c>
      <c r="NB81" s="477">
        <v>44044</v>
      </c>
      <c r="NC81" s="446">
        <v>9</v>
      </c>
      <c r="ND81" s="452">
        <v>7</v>
      </c>
    </row>
    <row r="82" spans="358:368" x14ac:dyDescent="0.25">
      <c r="MT82" s="453">
        <v>44055</v>
      </c>
      <c r="MU82" s="446">
        <v>0</v>
      </c>
      <c r="MV82" s="452">
        <f t="shared" si="11"/>
        <v>0</v>
      </c>
      <c r="MW82" s="446">
        <f t="shared" si="10"/>
        <v>28</v>
      </c>
      <c r="MX82" s="452">
        <f t="shared" si="12"/>
        <v>0</v>
      </c>
      <c r="NB82" s="477">
        <v>44045</v>
      </c>
      <c r="NC82" s="446">
        <v>11</v>
      </c>
      <c r="ND82" s="452">
        <v>7.1428571428571432</v>
      </c>
    </row>
    <row r="83" spans="358:368" x14ac:dyDescent="0.25">
      <c r="MT83" s="453">
        <v>44056</v>
      </c>
      <c r="MU83" s="446">
        <v>3</v>
      </c>
      <c r="MV83" s="452">
        <f t="shared" si="11"/>
        <v>0.42857142857142855</v>
      </c>
      <c r="MW83" s="446">
        <f t="shared" si="10"/>
        <v>31</v>
      </c>
      <c r="MX83" s="452">
        <f t="shared" si="12"/>
        <v>1.7256751704104232</v>
      </c>
      <c r="NB83" s="477">
        <v>44046</v>
      </c>
      <c r="NC83" s="446">
        <v>20</v>
      </c>
      <c r="ND83" s="452">
        <v>9.8571428571428577</v>
      </c>
    </row>
    <row r="84" spans="358:368" x14ac:dyDescent="0.25">
      <c r="MT84" s="453">
        <v>44057</v>
      </c>
      <c r="MU84" s="446">
        <v>0</v>
      </c>
      <c r="MV84" s="452">
        <f t="shared" si="11"/>
        <v>0.42857142857142855</v>
      </c>
      <c r="MW84" s="446">
        <f t="shared" si="10"/>
        <v>31</v>
      </c>
      <c r="MX84" s="452">
        <f t="shared" si="12"/>
        <v>1.7256751704104232</v>
      </c>
      <c r="NB84" s="477">
        <v>44047</v>
      </c>
      <c r="NC84" s="446">
        <v>13</v>
      </c>
      <c r="ND84" s="452">
        <v>10.857142857142858</v>
      </c>
    </row>
    <row r="85" spans="358:368" x14ac:dyDescent="0.25">
      <c r="MT85" s="453">
        <v>44058</v>
      </c>
      <c r="MU85" s="446">
        <v>0</v>
      </c>
      <c r="MV85" s="452">
        <f t="shared" si="11"/>
        <v>0.42857142857142855</v>
      </c>
      <c r="MW85" s="446">
        <f t="shared" si="10"/>
        <v>31</v>
      </c>
      <c r="MX85" s="452">
        <f t="shared" si="12"/>
        <v>1.7256751704104232</v>
      </c>
      <c r="NB85" s="477">
        <v>44048</v>
      </c>
      <c r="NC85" s="446">
        <v>12</v>
      </c>
      <c r="ND85" s="452">
        <v>11.285714285714286</v>
      </c>
    </row>
    <row r="86" spans="358:368" x14ac:dyDescent="0.25">
      <c r="MT86" s="453">
        <v>44059</v>
      </c>
      <c r="MU86" s="446">
        <v>0</v>
      </c>
      <c r="MV86" s="452">
        <f t="shared" si="11"/>
        <v>0.42857142857142855</v>
      </c>
      <c r="MW86" s="446">
        <f t="shared" si="10"/>
        <v>31</v>
      </c>
      <c r="MX86" s="452">
        <f t="shared" si="12"/>
        <v>1.7256751704104232</v>
      </c>
      <c r="NB86" s="477">
        <v>44049</v>
      </c>
      <c r="NC86" s="446">
        <v>44</v>
      </c>
      <c r="ND86" s="452">
        <v>16.428571428571427</v>
      </c>
    </row>
    <row r="87" spans="358:368" x14ac:dyDescent="0.25">
      <c r="MT87" s="453">
        <v>44060</v>
      </c>
      <c r="MU87" s="446">
        <v>0</v>
      </c>
      <c r="MV87" s="452">
        <f t="shared" si="11"/>
        <v>0.42857142857142855</v>
      </c>
      <c r="MW87" s="446">
        <f t="shared" si="10"/>
        <v>31</v>
      </c>
      <c r="MX87" s="452">
        <f t="shared" si="12"/>
        <v>1.7256751704104232</v>
      </c>
      <c r="NB87" s="477">
        <v>44050</v>
      </c>
      <c r="NC87" s="446">
        <v>48</v>
      </c>
      <c r="ND87" s="452">
        <v>22.428571428571427</v>
      </c>
    </row>
    <row r="88" spans="358:368" x14ac:dyDescent="0.25">
      <c r="MT88" s="453">
        <v>44061</v>
      </c>
      <c r="MU88" s="446">
        <v>0</v>
      </c>
      <c r="MV88" s="452">
        <f t="shared" si="11"/>
        <v>0.42857142857142855</v>
      </c>
      <c r="MW88" s="446">
        <f t="shared" si="10"/>
        <v>31</v>
      </c>
      <c r="MX88" s="452">
        <f t="shared" si="12"/>
        <v>1.7256751704104232</v>
      </c>
      <c r="NB88" s="477">
        <v>44051</v>
      </c>
      <c r="NC88" s="446">
        <v>28</v>
      </c>
      <c r="ND88" s="452">
        <v>25.142857142857142</v>
      </c>
    </row>
    <row r="89" spans="358:368" x14ac:dyDescent="0.25">
      <c r="MT89" s="453">
        <v>44062</v>
      </c>
      <c r="MU89" s="446">
        <v>1</v>
      </c>
      <c r="MV89" s="452">
        <f t="shared" si="11"/>
        <v>0.5714285714285714</v>
      </c>
      <c r="MW89" s="446">
        <f t="shared" si="10"/>
        <v>32</v>
      </c>
      <c r="MX89" s="452">
        <f t="shared" si="12"/>
        <v>2.300900227213897</v>
      </c>
      <c r="NB89" s="477">
        <v>44052</v>
      </c>
      <c r="NC89" s="446">
        <v>35</v>
      </c>
      <c r="ND89" s="452">
        <v>28.571428571428573</v>
      </c>
    </row>
    <row r="90" spans="358:368" x14ac:dyDescent="0.25">
      <c r="MT90" s="453">
        <v>44063</v>
      </c>
      <c r="MU90" s="446">
        <v>0</v>
      </c>
      <c r="MV90" s="452">
        <f t="shared" si="11"/>
        <v>0.14285714285714285</v>
      </c>
      <c r="MW90" s="446">
        <f t="shared" si="10"/>
        <v>32</v>
      </c>
      <c r="MX90" s="452">
        <f t="shared" si="12"/>
        <v>0.57522505680347424</v>
      </c>
      <c r="NB90" s="477">
        <v>44053</v>
      </c>
      <c r="NC90" s="446">
        <v>44</v>
      </c>
      <c r="ND90" s="452">
        <v>32</v>
      </c>
    </row>
    <row r="91" spans="358:368" x14ac:dyDescent="0.25">
      <c r="MT91" s="453">
        <v>44064</v>
      </c>
      <c r="MU91" s="446">
        <v>0</v>
      </c>
      <c r="MV91" s="452">
        <f t="shared" si="11"/>
        <v>0.14285714285714285</v>
      </c>
      <c r="MW91" s="446">
        <f t="shared" si="10"/>
        <v>32</v>
      </c>
      <c r="MX91" s="452">
        <f t="shared" si="12"/>
        <v>0.57522505680347424</v>
      </c>
      <c r="NB91" s="477">
        <v>44054</v>
      </c>
      <c r="NC91" s="446">
        <v>31</v>
      </c>
      <c r="ND91" s="452">
        <v>34.571428571428569</v>
      </c>
    </row>
    <row r="92" spans="358:368" x14ac:dyDescent="0.25">
      <c r="MT92" s="453">
        <v>44065</v>
      </c>
      <c r="MU92" s="446">
        <v>0</v>
      </c>
      <c r="MV92" s="452">
        <f t="shared" si="11"/>
        <v>0.14285714285714285</v>
      </c>
      <c r="MW92" s="446">
        <f t="shared" si="10"/>
        <v>32</v>
      </c>
      <c r="MX92" s="452">
        <f t="shared" si="12"/>
        <v>0.57522505680347424</v>
      </c>
      <c r="NB92" s="477">
        <v>44055</v>
      </c>
      <c r="NC92" s="446">
        <v>40</v>
      </c>
      <c r="ND92" s="452">
        <v>38.571428571428569</v>
      </c>
    </row>
    <row r="93" spans="358:368" x14ac:dyDescent="0.25">
      <c r="MT93" s="453">
        <v>44066</v>
      </c>
      <c r="MU93" s="446">
        <v>0</v>
      </c>
      <c r="MV93" s="452">
        <f t="shared" si="11"/>
        <v>0.14285714285714285</v>
      </c>
      <c r="MW93" s="446">
        <f t="shared" si="10"/>
        <v>32</v>
      </c>
      <c r="MX93" s="452">
        <f t="shared" si="12"/>
        <v>0.57522505680347424</v>
      </c>
      <c r="NB93" s="477">
        <v>44056</v>
      </c>
      <c r="NC93" s="446">
        <v>32</v>
      </c>
      <c r="ND93" s="452">
        <v>36.857142857142854</v>
      </c>
    </row>
    <row r="94" spans="358:368" x14ac:dyDescent="0.25">
      <c r="MT94" s="453">
        <v>44067</v>
      </c>
      <c r="MU94" s="446">
        <v>0</v>
      </c>
      <c r="MV94" s="452">
        <f t="shared" si="11"/>
        <v>0.14285714285714285</v>
      </c>
      <c r="MW94" s="446">
        <f t="shared" si="10"/>
        <v>32</v>
      </c>
      <c r="MX94" s="452">
        <f t="shared" si="12"/>
        <v>0.57522505680347424</v>
      </c>
      <c r="NB94" s="477">
        <v>44057</v>
      </c>
      <c r="NC94" s="446">
        <v>68</v>
      </c>
      <c r="ND94" s="452">
        <v>39.714285714285715</v>
      </c>
    </row>
    <row r="95" spans="358:368" x14ac:dyDescent="0.25">
      <c r="MT95" s="453">
        <v>44068</v>
      </c>
      <c r="MU95" s="446">
        <v>0</v>
      </c>
      <c r="MV95" s="452">
        <f t="shared" si="11"/>
        <v>0.14285714285714285</v>
      </c>
      <c r="MW95" s="446">
        <f t="shared" si="10"/>
        <v>32</v>
      </c>
      <c r="MX95" s="452">
        <f t="shared" si="12"/>
        <v>0.57522505680347424</v>
      </c>
      <c r="NB95" s="477">
        <v>44058</v>
      </c>
      <c r="NC95" s="446">
        <v>63</v>
      </c>
      <c r="ND95" s="452">
        <v>44.714285714285715</v>
      </c>
    </row>
    <row r="96" spans="358:368" x14ac:dyDescent="0.25">
      <c r="MT96" s="453">
        <v>44069</v>
      </c>
      <c r="MU96" s="446">
        <v>0</v>
      </c>
      <c r="MV96" s="452">
        <f t="shared" si="11"/>
        <v>0</v>
      </c>
      <c r="MW96" s="446">
        <f t="shared" si="10"/>
        <v>32</v>
      </c>
      <c r="MX96" s="452">
        <f t="shared" si="12"/>
        <v>0</v>
      </c>
      <c r="NB96" s="477">
        <v>44059</v>
      </c>
      <c r="NC96" s="446">
        <v>36</v>
      </c>
      <c r="ND96" s="452">
        <v>44.857142857142854</v>
      </c>
    </row>
    <row r="97" spans="358:368" x14ac:dyDescent="0.25">
      <c r="MT97" s="453">
        <v>44070</v>
      </c>
      <c r="MU97" s="446">
        <v>0</v>
      </c>
      <c r="MV97" s="452">
        <f t="shared" si="11"/>
        <v>0</v>
      </c>
      <c r="MW97" s="446">
        <f t="shared" si="10"/>
        <v>32</v>
      </c>
      <c r="MX97" s="452">
        <f t="shared" si="12"/>
        <v>0</v>
      </c>
      <c r="NB97" s="477">
        <v>44060</v>
      </c>
      <c r="NC97" s="446">
        <v>41</v>
      </c>
      <c r="ND97" s="452">
        <v>44.428571428571431</v>
      </c>
    </row>
    <row r="98" spans="358:368" x14ac:dyDescent="0.25">
      <c r="MT98" s="453">
        <v>44071</v>
      </c>
      <c r="MU98" s="446">
        <v>0</v>
      </c>
      <c r="MV98" s="452">
        <f t="shared" si="11"/>
        <v>0</v>
      </c>
      <c r="MW98" s="446">
        <f t="shared" si="10"/>
        <v>32</v>
      </c>
      <c r="MX98" s="452">
        <f t="shared" si="12"/>
        <v>0</v>
      </c>
      <c r="NB98" s="477">
        <v>44061</v>
      </c>
      <c r="NC98" s="446">
        <v>36</v>
      </c>
      <c r="ND98" s="452">
        <v>45.142857142857146</v>
      </c>
    </row>
    <row r="99" spans="358:368" x14ac:dyDescent="0.25">
      <c r="MT99" s="453">
        <v>44073</v>
      </c>
      <c r="MU99" s="446">
        <v>0</v>
      </c>
      <c r="MV99" s="452">
        <f t="shared" si="11"/>
        <v>0</v>
      </c>
      <c r="MW99" s="446">
        <f t="shared" si="10"/>
        <v>32</v>
      </c>
      <c r="MX99" s="452">
        <f t="shared" si="12"/>
        <v>0</v>
      </c>
      <c r="NB99" s="477">
        <v>44062</v>
      </c>
      <c r="NC99" s="446">
        <v>32</v>
      </c>
      <c r="ND99" s="452">
        <v>44</v>
      </c>
    </row>
    <row r="100" spans="358:368" x14ac:dyDescent="0.25">
      <c r="MT100" s="453">
        <v>44074</v>
      </c>
      <c r="MU100" s="446">
        <v>0</v>
      </c>
      <c r="MV100" s="452">
        <f t="shared" si="11"/>
        <v>0</v>
      </c>
      <c r="MW100" s="446">
        <f t="shared" si="10"/>
        <v>32</v>
      </c>
      <c r="MX100" s="452">
        <f t="shared" si="12"/>
        <v>0</v>
      </c>
      <c r="NB100" s="477">
        <v>44063</v>
      </c>
      <c r="NC100" s="446">
        <v>32</v>
      </c>
      <c r="ND100" s="452">
        <v>44</v>
      </c>
    </row>
    <row r="101" spans="358:368" x14ac:dyDescent="0.25">
      <c r="MT101" s="453">
        <v>44075</v>
      </c>
      <c r="MU101" s="446">
        <v>0</v>
      </c>
      <c r="MV101" s="452">
        <f t="shared" si="11"/>
        <v>0</v>
      </c>
      <c r="MW101" s="446">
        <f t="shared" si="10"/>
        <v>32</v>
      </c>
      <c r="MX101" s="452">
        <f t="shared" si="12"/>
        <v>0</v>
      </c>
      <c r="NB101" s="477">
        <v>44064</v>
      </c>
      <c r="NC101" s="446">
        <v>58</v>
      </c>
      <c r="ND101" s="452">
        <v>42.571428571428569</v>
      </c>
    </row>
    <row r="102" spans="358:368" x14ac:dyDescent="0.25">
      <c r="MT102" s="453">
        <v>44076</v>
      </c>
      <c r="MU102" s="446">
        <v>0</v>
      </c>
      <c r="MV102" s="452">
        <f t="shared" si="11"/>
        <v>0</v>
      </c>
      <c r="MW102" s="446">
        <f t="shared" si="10"/>
        <v>32</v>
      </c>
      <c r="MX102" s="452">
        <f t="shared" si="12"/>
        <v>0</v>
      </c>
      <c r="NB102" s="477">
        <v>44065</v>
      </c>
      <c r="NC102" s="446">
        <v>79</v>
      </c>
      <c r="ND102" s="452">
        <v>44.857142857142854</v>
      </c>
    </row>
    <row r="103" spans="358:368" x14ac:dyDescent="0.25">
      <c r="MT103" s="453">
        <v>44077</v>
      </c>
      <c r="MU103" s="446">
        <v>1</v>
      </c>
      <c r="MV103" s="452">
        <f t="shared" si="11"/>
        <v>0.14285714285714285</v>
      </c>
      <c r="MW103" s="446">
        <f t="shared" si="10"/>
        <v>33</v>
      </c>
      <c r="MX103" s="452">
        <f t="shared" si="12"/>
        <v>0.57522505680347424</v>
      </c>
      <c r="NB103" s="477">
        <v>44066</v>
      </c>
      <c r="NC103" s="446">
        <v>75</v>
      </c>
      <c r="ND103" s="452">
        <v>50.428571428571431</v>
      </c>
    </row>
    <row r="104" spans="358:368" x14ac:dyDescent="0.25">
      <c r="MT104" s="453">
        <v>44078</v>
      </c>
      <c r="MU104" s="446">
        <v>0</v>
      </c>
      <c r="MV104" s="452">
        <f t="shared" si="11"/>
        <v>0.14285714285714285</v>
      </c>
      <c r="MW104" s="446">
        <f t="shared" si="10"/>
        <v>33</v>
      </c>
      <c r="MX104" s="452">
        <f t="shared" si="12"/>
        <v>0.57522505680347424</v>
      </c>
      <c r="NB104" s="477">
        <v>44067</v>
      </c>
      <c r="NC104" s="446">
        <v>85</v>
      </c>
      <c r="ND104" s="452">
        <v>56.714285714285715</v>
      </c>
    </row>
    <row r="105" spans="358:368" x14ac:dyDescent="0.25">
      <c r="MT105" s="453">
        <v>44079</v>
      </c>
      <c r="MU105" s="446">
        <v>0</v>
      </c>
      <c r="MV105" s="452">
        <f t="shared" si="11"/>
        <v>0.14285714285714285</v>
      </c>
      <c r="MW105" s="446">
        <f t="shared" si="10"/>
        <v>33</v>
      </c>
      <c r="MX105" s="452">
        <f t="shared" si="12"/>
        <v>0.57522505680347424</v>
      </c>
      <c r="NB105" s="477">
        <v>44068</v>
      </c>
      <c r="NC105" s="446">
        <v>43</v>
      </c>
      <c r="ND105" s="452">
        <v>57.714285714285715</v>
      </c>
    </row>
    <row r="106" spans="358:368" x14ac:dyDescent="0.25">
      <c r="MT106" s="453">
        <v>44080</v>
      </c>
      <c r="MU106" s="446">
        <v>0</v>
      </c>
      <c r="MV106" s="452">
        <f t="shared" si="11"/>
        <v>0.14285714285714285</v>
      </c>
      <c r="MW106" s="446">
        <f t="shared" si="10"/>
        <v>33</v>
      </c>
      <c r="MX106" s="452">
        <f t="shared" si="12"/>
        <v>0.57522505680347424</v>
      </c>
      <c r="NB106" s="477">
        <v>44069</v>
      </c>
      <c r="NC106" s="446">
        <v>48</v>
      </c>
      <c r="ND106" s="452">
        <v>60</v>
      </c>
    </row>
    <row r="107" spans="358:368" x14ac:dyDescent="0.25">
      <c r="MT107" s="453">
        <v>44081</v>
      </c>
      <c r="MU107" s="446">
        <v>0</v>
      </c>
      <c r="MV107" s="452">
        <f t="shared" si="11"/>
        <v>0.14285714285714285</v>
      </c>
      <c r="MW107" s="446">
        <f t="shared" si="10"/>
        <v>33</v>
      </c>
      <c r="MX107" s="452">
        <f t="shared" si="12"/>
        <v>0.57522505680347424</v>
      </c>
      <c r="NB107" s="477">
        <v>44070</v>
      </c>
      <c r="NC107" s="446">
        <v>103</v>
      </c>
      <c r="ND107" s="452">
        <v>70.142857142857139</v>
      </c>
    </row>
    <row r="108" spans="358:368" x14ac:dyDescent="0.25">
      <c r="MT108" s="453">
        <v>44082</v>
      </c>
      <c r="MU108" s="446">
        <v>1</v>
      </c>
      <c r="MV108" s="452">
        <f t="shared" si="11"/>
        <v>0.2857142857142857</v>
      </c>
      <c r="MW108" s="446">
        <f t="shared" si="10"/>
        <v>34</v>
      </c>
      <c r="MX108" s="452">
        <f t="shared" si="12"/>
        <v>1.1504501136069485</v>
      </c>
      <c r="NB108" s="477">
        <v>44071</v>
      </c>
      <c r="NC108" s="446">
        <v>70</v>
      </c>
      <c r="ND108" s="452">
        <v>71.857142857142861</v>
      </c>
    </row>
    <row r="109" spans="358:368" x14ac:dyDescent="0.25">
      <c r="MT109" s="453">
        <v>44083</v>
      </c>
      <c r="MU109" s="446">
        <v>0</v>
      </c>
      <c r="MV109" s="452">
        <f t="shared" si="11"/>
        <v>0.2857142857142857</v>
      </c>
      <c r="MW109" s="446">
        <f t="shared" si="10"/>
        <v>34</v>
      </c>
      <c r="MX109" s="452">
        <f t="shared" si="12"/>
        <v>1.1504501136069485</v>
      </c>
      <c r="NB109" s="477">
        <v>44072</v>
      </c>
      <c r="NC109" s="446">
        <v>91</v>
      </c>
      <c r="ND109" s="452">
        <v>73.571428571428569</v>
      </c>
    </row>
    <row r="110" spans="358:368" x14ac:dyDescent="0.25">
      <c r="MT110" s="453">
        <v>44084</v>
      </c>
      <c r="MU110" s="446">
        <v>0</v>
      </c>
      <c r="MV110" s="452">
        <f t="shared" si="11"/>
        <v>0.14285714285714285</v>
      </c>
      <c r="MW110" s="446">
        <f t="shared" si="10"/>
        <v>34</v>
      </c>
      <c r="MX110" s="452">
        <f t="shared" si="12"/>
        <v>0.57522505680347424</v>
      </c>
      <c r="NB110" s="477">
        <v>44073</v>
      </c>
      <c r="NC110" s="446">
        <v>59</v>
      </c>
      <c r="ND110" s="452">
        <v>71.285714285714292</v>
      </c>
    </row>
    <row r="111" spans="358:368" x14ac:dyDescent="0.25">
      <c r="MT111" s="453">
        <v>44085</v>
      </c>
      <c r="MU111" s="446">
        <v>0</v>
      </c>
      <c r="MV111" s="452">
        <f t="shared" si="11"/>
        <v>0.14285714285714285</v>
      </c>
      <c r="MW111" s="446">
        <f t="shared" si="10"/>
        <v>34</v>
      </c>
      <c r="MX111" s="452">
        <f t="shared" si="12"/>
        <v>0.57522505680347424</v>
      </c>
      <c r="NB111" s="477">
        <v>44074</v>
      </c>
      <c r="NC111" s="446">
        <v>121</v>
      </c>
      <c r="ND111" s="452">
        <v>76.428571428571431</v>
      </c>
    </row>
    <row r="112" spans="358:368" x14ac:dyDescent="0.25">
      <c r="MT112" s="453">
        <v>44086</v>
      </c>
      <c r="MU112" s="446">
        <v>0</v>
      </c>
      <c r="MV112" s="452">
        <f t="shared" si="11"/>
        <v>0.14285714285714285</v>
      </c>
      <c r="MW112" s="446">
        <f t="shared" si="10"/>
        <v>34</v>
      </c>
      <c r="MX112" s="452">
        <f t="shared" si="12"/>
        <v>0.57522505680347424</v>
      </c>
      <c r="NB112" s="477">
        <v>44075</v>
      </c>
      <c r="NC112" s="446">
        <v>160</v>
      </c>
      <c r="ND112" s="452">
        <v>93.142857142857139</v>
      </c>
    </row>
    <row r="113" spans="358:368" x14ac:dyDescent="0.25">
      <c r="MT113" s="453">
        <v>44087</v>
      </c>
      <c r="MU113" s="446">
        <v>1</v>
      </c>
      <c r="MV113" s="452">
        <f t="shared" si="11"/>
        <v>0.2857142857142857</v>
      </c>
      <c r="MW113" s="446">
        <f t="shared" si="10"/>
        <v>35</v>
      </c>
      <c r="MX113" s="452">
        <f t="shared" si="12"/>
        <v>1.1504501136069485</v>
      </c>
      <c r="NB113" s="477">
        <v>44076</v>
      </c>
      <c r="NC113" s="446">
        <v>51</v>
      </c>
      <c r="ND113" s="452">
        <v>93.571428571428569</v>
      </c>
    </row>
    <row r="114" spans="358:368" x14ac:dyDescent="0.25">
      <c r="MT114" s="453">
        <v>44088</v>
      </c>
      <c r="MU114" s="446">
        <v>0</v>
      </c>
      <c r="MV114" s="452">
        <f t="shared" si="11"/>
        <v>0.2857142857142857</v>
      </c>
      <c r="MW114" s="446">
        <f t="shared" si="10"/>
        <v>35</v>
      </c>
      <c r="MX114" s="452">
        <f t="shared" si="12"/>
        <v>1.1504501136069485</v>
      </c>
      <c r="NB114" s="477">
        <v>44077</v>
      </c>
      <c r="NC114" s="446">
        <v>63</v>
      </c>
      <c r="ND114" s="452">
        <v>87.857142857142861</v>
      </c>
    </row>
    <row r="115" spans="358:368" x14ac:dyDescent="0.25">
      <c r="MT115" s="453">
        <v>44089</v>
      </c>
      <c r="MU115" s="446">
        <v>1</v>
      </c>
      <c r="MV115" s="452">
        <f t="shared" si="11"/>
        <v>0.2857142857142857</v>
      </c>
      <c r="MW115" s="446">
        <f t="shared" si="10"/>
        <v>36</v>
      </c>
      <c r="MX115" s="452">
        <f t="shared" si="12"/>
        <v>1.1504501136069485</v>
      </c>
      <c r="NB115" s="477">
        <v>44078</v>
      </c>
      <c r="NC115" s="446">
        <v>99</v>
      </c>
      <c r="ND115" s="452">
        <v>92</v>
      </c>
    </row>
    <row r="116" spans="358:368" x14ac:dyDescent="0.25">
      <c r="MT116" s="453">
        <v>44090</v>
      </c>
      <c r="MU116" s="446">
        <v>0</v>
      </c>
      <c r="MV116" s="452">
        <f t="shared" si="11"/>
        <v>0.2857142857142857</v>
      </c>
      <c r="MW116" s="446">
        <f t="shared" si="10"/>
        <v>36</v>
      </c>
      <c r="MX116" s="452">
        <f t="shared" si="12"/>
        <v>1.1504501136069485</v>
      </c>
      <c r="NB116" s="477">
        <v>44079</v>
      </c>
      <c r="NC116" s="446">
        <v>49</v>
      </c>
      <c r="ND116" s="452">
        <v>86</v>
      </c>
    </row>
    <row r="117" spans="358:368" x14ac:dyDescent="0.25">
      <c r="MT117" s="453">
        <v>44091</v>
      </c>
      <c r="MU117" s="446">
        <v>1</v>
      </c>
      <c r="MV117" s="452">
        <f t="shared" si="11"/>
        <v>0.42857142857142855</v>
      </c>
      <c r="MW117" s="446">
        <f t="shared" si="10"/>
        <v>37</v>
      </c>
      <c r="MX117" s="452">
        <f t="shared" si="12"/>
        <v>1.7256751704104232</v>
      </c>
      <c r="NB117" s="477">
        <v>44080</v>
      </c>
      <c r="NC117" s="446">
        <v>35</v>
      </c>
      <c r="ND117" s="452">
        <v>82.571428571428569</v>
      </c>
    </row>
    <row r="118" spans="358:368" x14ac:dyDescent="0.25">
      <c r="MT118" s="453">
        <v>44092</v>
      </c>
      <c r="MU118" s="446">
        <v>0</v>
      </c>
      <c r="MV118" s="452">
        <f t="shared" si="11"/>
        <v>0.42857142857142855</v>
      </c>
      <c r="MW118" s="446">
        <f t="shared" si="10"/>
        <v>37</v>
      </c>
      <c r="MX118" s="452">
        <f t="shared" si="12"/>
        <v>1.7256751704104232</v>
      </c>
      <c r="NB118" s="477">
        <v>44081</v>
      </c>
      <c r="NC118" s="446">
        <v>45</v>
      </c>
      <c r="ND118" s="452">
        <v>71.714285714285708</v>
      </c>
    </row>
    <row r="119" spans="358:368" x14ac:dyDescent="0.25">
      <c r="MT119" s="453">
        <v>44093</v>
      </c>
      <c r="MU119" s="446">
        <v>0</v>
      </c>
      <c r="MV119" s="452">
        <f t="shared" si="11"/>
        <v>0.42857142857142855</v>
      </c>
      <c r="MW119" s="446">
        <f t="shared" si="10"/>
        <v>37</v>
      </c>
      <c r="MX119" s="452">
        <f t="shared" si="12"/>
        <v>1.7256751704104232</v>
      </c>
      <c r="NB119" s="477">
        <v>44082</v>
      </c>
      <c r="NC119" s="446">
        <v>56</v>
      </c>
      <c r="ND119" s="452">
        <v>56.857142857142854</v>
      </c>
    </row>
    <row r="120" spans="358:368" x14ac:dyDescent="0.25">
      <c r="MT120" s="453">
        <v>44094</v>
      </c>
      <c r="MU120" s="446">
        <v>0</v>
      </c>
      <c r="MV120" s="452">
        <f t="shared" si="11"/>
        <v>0.2857142857142857</v>
      </c>
      <c r="MW120" s="446">
        <f t="shared" si="10"/>
        <v>37</v>
      </c>
      <c r="MX120" s="452">
        <f t="shared" si="12"/>
        <v>1.1504501136069485</v>
      </c>
      <c r="NB120" s="477">
        <v>44083</v>
      </c>
      <c r="NC120" s="446">
        <v>118</v>
      </c>
      <c r="ND120" s="452">
        <v>66.428571428571431</v>
      </c>
    </row>
    <row r="121" spans="358:368" x14ac:dyDescent="0.25">
      <c r="MT121" s="453">
        <v>44095</v>
      </c>
      <c r="MU121" s="446">
        <v>0</v>
      </c>
      <c r="MV121" s="452">
        <f t="shared" si="11"/>
        <v>0.2857142857142857</v>
      </c>
      <c r="MW121" s="446">
        <f t="shared" si="10"/>
        <v>37</v>
      </c>
      <c r="MX121" s="452">
        <f t="shared" si="12"/>
        <v>1.1504501136069485</v>
      </c>
      <c r="NB121" s="477">
        <v>44084</v>
      </c>
      <c r="NC121" s="446">
        <v>61</v>
      </c>
      <c r="ND121" s="452">
        <v>66.142857142857139</v>
      </c>
    </row>
    <row r="122" spans="358:368" x14ac:dyDescent="0.25">
      <c r="MT122" s="453">
        <v>44096</v>
      </c>
      <c r="MU122" s="446">
        <v>2</v>
      </c>
      <c r="MV122" s="452">
        <f t="shared" si="11"/>
        <v>0.42857142857142855</v>
      </c>
      <c r="MW122" s="446">
        <f t="shared" si="10"/>
        <v>39</v>
      </c>
      <c r="MX122" s="452">
        <f t="shared" si="12"/>
        <v>1.7256751704104232</v>
      </c>
      <c r="NB122" s="477">
        <v>44085</v>
      </c>
      <c r="NC122" s="446">
        <v>127</v>
      </c>
      <c r="ND122" s="452">
        <v>70.142857142857139</v>
      </c>
    </row>
    <row r="123" spans="358:368" x14ac:dyDescent="0.25">
      <c r="MT123" s="453">
        <v>44097</v>
      </c>
      <c r="MU123" s="446">
        <v>0</v>
      </c>
      <c r="MV123" s="452">
        <f t="shared" si="11"/>
        <v>0.42857142857142855</v>
      </c>
      <c r="MW123" s="446">
        <f t="shared" si="10"/>
        <v>39</v>
      </c>
      <c r="MX123" s="452">
        <f t="shared" si="12"/>
        <v>1.7256751704104232</v>
      </c>
      <c r="NB123" s="477">
        <v>44086</v>
      </c>
      <c r="NC123" s="446">
        <v>111</v>
      </c>
      <c r="ND123" s="452">
        <v>79</v>
      </c>
    </row>
    <row r="124" spans="358:368" x14ac:dyDescent="0.25">
      <c r="MT124" s="453">
        <v>44098</v>
      </c>
      <c r="MU124" s="446">
        <v>0</v>
      </c>
      <c r="MV124" s="452">
        <f t="shared" si="11"/>
        <v>0.2857142857142857</v>
      </c>
      <c r="MW124" s="446">
        <f t="shared" si="10"/>
        <v>39</v>
      </c>
      <c r="MX124" s="452">
        <f t="shared" si="12"/>
        <v>1.1504501136069485</v>
      </c>
      <c r="NB124" s="477">
        <v>44087</v>
      </c>
      <c r="NC124" s="446">
        <v>83</v>
      </c>
      <c r="ND124" s="452">
        <v>85.857142857142861</v>
      </c>
    </row>
    <row r="125" spans="358:368" x14ac:dyDescent="0.25">
      <c r="MT125" s="453">
        <v>44099</v>
      </c>
      <c r="MU125" s="446">
        <v>0</v>
      </c>
      <c r="MV125" s="452">
        <f t="shared" si="11"/>
        <v>0.2857142857142857</v>
      </c>
      <c r="MW125" s="446">
        <f t="shared" si="10"/>
        <v>39</v>
      </c>
      <c r="MX125" s="452">
        <f t="shared" si="12"/>
        <v>1.1504501136069485</v>
      </c>
      <c r="NB125" s="477">
        <v>44088</v>
      </c>
      <c r="NC125" s="446">
        <v>41</v>
      </c>
      <c r="ND125" s="452">
        <v>85.285714285714292</v>
      </c>
    </row>
    <row r="126" spans="358:368" x14ac:dyDescent="0.25">
      <c r="MT126" s="453">
        <v>44100</v>
      </c>
      <c r="MU126" s="446">
        <v>1</v>
      </c>
      <c r="MV126" s="452">
        <f t="shared" si="11"/>
        <v>0.42857142857142855</v>
      </c>
      <c r="MW126" s="446">
        <f t="shared" si="10"/>
        <v>40</v>
      </c>
      <c r="MX126" s="452">
        <f t="shared" si="12"/>
        <v>1.7256751704104232</v>
      </c>
      <c r="NB126" s="477">
        <v>44089</v>
      </c>
      <c r="NC126" s="446">
        <v>82</v>
      </c>
      <c r="ND126" s="452">
        <v>89</v>
      </c>
    </row>
    <row r="127" spans="358:368" x14ac:dyDescent="0.25">
      <c r="MT127" s="453">
        <v>44101</v>
      </c>
      <c r="MU127" s="446">
        <v>0</v>
      </c>
      <c r="MV127" s="452">
        <f t="shared" si="11"/>
        <v>0.42857142857142855</v>
      </c>
      <c r="MW127" s="446">
        <f t="shared" si="10"/>
        <v>40</v>
      </c>
      <c r="MX127" s="452">
        <f t="shared" si="12"/>
        <v>1.7256751704104232</v>
      </c>
      <c r="NB127" s="477">
        <v>44090</v>
      </c>
      <c r="NC127" s="446">
        <v>68</v>
      </c>
      <c r="ND127" s="452">
        <v>81.857142857142861</v>
      </c>
    </row>
    <row r="128" spans="358:368" x14ac:dyDescent="0.25">
      <c r="MT128" s="453">
        <v>44102</v>
      </c>
      <c r="MU128" s="446">
        <v>0</v>
      </c>
      <c r="MV128" s="452">
        <f t="shared" si="11"/>
        <v>0.42857142857142855</v>
      </c>
      <c r="MW128" s="446">
        <f t="shared" si="10"/>
        <v>40</v>
      </c>
      <c r="MX128" s="452">
        <f t="shared" si="12"/>
        <v>1.7256751704104232</v>
      </c>
      <c r="NB128" s="477">
        <v>44091</v>
      </c>
      <c r="NC128" s="446">
        <v>82</v>
      </c>
      <c r="ND128" s="452">
        <v>84.857142857142861</v>
      </c>
    </row>
    <row r="129" spans="358:368" x14ac:dyDescent="0.25">
      <c r="MT129" s="453">
        <v>44103</v>
      </c>
      <c r="MU129" s="446">
        <v>0</v>
      </c>
      <c r="MV129" s="452">
        <f t="shared" si="11"/>
        <v>0.14285714285714285</v>
      </c>
      <c r="MW129" s="446">
        <f t="shared" si="10"/>
        <v>40</v>
      </c>
      <c r="MX129" s="452">
        <f t="shared" si="12"/>
        <v>0.57522505680347424</v>
      </c>
      <c r="NB129" s="477">
        <v>44092</v>
      </c>
      <c r="NC129" s="446">
        <v>85</v>
      </c>
      <c r="ND129" s="452">
        <v>78.857142857142861</v>
      </c>
    </row>
    <row r="130" spans="358:368" x14ac:dyDescent="0.25">
      <c r="MT130" s="453">
        <v>44104</v>
      </c>
      <c r="MU130" s="446">
        <v>0</v>
      </c>
      <c r="MV130" s="452">
        <f t="shared" si="11"/>
        <v>0.14285714285714285</v>
      </c>
      <c r="MW130" s="446">
        <f t="shared" si="10"/>
        <v>40</v>
      </c>
      <c r="MX130" s="452">
        <f t="shared" si="12"/>
        <v>0.57522505680347424</v>
      </c>
      <c r="NB130" s="477">
        <v>44093</v>
      </c>
      <c r="NC130" s="446">
        <v>76</v>
      </c>
      <c r="ND130" s="452">
        <v>73.857142857142861</v>
      </c>
    </row>
    <row r="131" spans="358:368" x14ac:dyDescent="0.25">
      <c r="MT131" s="453">
        <v>44105</v>
      </c>
      <c r="MU131" s="446">
        <v>0</v>
      </c>
      <c r="MV131" s="452">
        <f t="shared" si="11"/>
        <v>0.14285714285714285</v>
      </c>
      <c r="MW131" s="446">
        <f t="shared" si="10"/>
        <v>40</v>
      </c>
      <c r="MX131" s="452">
        <f t="shared" si="12"/>
        <v>0.57522505680347424</v>
      </c>
      <c r="NB131" s="477">
        <v>44094</v>
      </c>
      <c r="NC131" s="446">
        <v>67</v>
      </c>
      <c r="ND131" s="452">
        <v>71.571428571428569</v>
      </c>
    </row>
    <row r="132" spans="358:368" x14ac:dyDescent="0.25">
      <c r="MT132" s="453">
        <v>44106</v>
      </c>
      <c r="MU132" s="446">
        <v>0</v>
      </c>
      <c r="MV132" s="452">
        <f t="shared" si="11"/>
        <v>0.14285714285714285</v>
      </c>
      <c r="MW132" s="446">
        <f t="shared" si="10"/>
        <v>40</v>
      </c>
      <c r="MX132" s="452">
        <f t="shared" si="12"/>
        <v>0.57522505680347424</v>
      </c>
      <c r="NB132" s="477">
        <v>44095</v>
      </c>
      <c r="NC132" s="446">
        <v>34</v>
      </c>
      <c r="ND132" s="452">
        <v>70.571428571428569</v>
      </c>
    </row>
    <row r="133" spans="358:368" x14ac:dyDescent="0.25">
      <c r="MT133" s="453">
        <v>44107</v>
      </c>
      <c r="MU133" s="446">
        <v>4</v>
      </c>
      <c r="MV133" s="452">
        <f t="shared" si="11"/>
        <v>0.5714285714285714</v>
      </c>
      <c r="MW133" s="446">
        <f t="shared" si="10"/>
        <v>44</v>
      </c>
      <c r="MX133" s="452">
        <f t="shared" si="12"/>
        <v>2.300900227213897</v>
      </c>
      <c r="NB133" s="477">
        <v>44096</v>
      </c>
      <c r="NC133" s="446">
        <v>59</v>
      </c>
      <c r="ND133" s="452">
        <v>67.285714285714292</v>
      </c>
    </row>
    <row r="134" spans="358:368" x14ac:dyDescent="0.25">
      <c r="MT134" s="453">
        <v>44108</v>
      </c>
      <c r="MU134" s="446">
        <v>4</v>
      </c>
      <c r="MV134" s="452">
        <f t="shared" si="11"/>
        <v>1.1428571428571428</v>
      </c>
      <c r="MW134" s="446">
        <f t="shared" si="10"/>
        <v>48</v>
      </c>
      <c r="MX134" s="452">
        <f t="shared" si="12"/>
        <v>4.601800454427794</v>
      </c>
      <c r="NB134" s="477">
        <v>44097</v>
      </c>
      <c r="NC134" s="446">
        <v>68</v>
      </c>
      <c r="ND134" s="452">
        <v>67.285714285714292</v>
      </c>
    </row>
    <row r="135" spans="358:368" x14ac:dyDescent="0.25">
      <c r="MT135" s="453">
        <v>44109</v>
      </c>
      <c r="MU135" s="446">
        <v>0</v>
      </c>
      <c r="MV135" s="452">
        <f t="shared" si="11"/>
        <v>1.1428571428571428</v>
      </c>
      <c r="MW135" s="446">
        <f t="shared" ref="MW135:MW198" si="13">MU135+MW134</f>
        <v>48</v>
      </c>
      <c r="MX135" s="452">
        <f t="shared" si="12"/>
        <v>4.601800454427794</v>
      </c>
      <c r="NB135" s="477">
        <v>44098</v>
      </c>
      <c r="NC135" s="446">
        <v>62</v>
      </c>
      <c r="ND135" s="452">
        <v>64.428571428571431</v>
      </c>
    </row>
    <row r="136" spans="358:368" x14ac:dyDescent="0.25">
      <c r="MT136" s="453">
        <v>44110</v>
      </c>
      <c r="MU136" s="446">
        <v>1</v>
      </c>
      <c r="MV136" s="452">
        <f t="shared" si="11"/>
        <v>1.2857142857142858</v>
      </c>
      <c r="MW136" s="446">
        <f t="shared" si="13"/>
        <v>49</v>
      </c>
      <c r="MX136" s="452">
        <f t="shared" si="12"/>
        <v>5.1770255112312702</v>
      </c>
      <c r="NB136" s="477">
        <v>44099</v>
      </c>
      <c r="NC136" s="446">
        <v>97</v>
      </c>
      <c r="ND136" s="452">
        <v>66.142857142857139</v>
      </c>
    </row>
    <row r="137" spans="358:368" x14ac:dyDescent="0.25">
      <c r="MT137" s="453">
        <v>44111</v>
      </c>
      <c r="MU137" s="446">
        <v>0</v>
      </c>
      <c r="MV137" s="452">
        <f t="shared" si="11"/>
        <v>1.2857142857142858</v>
      </c>
      <c r="MW137" s="446">
        <f t="shared" si="13"/>
        <v>49</v>
      </c>
      <c r="MX137" s="452">
        <f t="shared" si="12"/>
        <v>5.1770255112312702</v>
      </c>
      <c r="NB137" s="477">
        <v>44100</v>
      </c>
      <c r="NC137" s="446">
        <v>33</v>
      </c>
      <c r="ND137" s="452">
        <v>60</v>
      </c>
    </row>
    <row r="138" spans="358:368" x14ac:dyDescent="0.25">
      <c r="MT138" s="453">
        <v>44112</v>
      </c>
      <c r="MU138" s="446">
        <v>0</v>
      </c>
      <c r="MV138" s="452">
        <f t="shared" si="11"/>
        <v>1.2857142857142858</v>
      </c>
      <c r="MW138" s="446">
        <f t="shared" si="13"/>
        <v>49</v>
      </c>
      <c r="MX138" s="452">
        <f t="shared" si="12"/>
        <v>5.1770255112312702</v>
      </c>
      <c r="NB138" s="477">
        <v>44101</v>
      </c>
      <c r="NC138" s="446">
        <v>88</v>
      </c>
      <c r="ND138" s="452">
        <v>63</v>
      </c>
    </row>
    <row r="139" spans="358:368" x14ac:dyDescent="0.25">
      <c r="MT139" s="453">
        <v>44113</v>
      </c>
      <c r="MU139" s="446">
        <v>0</v>
      </c>
      <c r="MV139" s="452">
        <f t="shared" si="11"/>
        <v>1.2857142857142858</v>
      </c>
      <c r="MW139" s="446">
        <f t="shared" si="13"/>
        <v>49</v>
      </c>
      <c r="MX139" s="452">
        <f t="shared" si="12"/>
        <v>5.1770255112312702</v>
      </c>
      <c r="NB139" s="477">
        <v>44102</v>
      </c>
      <c r="NC139" s="446">
        <v>48</v>
      </c>
      <c r="ND139" s="452">
        <v>65</v>
      </c>
    </row>
    <row r="140" spans="358:368" x14ac:dyDescent="0.25">
      <c r="MT140" s="453">
        <v>44114</v>
      </c>
      <c r="MU140" s="446">
        <v>0</v>
      </c>
      <c r="MV140" s="452">
        <f t="shared" ref="MV140:MV203" si="14">AVERAGE(MU134:MU140)</f>
        <v>0.7142857142857143</v>
      </c>
      <c r="MW140" s="446">
        <f t="shared" si="13"/>
        <v>49</v>
      </c>
      <c r="MX140" s="452">
        <f t="shared" ref="MX140:MX203" si="15">MV140/$MU$3*100000</f>
        <v>2.8761252840173719</v>
      </c>
      <c r="NB140" s="477">
        <v>44103</v>
      </c>
      <c r="NC140" s="446">
        <v>58</v>
      </c>
      <c r="ND140" s="452">
        <v>64.857142857142861</v>
      </c>
    </row>
    <row r="141" spans="358:368" x14ac:dyDescent="0.25">
      <c r="MT141" s="453">
        <v>44116</v>
      </c>
      <c r="MU141" s="446">
        <v>0</v>
      </c>
      <c r="MV141" s="452">
        <f t="shared" si="14"/>
        <v>0.14285714285714285</v>
      </c>
      <c r="MW141" s="446">
        <f t="shared" si="13"/>
        <v>49</v>
      </c>
      <c r="MX141" s="452">
        <f t="shared" si="15"/>
        <v>0.57522505680347424</v>
      </c>
      <c r="NB141" s="477">
        <v>44104</v>
      </c>
      <c r="NC141" s="446">
        <v>64</v>
      </c>
      <c r="ND141" s="452">
        <v>64.285714285714292</v>
      </c>
    </row>
    <row r="142" spans="358:368" x14ac:dyDescent="0.25">
      <c r="MT142" s="453">
        <v>44117</v>
      </c>
      <c r="MU142" s="446">
        <v>0</v>
      </c>
      <c r="MV142" s="452">
        <f t="shared" si="14"/>
        <v>0.14285714285714285</v>
      </c>
      <c r="MW142" s="446">
        <f t="shared" si="13"/>
        <v>49</v>
      </c>
      <c r="MX142" s="452">
        <f t="shared" si="15"/>
        <v>0.57522505680347424</v>
      </c>
      <c r="NB142" s="477">
        <v>44105</v>
      </c>
      <c r="NC142" s="446">
        <v>108</v>
      </c>
      <c r="ND142" s="452">
        <v>70.857142857142861</v>
      </c>
    </row>
    <row r="143" spans="358:368" x14ac:dyDescent="0.25">
      <c r="MT143" s="453">
        <v>44118</v>
      </c>
      <c r="MU143" s="446">
        <v>0</v>
      </c>
      <c r="MV143" s="452">
        <f t="shared" si="14"/>
        <v>0</v>
      </c>
      <c r="MW143" s="446">
        <f t="shared" si="13"/>
        <v>49</v>
      </c>
      <c r="MX143" s="452">
        <f t="shared" si="15"/>
        <v>0</v>
      </c>
      <c r="NB143" s="477">
        <v>44106</v>
      </c>
      <c r="NC143" s="446">
        <v>74</v>
      </c>
      <c r="ND143" s="452">
        <v>67.571428571428569</v>
      </c>
    </row>
    <row r="144" spans="358:368" x14ac:dyDescent="0.25">
      <c r="MT144" s="453">
        <v>44119</v>
      </c>
      <c r="MU144" s="446">
        <v>0</v>
      </c>
      <c r="MV144" s="452">
        <f t="shared" si="14"/>
        <v>0</v>
      </c>
      <c r="MW144" s="446">
        <f t="shared" si="13"/>
        <v>49</v>
      </c>
      <c r="MX144" s="452">
        <f t="shared" si="15"/>
        <v>0</v>
      </c>
      <c r="NB144" s="477">
        <v>44107</v>
      </c>
      <c r="NC144" s="446">
        <v>99</v>
      </c>
      <c r="ND144" s="452">
        <v>77</v>
      </c>
    </row>
    <row r="145" spans="358:368" x14ac:dyDescent="0.25">
      <c r="MT145" s="453">
        <v>44120</v>
      </c>
      <c r="MU145" s="446">
        <v>0</v>
      </c>
      <c r="MV145" s="452">
        <f t="shared" si="14"/>
        <v>0</v>
      </c>
      <c r="MW145" s="446">
        <f t="shared" si="13"/>
        <v>49</v>
      </c>
      <c r="MX145" s="452">
        <f t="shared" si="15"/>
        <v>0</v>
      </c>
      <c r="NB145" s="477">
        <v>44108</v>
      </c>
      <c r="NC145" s="446">
        <v>71</v>
      </c>
      <c r="ND145" s="452">
        <v>74.571428571428569</v>
      </c>
    </row>
    <row r="146" spans="358:368" x14ac:dyDescent="0.25">
      <c r="MT146" s="453">
        <v>44122</v>
      </c>
      <c r="MU146" s="446">
        <v>0</v>
      </c>
      <c r="MV146" s="452">
        <f t="shared" si="14"/>
        <v>0</v>
      </c>
      <c r="MW146" s="446">
        <f t="shared" si="13"/>
        <v>49</v>
      </c>
      <c r="MX146" s="452">
        <f t="shared" si="15"/>
        <v>0</v>
      </c>
      <c r="NB146" s="477">
        <v>44109</v>
      </c>
      <c r="NC146" s="446">
        <v>75</v>
      </c>
      <c r="ND146" s="452">
        <v>78.428571428571431</v>
      </c>
    </row>
    <row r="147" spans="358:368" x14ac:dyDescent="0.25">
      <c r="MT147" s="453">
        <v>44123</v>
      </c>
      <c r="MU147" s="446">
        <v>0</v>
      </c>
      <c r="MV147" s="452">
        <f t="shared" si="14"/>
        <v>0</v>
      </c>
      <c r="MW147" s="446">
        <f t="shared" si="13"/>
        <v>49</v>
      </c>
      <c r="MX147" s="452">
        <f t="shared" si="15"/>
        <v>0</v>
      </c>
      <c r="NB147" s="477">
        <v>44110</v>
      </c>
      <c r="NC147" s="446">
        <v>74</v>
      </c>
      <c r="ND147" s="452">
        <v>80.714285714285708</v>
      </c>
    </row>
    <row r="148" spans="358:368" x14ac:dyDescent="0.25">
      <c r="MT148" s="453">
        <v>44124</v>
      </c>
      <c r="MU148" s="446">
        <v>0</v>
      </c>
      <c r="MV148" s="452">
        <f t="shared" si="14"/>
        <v>0</v>
      </c>
      <c r="MW148" s="446">
        <f t="shared" si="13"/>
        <v>49</v>
      </c>
      <c r="MX148" s="452">
        <f t="shared" si="15"/>
        <v>0</v>
      </c>
      <c r="NB148" s="477">
        <v>44111</v>
      </c>
      <c r="NC148" s="446">
        <v>37</v>
      </c>
      <c r="ND148" s="452">
        <v>76.857142857142861</v>
      </c>
    </row>
    <row r="149" spans="358:368" x14ac:dyDescent="0.25">
      <c r="MT149" s="453">
        <v>44125</v>
      </c>
      <c r="MU149" s="446">
        <v>2</v>
      </c>
      <c r="MV149" s="452">
        <f t="shared" si="14"/>
        <v>0.2857142857142857</v>
      </c>
      <c r="MW149" s="446">
        <f t="shared" si="13"/>
        <v>51</v>
      </c>
      <c r="MX149" s="452">
        <f t="shared" si="15"/>
        <v>1.1504501136069485</v>
      </c>
      <c r="NB149" s="477">
        <v>44112</v>
      </c>
      <c r="NC149" s="446">
        <v>82</v>
      </c>
      <c r="ND149" s="452">
        <v>73.142857142857139</v>
      </c>
    </row>
    <row r="150" spans="358:368" x14ac:dyDescent="0.25">
      <c r="MT150" s="453">
        <v>44126</v>
      </c>
      <c r="MU150" s="446">
        <v>0</v>
      </c>
      <c r="MV150" s="452">
        <f t="shared" si="14"/>
        <v>0.2857142857142857</v>
      </c>
      <c r="MW150" s="446">
        <f t="shared" si="13"/>
        <v>51</v>
      </c>
      <c r="MX150" s="452">
        <f t="shared" si="15"/>
        <v>1.1504501136069485</v>
      </c>
      <c r="NB150" s="477">
        <v>44113</v>
      </c>
      <c r="NC150" s="446">
        <v>77</v>
      </c>
      <c r="ND150" s="452">
        <v>73.571428571428569</v>
      </c>
    </row>
    <row r="151" spans="358:368" x14ac:dyDescent="0.25">
      <c r="MT151" s="453">
        <v>44127</v>
      </c>
      <c r="MU151" s="446">
        <v>3</v>
      </c>
      <c r="MV151" s="452">
        <f t="shared" si="14"/>
        <v>0.7142857142857143</v>
      </c>
      <c r="MW151" s="446">
        <f t="shared" si="13"/>
        <v>54</v>
      </c>
      <c r="MX151" s="452">
        <f t="shared" si="15"/>
        <v>2.8761252840173719</v>
      </c>
      <c r="NB151" s="477">
        <v>44114</v>
      </c>
      <c r="NC151" s="446">
        <v>121</v>
      </c>
      <c r="ND151" s="452">
        <v>76.714285714285708</v>
      </c>
    </row>
    <row r="152" spans="358:368" x14ac:dyDescent="0.25">
      <c r="MT152" s="453">
        <v>44128</v>
      </c>
      <c r="MU152" s="446">
        <v>2</v>
      </c>
      <c r="MV152" s="452">
        <f t="shared" si="14"/>
        <v>1</v>
      </c>
      <c r="MW152" s="446">
        <f t="shared" si="13"/>
        <v>56</v>
      </c>
      <c r="MX152" s="452">
        <f t="shared" si="15"/>
        <v>4.0265753976243204</v>
      </c>
      <c r="NB152" s="477">
        <v>44115</v>
      </c>
      <c r="NC152" s="446">
        <v>49</v>
      </c>
      <c r="ND152" s="452">
        <v>73.571428571428569</v>
      </c>
    </row>
    <row r="153" spans="358:368" x14ac:dyDescent="0.25">
      <c r="MT153" s="453">
        <v>44129</v>
      </c>
      <c r="MU153" s="446">
        <v>1</v>
      </c>
      <c r="MV153" s="452">
        <f t="shared" si="14"/>
        <v>1.1428571428571428</v>
      </c>
      <c r="MW153" s="446">
        <f t="shared" si="13"/>
        <v>57</v>
      </c>
      <c r="MX153" s="452">
        <f t="shared" si="15"/>
        <v>4.601800454427794</v>
      </c>
      <c r="NB153" s="477">
        <v>44116</v>
      </c>
      <c r="NC153" s="446">
        <v>83</v>
      </c>
      <c r="ND153" s="452">
        <v>74.714285714285708</v>
      </c>
    </row>
    <row r="154" spans="358:368" x14ac:dyDescent="0.25">
      <c r="MT154" s="453">
        <v>44130</v>
      </c>
      <c r="MU154" s="446">
        <v>0</v>
      </c>
      <c r="MV154" s="452">
        <f t="shared" si="14"/>
        <v>1.1428571428571428</v>
      </c>
      <c r="MW154" s="446">
        <f t="shared" si="13"/>
        <v>57</v>
      </c>
      <c r="MX154" s="452">
        <f t="shared" si="15"/>
        <v>4.601800454427794</v>
      </c>
      <c r="NB154" s="477">
        <v>44117</v>
      </c>
      <c r="NC154" s="446">
        <v>105</v>
      </c>
      <c r="ND154" s="452">
        <v>79.142857142857139</v>
      </c>
    </row>
    <row r="155" spans="358:368" x14ac:dyDescent="0.25">
      <c r="MT155" s="453">
        <v>44131</v>
      </c>
      <c r="MU155" s="446">
        <v>5</v>
      </c>
      <c r="MV155" s="452">
        <f t="shared" si="14"/>
        <v>1.8571428571428572</v>
      </c>
      <c r="MW155" s="446">
        <f t="shared" si="13"/>
        <v>62</v>
      </c>
      <c r="MX155" s="452">
        <f t="shared" si="15"/>
        <v>7.4779257384451663</v>
      </c>
      <c r="NB155" s="477">
        <v>44118</v>
      </c>
      <c r="NC155" s="446">
        <v>128</v>
      </c>
      <c r="ND155" s="452">
        <v>92.142857142857139</v>
      </c>
    </row>
    <row r="156" spans="358:368" x14ac:dyDescent="0.25">
      <c r="MT156" s="453">
        <v>44132</v>
      </c>
      <c r="MU156" s="446">
        <v>2</v>
      </c>
      <c r="MV156" s="452">
        <f t="shared" si="14"/>
        <v>1.8571428571428572</v>
      </c>
      <c r="MW156" s="446">
        <f t="shared" si="13"/>
        <v>64</v>
      </c>
      <c r="MX156" s="452">
        <f t="shared" si="15"/>
        <v>7.4779257384451663</v>
      </c>
      <c r="MY156" s="452">
        <f t="shared" ref="MY156:MY169" si="16">SUM(MU143:MU156)/$MU$3*100000</f>
        <v>60.398630964364813</v>
      </c>
      <c r="NB156" s="477">
        <v>44119</v>
      </c>
      <c r="NC156" s="446">
        <v>90</v>
      </c>
      <c r="ND156" s="452">
        <v>93.285714285714292</v>
      </c>
    </row>
    <row r="157" spans="358:368" x14ac:dyDescent="0.25">
      <c r="MT157" s="453">
        <v>44133</v>
      </c>
      <c r="MU157" s="446">
        <v>2</v>
      </c>
      <c r="MV157" s="452">
        <f t="shared" si="14"/>
        <v>2.1428571428571428</v>
      </c>
      <c r="MW157" s="446">
        <f t="shared" si="13"/>
        <v>66</v>
      </c>
      <c r="MX157" s="452">
        <f t="shared" si="15"/>
        <v>8.6283758520521143</v>
      </c>
      <c r="MY157" s="452">
        <f t="shared" si="16"/>
        <v>68.451781759613453</v>
      </c>
      <c r="NB157" s="477">
        <v>44120</v>
      </c>
      <c r="NC157" s="446">
        <v>113</v>
      </c>
      <c r="ND157" s="452">
        <v>98.428571428571431</v>
      </c>
    </row>
    <row r="158" spans="358:368" x14ac:dyDescent="0.25">
      <c r="MT158" s="453">
        <v>44134</v>
      </c>
      <c r="MU158" s="446">
        <v>7</v>
      </c>
      <c r="MV158" s="452">
        <f t="shared" si="14"/>
        <v>2.7142857142857144</v>
      </c>
      <c r="MW158" s="446">
        <f t="shared" si="13"/>
        <v>73</v>
      </c>
      <c r="MX158" s="452">
        <f t="shared" si="15"/>
        <v>10.929276079266014</v>
      </c>
      <c r="MY158" s="452">
        <f t="shared" si="16"/>
        <v>96.637809542983689</v>
      </c>
      <c r="NB158" s="477">
        <v>44121</v>
      </c>
      <c r="NC158" s="446">
        <v>142</v>
      </c>
      <c r="ND158" s="452">
        <v>101.42857142857143</v>
      </c>
    </row>
    <row r="159" spans="358:368" x14ac:dyDescent="0.25">
      <c r="MT159" s="453">
        <v>44135</v>
      </c>
      <c r="MU159" s="446">
        <v>13</v>
      </c>
      <c r="MV159" s="452">
        <f t="shared" si="14"/>
        <v>4.2857142857142856</v>
      </c>
      <c r="MW159" s="446">
        <f t="shared" si="13"/>
        <v>86</v>
      </c>
      <c r="MX159" s="452">
        <f t="shared" si="15"/>
        <v>17.256751704104229</v>
      </c>
      <c r="MY159" s="452">
        <f t="shared" si="16"/>
        <v>148.98328971209986</v>
      </c>
      <c r="NB159" s="477">
        <v>44122</v>
      </c>
      <c r="NC159" s="446">
        <v>111</v>
      </c>
      <c r="ND159" s="452">
        <v>110.28571428571429</v>
      </c>
    </row>
    <row r="160" spans="358:368" x14ac:dyDescent="0.25">
      <c r="MT160" s="453">
        <v>44136</v>
      </c>
      <c r="MU160" s="446">
        <v>-11</v>
      </c>
      <c r="MV160" s="452">
        <f t="shared" si="14"/>
        <v>2.5714285714285716</v>
      </c>
      <c r="MW160" s="446">
        <f t="shared" si="13"/>
        <v>75</v>
      </c>
      <c r="MX160" s="452">
        <f t="shared" si="15"/>
        <v>10.35405102246254</v>
      </c>
      <c r="MY160" s="452">
        <f t="shared" si="16"/>
        <v>104.69096033823234</v>
      </c>
      <c r="NB160" s="477">
        <v>44123</v>
      </c>
      <c r="NC160" s="446">
        <v>63</v>
      </c>
      <c r="ND160" s="452">
        <v>107.42857142857143</v>
      </c>
    </row>
    <row r="161" spans="358:368" x14ac:dyDescent="0.25">
      <c r="MT161" s="453">
        <v>44137</v>
      </c>
      <c r="MU161" s="446">
        <v>0</v>
      </c>
      <c r="MV161" s="452">
        <f t="shared" si="14"/>
        <v>2.5714285714285716</v>
      </c>
      <c r="MW161" s="446">
        <f t="shared" si="13"/>
        <v>75</v>
      </c>
      <c r="MX161" s="452">
        <f t="shared" si="15"/>
        <v>10.35405102246254</v>
      </c>
      <c r="MY161" s="452">
        <f t="shared" si="16"/>
        <v>104.69096033823234</v>
      </c>
      <c r="NB161" s="477">
        <v>44124</v>
      </c>
      <c r="NC161" s="446">
        <v>116</v>
      </c>
      <c r="ND161" s="452">
        <v>109</v>
      </c>
    </row>
    <row r="162" spans="358:368" x14ac:dyDescent="0.25">
      <c r="MT162" s="453">
        <v>44138</v>
      </c>
      <c r="MU162" s="446">
        <v>5</v>
      </c>
      <c r="MV162" s="452">
        <f t="shared" si="14"/>
        <v>2.5714285714285716</v>
      </c>
      <c r="MW162" s="446">
        <f t="shared" si="13"/>
        <v>80</v>
      </c>
      <c r="MX162" s="452">
        <f t="shared" si="15"/>
        <v>10.35405102246254</v>
      </c>
      <c r="MY162" s="452">
        <f t="shared" si="16"/>
        <v>124.82383732635392</v>
      </c>
      <c r="NB162" s="477">
        <v>44125</v>
      </c>
      <c r="NC162" s="446">
        <v>167</v>
      </c>
      <c r="ND162" s="452">
        <v>114.57142857142857</v>
      </c>
    </row>
    <row r="163" spans="358:368" x14ac:dyDescent="0.25">
      <c r="MT163" s="453">
        <v>44139</v>
      </c>
      <c r="MU163" s="446">
        <v>4</v>
      </c>
      <c r="MV163" s="452">
        <f t="shared" si="14"/>
        <v>2.8571428571428572</v>
      </c>
      <c r="MW163" s="446">
        <f t="shared" si="13"/>
        <v>84</v>
      </c>
      <c r="MX163" s="452">
        <f t="shared" si="15"/>
        <v>11.504501136069488</v>
      </c>
      <c r="MY163" s="452">
        <f t="shared" si="16"/>
        <v>132.87698812160258</v>
      </c>
      <c r="NB163" s="477">
        <v>44126</v>
      </c>
      <c r="NC163" s="446">
        <v>136</v>
      </c>
      <c r="ND163" s="452">
        <v>121.14285714285714</v>
      </c>
    </row>
    <row r="164" spans="358:368" x14ac:dyDescent="0.25">
      <c r="MT164" s="453">
        <v>44140</v>
      </c>
      <c r="MU164" s="446">
        <v>2</v>
      </c>
      <c r="MV164" s="452">
        <f t="shared" si="14"/>
        <v>2.8571428571428572</v>
      </c>
      <c r="MW164" s="446">
        <f t="shared" si="13"/>
        <v>86</v>
      </c>
      <c r="MX164" s="452">
        <f t="shared" si="15"/>
        <v>11.504501136069488</v>
      </c>
      <c r="MY164" s="452">
        <f t="shared" si="16"/>
        <v>140.93013891685123</v>
      </c>
      <c r="NB164" s="477">
        <v>44127</v>
      </c>
      <c r="NC164" s="446">
        <v>141</v>
      </c>
      <c r="ND164" s="452">
        <v>125.14285714285714</v>
      </c>
    </row>
    <row r="165" spans="358:368" x14ac:dyDescent="0.25">
      <c r="MT165" s="453">
        <v>44141</v>
      </c>
      <c r="MU165" s="446">
        <v>3</v>
      </c>
      <c r="MV165" s="452">
        <f t="shared" si="14"/>
        <v>2.2857142857142856</v>
      </c>
      <c r="MW165" s="446">
        <f t="shared" si="13"/>
        <v>89</v>
      </c>
      <c r="MX165" s="452">
        <f t="shared" si="15"/>
        <v>9.2036009088555879</v>
      </c>
      <c r="MY165" s="452">
        <f t="shared" si="16"/>
        <v>140.93013891685123</v>
      </c>
      <c r="NB165" s="477">
        <v>44128</v>
      </c>
      <c r="NC165" s="446">
        <v>144</v>
      </c>
      <c r="ND165" s="452">
        <v>125.42857142857143</v>
      </c>
    </row>
    <row r="166" spans="358:368" x14ac:dyDescent="0.25">
      <c r="MT166" s="453">
        <v>44142</v>
      </c>
      <c r="MU166" s="446">
        <v>7</v>
      </c>
      <c r="MV166" s="452">
        <f t="shared" si="14"/>
        <v>1.4285714285714286</v>
      </c>
      <c r="MW166" s="446">
        <f t="shared" si="13"/>
        <v>96</v>
      </c>
      <c r="MX166" s="452">
        <f t="shared" si="15"/>
        <v>5.7522505680347438</v>
      </c>
      <c r="MY166" s="452">
        <f t="shared" si="16"/>
        <v>161.06301590497284</v>
      </c>
      <c r="NB166" s="477">
        <v>44129</v>
      </c>
      <c r="NC166" s="446">
        <v>59</v>
      </c>
      <c r="ND166" s="452">
        <v>118</v>
      </c>
    </row>
    <row r="167" spans="358:368" x14ac:dyDescent="0.25">
      <c r="MT167" s="453">
        <v>44143</v>
      </c>
      <c r="MU167" s="446">
        <v>4</v>
      </c>
      <c r="MV167" s="452">
        <f t="shared" si="14"/>
        <v>3.5714285714285716</v>
      </c>
      <c r="MW167" s="446">
        <f t="shared" si="13"/>
        <v>100</v>
      </c>
      <c r="MX167" s="452">
        <f t="shared" si="15"/>
        <v>14.380626420086861</v>
      </c>
      <c r="MY167" s="452">
        <f t="shared" si="16"/>
        <v>173.1427420978458</v>
      </c>
      <c r="NB167" s="477">
        <v>44130</v>
      </c>
      <c r="NC167" s="446">
        <v>86</v>
      </c>
      <c r="ND167" s="452">
        <v>121.28571428571429</v>
      </c>
    </row>
    <row r="168" spans="358:368" x14ac:dyDescent="0.25">
      <c r="MT168" s="453">
        <v>44144</v>
      </c>
      <c r="MU168" s="446">
        <v>3</v>
      </c>
      <c r="MV168" s="452">
        <f t="shared" si="14"/>
        <v>4</v>
      </c>
      <c r="MW168" s="446">
        <f t="shared" si="13"/>
        <v>103</v>
      </c>
      <c r="MX168" s="452">
        <f t="shared" si="15"/>
        <v>16.106301590497281</v>
      </c>
      <c r="MY168" s="452">
        <f t="shared" si="16"/>
        <v>185.22246829071872</v>
      </c>
      <c r="NB168" s="477">
        <v>44131</v>
      </c>
      <c r="NC168" s="446">
        <v>115</v>
      </c>
      <c r="ND168" s="452">
        <v>121.14285714285714</v>
      </c>
    </row>
    <row r="169" spans="358:368" x14ac:dyDescent="0.25">
      <c r="MT169" s="453">
        <v>44146</v>
      </c>
      <c r="MU169" s="446">
        <v>1</v>
      </c>
      <c r="MV169" s="452">
        <f t="shared" si="14"/>
        <v>3.4285714285714284</v>
      </c>
      <c r="MW169" s="446">
        <f t="shared" si="13"/>
        <v>104</v>
      </c>
      <c r="MX169" s="452">
        <f t="shared" si="15"/>
        <v>13.805401363283385</v>
      </c>
      <c r="MY169" s="452">
        <f t="shared" si="16"/>
        <v>169.11616670022147</v>
      </c>
      <c r="NB169" s="477">
        <v>44132</v>
      </c>
      <c r="NC169" s="446">
        <v>123</v>
      </c>
      <c r="ND169" s="452">
        <v>114.85714285714286</v>
      </c>
    </row>
    <row r="170" spans="358:368" x14ac:dyDescent="0.25">
      <c r="MT170" s="453">
        <v>44147</v>
      </c>
      <c r="MU170" s="446">
        <v>2</v>
      </c>
      <c r="MV170" s="452">
        <f t="shared" si="14"/>
        <v>3.1428571428571428</v>
      </c>
      <c r="MW170" s="446">
        <f t="shared" si="13"/>
        <v>106</v>
      </c>
      <c r="MX170" s="452">
        <f t="shared" si="15"/>
        <v>12.654951249676435</v>
      </c>
      <c r="MY170" s="452">
        <f t="shared" ref="MY170:MY185" si="17">SUM(MU157:MU170)/$MU$3*100000</f>
        <v>169.11616670022147</v>
      </c>
      <c r="NB170" s="477">
        <v>44133</v>
      </c>
      <c r="NC170" s="446">
        <v>88</v>
      </c>
      <c r="ND170" s="452">
        <v>108</v>
      </c>
    </row>
    <row r="171" spans="358:368" x14ac:dyDescent="0.25">
      <c r="MT171" s="453">
        <v>44149</v>
      </c>
      <c r="MU171" s="446">
        <v>1</v>
      </c>
      <c r="MV171" s="452">
        <f t="shared" si="14"/>
        <v>3</v>
      </c>
      <c r="MW171" s="446">
        <f t="shared" si="13"/>
        <v>107</v>
      </c>
      <c r="MX171" s="452">
        <f t="shared" si="15"/>
        <v>12.079726192872961</v>
      </c>
      <c r="MY171" s="452">
        <f t="shared" si="17"/>
        <v>165.08959130259714</v>
      </c>
      <c r="NB171" s="477">
        <v>44134</v>
      </c>
      <c r="NC171" s="446">
        <v>94</v>
      </c>
      <c r="ND171" s="452">
        <v>101.28571428571429</v>
      </c>
    </row>
    <row r="172" spans="358:368" x14ac:dyDescent="0.25">
      <c r="MT172" s="453">
        <v>44150</v>
      </c>
      <c r="MU172" s="446">
        <v>2</v>
      </c>
      <c r="MV172" s="452">
        <f t="shared" si="14"/>
        <v>2.8571428571428572</v>
      </c>
      <c r="MW172" s="446">
        <f t="shared" si="13"/>
        <v>109</v>
      </c>
      <c r="MX172" s="452">
        <f t="shared" si="15"/>
        <v>11.504501136069488</v>
      </c>
      <c r="MY172" s="452">
        <f t="shared" si="17"/>
        <v>144.95671431447553</v>
      </c>
      <c r="NB172" s="477">
        <v>44135</v>
      </c>
      <c r="NC172" s="446">
        <v>88</v>
      </c>
      <c r="ND172" s="452">
        <v>93.285714285714292</v>
      </c>
    </row>
    <row r="173" spans="358:368" x14ac:dyDescent="0.25">
      <c r="MT173" s="453">
        <v>44151</v>
      </c>
      <c r="MU173" s="446">
        <v>0</v>
      </c>
      <c r="MV173" s="452">
        <f t="shared" si="14"/>
        <v>1.8571428571428572</v>
      </c>
      <c r="MW173" s="446">
        <f t="shared" si="13"/>
        <v>109</v>
      </c>
      <c r="MX173" s="452">
        <f t="shared" si="15"/>
        <v>7.4779257384451663</v>
      </c>
      <c r="MY173" s="452">
        <f t="shared" si="17"/>
        <v>92.611234145359361</v>
      </c>
      <c r="NB173" s="477">
        <v>44136</v>
      </c>
      <c r="NC173" s="446">
        <v>-72</v>
      </c>
      <c r="ND173" s="452">
        <v>74.571428571428569</v>
      </c>
    </row>
    <row r="174" spans="358:368" x14ac:dyDescent="0.25">
      <c r="MT174" s="453">
        <v>44152</v>
      </c>
      <c r="MU174" s="446">
        <v>10</v>
      </c>
      <c r="MV174" s="452">
        <f t="shared" si="14"/>
        <v>2.7142857142857144</v>
      </c>
      <c r="MW174" s="446">
        <f t="shared" si="13"/>
        <v>119</v>
      </c>
      <c r="MX174" s="452">
        <f t="shared" si="15"/>
        <v>10.929276079266014</v>
      </c>
      <c r="MY174" s="452">
        <f t="shared" si="17"/>
        <v>177.1693174954701</v>
      </c>
      <c r="NB174" s="477">
        <v>44137</v>
      </c>
      <c r="NC174" s="446">
        <v>60</v>
      </c>
      <c r="ND174" s="452">
        <v>70.857142857142861</v>
      </c>
    </row>
    <row r="175" spans="358:368" x14ac:dyDescent="0.25">
      <c r="MT175" s="453">
        <v>44153</v>
      </c>
      <c r="MU175" s="446">
        <v>3</v>
      </c>
      <c r="MV175" s="452">
        <f t="shared" si="14"/>
        <v>2.7142857142857144</v>
      </c>
      <c r="MW175" s="446">
        <f t="shared" si="13"/>
        <v>122</v>
      </c>
      <c r="MX175" s="452">
        <f t="shared" si="15"/>
        <v>10.929276079266014</v>
      </c>
      <c r="MY175" s="452">
        <f t="shared" si="17"/>
        <v>189.24904368834305</v>
      </c>
      <c r="NB175" s="477">
        <v>44138</v>
      </c>
      <c r="NC175" s="446">
        <v>87</v>
      </c>
      <c r="ND175" s="452">
        <v>66.857142857142861</v>
      </c>
    </row>
    <row r="176" spans="358:368" x14ac:dyDescent="0.25">
      <c r="MT176" s="453">
        <v>44154</v>
      </c>
      <c r="MU176" s="446">
        <v>4</v>
      </c>
      <c r="MV176" s="452">
        <f t="shared" si="14"/>
        <v>3.1428571428571428</v>
      </c>
      <c r="MW176" s="446">
        <f t="shared" si="13"/>
        <v>126</v>
      </c>
      <c r="MX176" s="452">
        <f t="shared" si="15"/>
        <v>12.654951249676435</v>
      </c>
      <c r="MY176" s="452">
        <f t="shared" si="17"/>
        <v>185.22246829071872</v>
      </c>
      <c r="NB176" s="477">
        <v>44139</v>
      </c>
      <c r="NC176" s="446">
        <v>96</v>
      </c>
      <c r="ND176" s="452">
        <v>63</v>
      </c>
    </row>
    <row r="177" spans="358:371" x14ac:dyDescent="0.25">
      <c r="MT177" s="453">
        <v>44155</v>
      </c>
      <c r="MU177" s="446">
        <v>7</v>
      </c>
      <c r="MV177" s="452">
        <f t="shared" si="14"/>
        <v>3.8571428571428572</v>
      </c>
      <c r="MW177" s="446">
        <f t="shared" si="13"/>
        <v>133</v>
      </c>
      <c r="MX177" s="452">
        <f t="shared" si="15"/>
        <v>15.531076533693808</v>
      </c>
      <c r="MY177" s="452">
        <f t="shared" si="17"/>
        <v>197.30219448359171</v>
      </c>
      <c r="NB177" s="477">
        <v>44140</v>
      </c>
      <c r="NC177" s="446">
        <v>84</v>
      </c>
      <c r="ND177" s="452">
        <v>62.428571428571431</v>
      </c>
    </row>
    <row r="178" spans="358:371" x14ac:dyDescent="0.25">
      <c r="MT178" s="453">
        <v>44156</v>
      </c>
      <c r="MU178" s="446">
        <v>4</v>
      </c>
      <c r="MV178" s="452">
        <f t="shared" si="14"/>
        <v>4.2857142857142856</v>
      </c>
      <c r="MW178" s="446">
        <f t="shared" si="13"/>
        <v>137</v>
      </c>
      <c r="MX178" s="452">
        <f t="shared" si="15"/>
        <v>17.256751704104229</v>
      </c>
      <c r="MY178" s="452">
        <f t="shared" si="17"/>
        <v>205.35534527884036</v>
      </c>
      <c r="NB178" s="477">
        <v>44141</v>
      </c>
      <c r="NC178" s="446">
        <v>65</v>
      </c>
      <c r="ND178" s="452">
        <v>58.285714285714285</v>
      </c>
    </row>
    <row r="179" spans="358:371" x14ac:dyDescent="0.25">
      <c r="MT179" s="453">
        <v>44158</v>
      </c>
      <c r="MU179" s="446">
        <v>4</v>
      </c>
      <c r="MV179" s="452">
        <f t="shared" si="14"/>
        <v>4.5714285714285712</v>
      </c>
      <c r="MW179" s="446">
        <f t="shared" si="13"/>
        <v>141</v>
      </c>
      <c r="MX179" s="452">
        <f t="shared" si="15"/>
        <v>18.407201817711176</v>
      </c>
      <c r="MY179" s="452">
        <f t="shared" si="17"/>
        <v>209.38192067646469</v>
      </c>
      <c r="NB179" s="477">
        <v>44142</v>
      </c>
      <c r="NC179" s="446">
        <v>89</v>
      </c>
      <c r="ND179" s="452">
        <v>58.428571428571431</v>
      </c>
    </row>
    <row r="180" spans="358:371" x14ac:dyDescent="0.25">
      <c r="MT180" s="453">
        <v>44159</v>
      </c>
      <c r="MU180" s="446">
        <v>1</v>
      </c>
      <c r="MV180" s="452">
        <f t="shared" si="14"/>
        <v>4.7142857142857144</v>
      </c>
      <c r="MW180" s="446">
        <f t="shared" si="13"/>
        <v>142</v>
      </c>
      <c r="MX180" s="452">
        <f t="shared" si="15"/>
        <v>18.982426874514655</v>
      </c>
      <c r="MY180" s="452">
        <f t="shared" si="17"/>
        <v>185.22246829071872</v>
      </c>
      <c r="NB180" s="477">
        <v>44143</v>
      </c>
      <c r="NC180" s="446">
        <v>49</v>
      </c>
      <c r="ND180" s="452">
        <v>75.714285714285708</v>
      </c>
    </row>
    <row r="181" spans="358:371" x14ac:dyDescent="0.25">
      <c r="MT181" s="453">
        <v>44161</v>
      </c>
      <c r="MU181" s="446">
        <v>3</v>
      </c>
      <c r="MV181" s="452">
        <f t="shared" si="14"/>
        <v>3.7142857142857144</v>
      </c>
      <c r="MW181" s="446">
        <f t="shared" si="13"/>
        <v>145</v>
      </c>
      <c r="MX181" s="452">
        <f t="shared" si="15"/>
        <v>14.955851476890333</v>
      </c>
      <c r="MY181" s="452">
        <f t="shared" si="17"/>
        <v>181.19589289309442</v>
      </c>
      <c r="NB181" s="477">
        <v>44144</v>
      </c>
      <c r="NC181" s="446">
        <v>32</v>
      </c>
      <c r="ND181" s="452">
        <v>71.714285714285708</v>
      </c>
      <c r="NE181" s="446"/>
      <c r="NF181" s="446"/>
    </row>
    <row r="182" spans="358:371" x14ac:dyDescent="0.25">
      <c r="MT182" s="453">
        <v>44162</v>
      </c>
      <c r="MU182" s="446">
        <v>10</v>
      </c>
      <c r="MV182" s="452">
        <f t="shared" si="14"/>
        <v>4.7142857142857144</v>
      </c>
      <c r="MW182" s="446">
        <f t="shared" si="13"/>
        <v>155</v>
      </c>
      <c r="MX182" s="452">
        <f t="shared" si="15"/>
        <v>18.982426874514655</v>
      </c>
      <c r="MY182" s="452">
        <f t="shared" si="17"/>
        <v>209.38192067646469</v>
      </c>
      <c r="NB182" s="477">
        <v>44145</v>
      </c>
      <c r="NC182" s="446">
        <v>36</v>
      </c>
      <c r="ND182" s="452">
        <v>64.428571428571431</v>
      </c>
      <c r="NE182" s="446"/>
      <c r="NF182" s="446"/>
    </row>
    <row r="183" spans="358:371" x14ac:dyDescent="0.25">
      <c r="MT183" s="453">
        <v>44163</v>
      </c>
      <c r="MU183" s="446">
        <v>2</v>
      </c>
      <c r="MV183" s="452">
        <f t="shared" si="14"/>
        <v>4.4285714285714288</v>
      </c>
      <c r="MW183" s="446">
        <f t="shared" si="13"/>
        <v>157</v>
      </c>
      <c r="MX183" s="452">
        <f t="shared" si="15"/>
        <v>17.831976760907704</v>
      </c>
      <c r="MY183" s="452">
        <f t="shared" si="17"/>
        <v>213.40849607408896</v>
      </c>
      <c r="NB183" s="477">
        <v>44146</v>
      </c>
      <c r="NC183" s="446">
        <v>100</v>
      </c>
      <c r="ND183" s="452">
        <v>65</v>
      </c>
      <c r="NE183" s="446"/>
      <c r="NF183" s="446"/>
    </row>
    <row r="184" spans="358:371" x14ac:dyDescent="0.25">
      <c r="MT184" s="453">
        <v>44164</v>
      </c>
      <c r="MU184" s="446">
        <v>0</v>
      </c>
      <c r="MV184" s="452">
        <f t="shared" si="14"/>
        <v>3.4285714285714284</v>
      </c>
      <c r="MW184" s="446">
        <f t="shared" si="13"/>
        <v>157</v>
      </c>
      <c r="MX184" s="452">
        <f t="shared" si="15"/>
        <v>13.805401363283385</v>
      </c>
      <c r="MY184" s="452">
        <f t="shared" si="17"/>
        <v>205.35534527884036</v>
      </c>
      <c r="NB184" s="477">
        <v>44147</v>
      </c>
      <c r="NC184" s="446">
        <v>58</v>
      </c>
      <c r="ND184" s="452">
        <v>61.285714285714285</v>
      </c>
      <c r="NE184" s="446"/>
      <c r="NF184" s="446"/>
    </row>
    <row r="185" spans="358:371" x14ac:dyDescent="0.25">
      <c r="MT185" s="453">
        <v>44165</v>
      </c>
      <c r="MU185" s="446">
        <v>10</v>
      </c>
      <c r="MV185" s="452">
        <f t="shared" si="14"/>
        <v>4.2857142857142856</v>
      </c>
      <c r="MW185" s="446">
        <f t="shared" si="13"/>
        <v>167</v>
      </c>
      <c r="MX185" s="452">
        <f t="shared" si="15"/>
        <v>17.256751704104229</v>
      </c>
      <c r="MY185" s="452">
        <f t="shared" si="17"/>
        <v>241.59452385745925</v>
      </c>
      <c r="NB185" s="477">
        <v>44148</v>
      </c>
      <c r="NC185" s="446">
        <v>82</v>
      </c>
      <c r="ND185" s="452">
        <v>63.714285714285715</v>
      </c>
      <c r="NE185" s="446"/>
      <c r="NF185" s="446"/>
      <c r="NG185" s="248">
        <v>247863</v>
      </c>
    </row>
    <row r="186" spans="358:371" x14ac:dyDescent="0.25">
      <c r="MT186" s="453">
        <v>44166</v>
      </c>
      <c r="MU186" s="446">
        <v>7</v>
      </c>
      <c r="MV186" s="452">
        <f t="shared" si="14"/>
        <v>4.7142857142857144</v>
      </c>
      <c r="MW186" s="446">
        <f t="shared" si="13"/>
        <v>174</v>
      </c>
      <c r="MX186" s="452">
        <f t="shared" si="15"/>
        <v>18.982426874514655</v>
      </c>
      <c r="MY186" s="452">
        <f t="shared" ref="MY186:MY196" si="18">SUM(MU173:MU186)/$MU$3*100000</f>
        <v>261.7274008455808</v>
      </c>
      <c r="NB186" s="477">
        <v>44149</v>
      </c>
      <c r="NC186" s="446">
        <v>70</v>
      </c>
      <c r="ND186" s="452">
        <v>61</v>
      </c>
      <c r="NE186" s="446"/>
      <c r="NF186" s="446"/>
    </row>
    <row r="187" spans="358:371" x14ac:dyDescent="0.25">
      <c r="MT187" s="453">
        <v>44167</v>
      </c>
      <c r="MU187" s="446">
        <v>6</v>
      </c>
      <c r="MV187" s="452">
        <f t="shared" si="14"/>
        <v>5.4285714285714288</v>
      </c>
      <c r="MW187" s="446">
        <f t="shared" si="13"/>
        <v>180</v>
      </c>
      <c r="MX187" s="452">
        <f t="shared" si="15"/>
        <v>21.858552158532028</v>
      </c>
      <c r="MY187" s="452">
        <f t="shared" si="18"/>
        <v>285.88685323132677</v>
      </c>
      <c r="NB187" s="477">
        <v>44150</v>
      </c>
      <c r="NC187" s="446">
        <v>64</v>
      </c>
      <c r="ND187" s="452">
        <v>63.142857142857146</v>
      </c>
      <c r="NE187" s="446"/>
      <c r="NF187" s="446"/>
    </row>
    <row r="188" spans="358:371" x14ac:dyDescent="0.25">
      <c r="MT188" s="453">
        <v>44168</v>
      </c>
      <c r="MU188" s="446">
        <v>7</v>
      </c>
      <c r="MV188" s="452">
        <f t="shared" si="14"/>
        <v>6</v>
      </c>
      <c r="MW188" s="446">
        <f t="shared" si="13"/>
        <v>187</v>
      </c>
      <c r="MX188" s="452">
        <f t="shared" si="15"/>
        <v>24.159452385745922</v>
      </c>
      <c r="MY188" s="452">
        <f t="shared" si="18"/>
        <v>273.80712703845381</v>
      </c>
      <c r="NB188" s="477">
        <v>44151</v>
      </c>
      <c r="NC188" s="446">
        <v>18</v>
      </c>
      <c r="ND188" s="452">
        <v>61.142857142857146</v>
      </c>
      <c r="NE188" s="446"/>
      <c r="NF188" s="446"/>
    </row>
    <row r="189" spans="358:371" x14ac:dyDescent="0.25">
      <c r="MT189" s="453">
        <v>44169</v>
      </c>
      <c r="MU189" s="446">
        <v>5</v>
      </c>
      <c r="MV189" s="452">
        <f t="shared" si="14"/>
        <v>5.2857142857142856</v>
      </c>
      <c r="MW189" s="446">
        <f t="shared" si="13"/>
        <v>192</v>
      </c>
      <c r="MX189" s="452">
        <f t="shared" si="15"/>
        <v>21.283327101728553</v>
      </c>
      <c r="MY189" s="452">
        <f t="shared" si="18"/>
        <v>281.86027783370247</v>
      </c>
      <c r="NB189" s="477">
        <v>44152</v>
      </c>
      <c r="NC189" s="446">
        <v>11</v>
      </c>
      <c r="ND189" s="452">
        <v>57.571428571428569</v>
      </c>
      <c r="NE189" s="446"/>
      <c r="NF189" s="452"/>
    </row>
    <row r="190" spans="358:371" x14ac:dyDescent="0.25">
      <c r="MT190" s="453">
        <v>44170</v>
      </c>
      <c r="MU190" s="446">
        <v>3</v>
      </c>
      <c r="MV190" s="452">
        <f t="shared" si="14"/>
        <v>5.4285714285714288</v>
      </c>
      <c r="MW190" s="446">
        <f t="shared" si="13"/>
        <v>195</v>
      </c>
      <c r="MX190" s="452">
        <f t="shared" si="15"/>
        <v>21.858552158532028</v>
      </c>
      <c r="MY190" s="452">
        <f t="shared" si="18"/>
        <v>277.83370243607811</v>
      </c>
      <c r="NB190" s="477">
        <v>44153</v>
      </c>
      <c r="NC190" s="446">
        <v>56</v>
      </c>
      <c r="ND190" s="452">
        <v>51.285714285714285</v>
      </c>
      <c r="NE190" s="446"/>
      <c r="NF190" s="452"/>
    </row>
    <row r="191" spans="358:371" x14ac:dyDescent="0.25">
      <c r="MT191" s="453">
        <v>44171</v>
      </c>
      <c r="MU191" s="446">
        <v>0</v>
      </c>
      <c r="MV191" s="452">
        <f t="shared" si="14"/>
        <v>5.4285714285714288</v>
      </c>
      <c r="MW191" s="446">
        <f t="shared" si="13"/>
        <v>195</v>
      </c>
      <c r="MX191" s="452">
        <f t="shared" si="15"/>
        <v>21.858552158532028</v>
      </c>
      <c r="MY191" s="452">
        <f t="shared" si="18"/>
        <v>249.64767465270785</v>
      </c>
      <c r="NB191" s="477">
        <v>44154</v>
      </c>
      <c r="NC191" s="446">
        <v>56</v>
      </c>
      <c r="ND191" s="452">
        <v>51</v>
      </c>
      <c r="NE191" s="446"/>
      <c r="NF191" s="452"/>
    </row>
    <row r="192" spans="358:371" x14ac:dyDescent="0.25">
      <c r="MT192" s="453">
        <v>44172</v>
      </c>
      <c r="MU192" s="446">
        <v>3</v>
      </c>
      <c r="MV192" s="452">
        <f t="shared" si="14"/>
        <v>4.4285714285714288</v>
      </c>
      <c r="MW192" s="446">
        <f t="shared" si="13"/>
        <v>198</v>
      </c>
      <c r="MX192" s="452">
        <f t="shared" si="15"/>
        <v>17.831976760907704</v>
      </c>
      <c r="MY192" s="452">
        <f t="shared" si="18"/>
        <v>245.62109925508358</v>
      </c>
      <c r="NB192" s="477">
        <v>44155</v>
      </c>
      <c r="NC192" s="446">
        <v>110</v>
      </c>
      <c r="ND192" s="452">
        <v>55</v>
      </c>
      <c r="NE192" s="446"/>
      <c r="NF192" s="452"/>
    </row>
    <row r="193" spans="358:370" x14ac:dyDescent="0.25">
      <c r="MT193" s="453">
        <v>44173</v>
      </c>
      <c r="MU193" s="446">
        <v>4</v>
      </c>
      <c r="MV193" s="452">
        <f t="shared" si="14"/>
        <v>4</v>
      </c>
      <c r="MW193" s="446">
        <f t="shared" si="13"/>
        <v>202</v>
      </c>
      <c r="MX193" s="452">
        <f t="shared" si="15"/>
        <v>16.106301590497281</v>
      </c>
      <c r="MY193" s="452">
        <f t="shared" si="18"/>
        <v>245.62109925508358</v>
      </c>
      <c r="NB193" s="477">
        <v>44156</v>
      </c>
      <c r="NC193" s="446">
        <v>24</v>
      </c>
      <c r="ND193" s="452">
        <v>48.428571428571431</v>
      </c>
      <c r="NE193" s="446"/>
      <c r="NF193" s="452"/>
    </row>
    <row r="194" spans="358:370" x14ac:dyDescent="0.25">
      <c r="MT194" s="453">
        <v>44174</v>
      </c>
      <c r="MU194" s="446">
        <v>6</v>
      </c>
      <c r="MV194" s="452">
        <f t="shared" si="14"/>
        <v>4</v>
      </c>
      <c r="MW194" s="446">
        <f t="shared" si="13"/>
        <v>208</v>
      </c>
      <c r="MX194" s="452">
        <f t="shared" si="15"/>
        <v>16.106301590497281</v>
      </c>
      <c r="MY194" s="452">
        <f t="shared" si="18"/>
        <v>265.75397624320516</v>
      </c>
      <c r="NB194" s="477">
        <v>44157</v>
      </c>
      <c r="NC194" s="446">
        <v>82</v>
      </c>
      <c r="ND194" s="452">
        <v>51</v>
      </c>
      <c r="NE194" s="446"/>
      <c r="NF194" s="452"/>
    </row>
    <row r="195" spans="358:370" x14ac:dyDescent="0.25">
      <c r="MT195" s="453">
        <v>44175</v>
      </c>
      <c r="MU195" s="446">
        <v>1</v>
      </c>
      <c r="MV195" s="452">
        <f t="shared" si="14"/>
        <v>3.1428571428571428</v>
      </c>
      <c r="MW195" s="446">
        <f t="shared" si="13"/>
        <v>209</v>
      </c>
      <c r="MX195" s="452">
        <f t="shared" si="15"/>
        <v>12.654951249676435</v>
      </c>
      <c r="MY195" s="452">
        <f t="shared" si="18"/>
        <v>257.7008254479565</v>
      </c>
      <c r="NB195" s="477">
        <v>44158</v>
      </c>
      <c r="NC195" s="446">
        <v>30</v>
      </c>
      <c r="ND195" s="452">
        <v>52.714285714285715</v>
      </c>
      <c r="NE195" s="446"/>
      <c r="NF195" s="452"/>
    </row>
    <row r="196" spans="358:370" x14ac:dyDescent="0.25">
      <c r="MT196" s="453">
        <v>44176</v>
      </c>
      <c r="MU196" s="446">
        <v>2</v>
      </c>
      <c r="MV196" s="452">
        <f t="shared" si="14"/>
        <v>2.7142857142857144</v>
      </c>
      <c r="MW196" s="446">
        <f t="shared" si="13"/>
        <v>211</v>
      </c>
      <c r="MX196" s="452">
        <f t="shared" si="15"/>
        <v>10.929276079266014</v>
      </c>
      <c r="MY196" s="452">
        <f t="shared" si="18"/>
        <v>225.48822226696194</v>
      </c>
      <c r="NB196" s="477">
        <v>44159</v>
      </c>
      <c r="NC196" s="446">
        <v>25</v>
      </c>
      <c r="ND196" s="452">
        <v>54.714285714285715</v>
      </c>
      <c r="NE196" s="446"/>
      <c r="NF196" s="452"/>
    </row>
    <row r="197" spans="358:370" x14ac:dyDescent="0.25">
      <c r="MT197" s="453">
        <v>44177</v>
      </c>
      <c r="MU197" s="446">
        <v>8</v>
      </c>
      <c r="MV197" s="452">
        <f t="shared" si="14"/>
        <v>3.4285714285714284</v>
      </c>
      <c r="MW197" s="446">
        <f t="shared" si="13"/>
        <v>219</v>
      </c>
      <c r="MX197" s="452">
        <f t="shared" si="15"/>
        <v>13.805401363283385</v>
      </c>
      <c r="MY197" s="452">
        <f t="shared" ref="MY197:MY228" si="19">SUM(MU184:MU197)/$MU$3*100000</f>
        <v>249.64767465270785</v>
      </c>
      <c r="NB197" s="477">
        <v>44160</v>
      </c>
      <c r="NC197" s="446">
        <v>63</v>
      </c>
      <c r="ND197" s="452">
        <v>55.714285714285715</v>
      </c>
      <c r="NE197" s="446"/>
      <c r="NF197" s="452"/>
    </row>
    <row r="198" spans="358:370" x14ac:dyDescent="0.25">
      <c r="MT198" s="453">
        <v>44178</v>
      </c>
      <c r="MU198" s="446">
        <v>0</v>
      </c>
      <c r="MV198" s="452">
        <f t="shared" si="14"/>
        <v>3.4285714285714284</v>
      </c>
      <c r="MW198" s="446">
        <f t="shared" si="13"/>
        <v>219</v>
      </c>
      <c r="MX198" s="452">
        <f t="shared" si="15"/>
        <v>13.805401363283385</v>
      </c>
      <c r="MY198" s="452">
        <f t="shared" si="19"/>
        <v>249.64767465270785</v>
      </c>
      <c r="NB198" s="477">
        <v>44161</v>
      </c>
      <c r="NC198" s="446">
        <v>52</v>
      </c>
      <c r="ND198" s="452">
        <v>55.142857142857146</v>
      </c>
      <c r="NE198" s="446"/>
      <c r="NF198" s="452"/>
    </row>
    <row r="199" spans="358:370" x14ac:dyDescent="0.25">
      <c r="MT199" s="453">
        <v>44179</v>
      </c>
      <c r="MU199" s="446">
        <v>9</v>
      </c>
      <c r="MV199" s="452">
        <f t="shared" si="14"/>
        <v>4.2857142857142856</v>
      </c>
      <c r="MW199" s="446">
        <f t="shared" ref="MW199:MW262" si="20">MU199+MW198</f>
        <v>228</v>
      </c>
      <c r="MX199" s="452">
        <f t="shared" si="15"/>
        <v>17.256751704104229</v>
      </c>
      <c r="MY199" s="452">
        <f t="shared" si="19"/>
        <v>245.62109925508358</v>
      </c>
      <c r="NB199" s="477">
        <v>44162</v>
      </c>
      <c r="NC199" s="446">
        <v>64</v>
      </c>
      <c r="ND199" s="452">
        <v>48.571428571428569</v>
      </c>
      <c r="NE199" s="446"/>
      <c r="NF199" s="452"/>
    </row>
    <row r="200" spans="358:370" x14ac:dyDescent="0.25">
      <c r="MT200" s="453">
        <v>44180</v>
      </c>
      <c r="MU200" s="446">
        <v>1</v>
      </c>
      <c r="MV200" s="452">
        <f t="shared" si="14"/>
        <v>3.8571428571428572</v>
      </c>
      <c r="MW200" s="446">
        <f t="shared" si="20"/>
        <v>229</v>
      </c>
      <c r="MX200" s="452">
        <f t="shared" si="15"/>
        <v>15.531076533693808</v>
      </c>
      <c r="MY200" s="452">
        <f t="shared" si="19"/>
        <v>221.46164686933761</v>
      </c>
      <c r="NB200" s="477">
        <v>44163</v>
      </c>
      <c r="NC200" s="446">
        <v>48</v>
      </c>
      <c r="ND200" s="452">
        <v>52</v>
      </c>
      <c r="NE200" s="446"/>
      <c r="NF200" s="452"/>
    </row>
    <row r="201" spans="358:370" x14ac:dyDescent="0.25">
      <c r="MT201" s="453">
        <v>44181</v>
      </c>
      <c r="MU201" s="446">
        <v>3</v>
      </c>
      <c r="MV201" s="452">
        <f t="shared" si="14"/>
        <v>3.4285714285714284</v>
      </c>
      <c r="MW201" s="446">
        <f t="shared" si="20"/>
        <v>232</v>
      </c>
      <c r="MX201" s="452">
        <f t="shared" si="15"/>
        <v>13.805401363283385</v>
      </c>
      <c r="MY201" s="452">
        <f t="shared" si="19"/>
        <v>209.38192067646469</v>
      </c>
      <c r="NB201" s="477">
        <v>44164</v>
      </c>
      <c r="NC201" s="446">
        <v>0</v>
      </c>
      <c r="ND201" s="452">
        <v>40.285714285714285</v>
      </c>
      <c r="NE201" s="446"/>
      <c r="NF201" s="452"/>
    </row>
    <row r="202" spans="358:370" x14ac:dyDescent="0.25">
      <c r="MT202" s="453">
        <v>44182</v>
      </c>
      <c r="MU202" s="446">
        <v>1</v>
      </c>
      <c r="MV202" s="452">
        <f t="shared" si="14"/>
        <v>3.4285714285714284</v>
      </c>
      <c r="MW202" s="446">
        <f t="shared" si="20"/>
        <v>233</v>
      </c>
      <c r="MX202" s="452">
        <f t="shared" si="15"/>
        <v>13.805401363283385</v>
      </c>
      <c r="MY202" s="452">
        <f t="shared" si="19"/>
        <v>185.22246829071872</v>
      </c>
      <c r="NB202" s="477">
        <v>44165</v>
      </c>
      <c r="NC202" s="446">
        <v>54</v>
      </c>
      <c r="ND202" s="452">
        <v>43.714285714285715</v>
      </c>
      <c r="NE202" s="446"/>
      <c r="NF202" s="452"/>
    </row>
    <row r="203" spans="358:370" x14ac:dyDescent="0.25">
      <c r="MT203" s="453">
        <v>44183</v>
      </c>
      <c r="MU203" s="446">
        <v>5</v>
      </c>
      <c r="MV203" s="452">
        <f t="shared" si="14"/>
        <v>3.8571428571428572</v>
      </c>
      <c r="MW203" s="446">
        <f t="shared" si="20"/>
        <v>238</v>
      </c>
      <c r="MX203" s="452">
        <f t="shared" si="15"/>
        <v>15.531076533693808</v>
      </c>
      <c r="MY203" s="452">
        <f t="shared" si="19"/>
        <v>185.22246829071872</v>
      </c>
      <c r="NB203" s="477">
        <v>44166</v>
      </c>
      <c r="NC203" s="446">
        <v>-3</v>
      </c>
      <c r="ND203" s="452">
        <v>39.714285714285715</v>
      </c>
      <c r="NE203" s="446"/>
      <c r="NF203" s="452"/>
    </row>
    <row r="204" spans="358:370" x14ac:dyDescent="0.25">
      <c r="MT204" s="453">
        <v>44184</v>
      </c>
      <c r="MU204" s="446">
        <v>6</v>
      </c>
      <c r="MV204" s="452">
        <f t="shared" ref="MV204:MV267" si="21">AVERAGE(MU198:MU204)</f>
        <v>3.5714285714285716</v>
      </c>
      <c r="MW204" s="446">
        <f t="shared" si="20"/>
        <v>244</v>
      </c>
      <c r="MX204" s="452">
        <f t="shared" ref="MX204:MX267" si="22">MV204/$MU$3*100000</f>
        <v>14.380626420086861</v>
      </c>
      <c r="MY204" s="452">
        <f t="shared" si="19"/>
        <v>197.30219448359171</v>
      </c>
      <c r="NB204" s="477">
        <v>44167</v>
      </c>
      <c r="NC204" s="446">
        <v>68</v>
      </c>
      <c r="ND204" s="452">
        <v>40.428571428571431</v>
      </c>
      <c r="NE204" s="446"/>
      <c r="NF204" s="452"/>
    </row>
    <row r="205" spans="358:370" x14ac:dyDescent="0.25">
      <c r="MT205" s="453">
        <v>44185</v>
      </c>
      <c r="MU205" s="446">
        <v>0</v>
      </c>
      <c r="MV205" s="452">
        <f t="shared" si="21"/>
        <v>3.5714285714285716</v>
      </c>
      <c r="MW205" s="446">
        <f t="shared" si="20"/>
        <v>244</v>
      </c>
      <c r="MX205" s="452">
        <f t="shared" si="22"/>
        <v>14.380626420086861</v>
      </c>
      <c r="MY205" s="452">
        <f t="shared" si="19"/>
        <v>197.30219448359171</v>
      </c>
      <c r="NB205" s="477">
        <v>44168</v>
      </c>
      <c r="NC205" s="446">
        <v>22</v>
      </c>
      <c r="ND205" s="452">
        <v>36.142857142857146</v>
      </c>
      <c r="NE205" s="446"/>
      <c r="NF205" s="452"/>
    </row>
    <row r="206" spans="358:370" x14ac:dyDescent="0.25">
      <c r="MT206" s="453">
        <v>44186</v>
      </c>
      <c r="MU206" s="446">
        <v>15</v>
      </c>
      <c r="MV206" s="452">
        <f t="shared" si="21"/>
        <v>4.4285714285714288</v>
      </c>
      <c r="MW206" s="446">
        <f t="shared" si="20"/>
        <v>259</v>
      </c>
      <c r="MX206" s="452">
        <f t="shared" si="22"/>
        <v>17.831976760907704</v>
      </c>
      <c r="MY206" s="452">
        <f t="shared" si="19"/>
        <v>245.62109925508358</v>
      </c>
      <c r="NB206" s="477">
        <v>44169</v>
      </c>
      <c r="NC206" s="446">
        <v>28</v>
      </c>
      <c r="ND206" s="452">
        <v>31</v>
      </c>
      <c r="NE206" s="446"/>
      <c r="NF206" s="452"/>
    </row>
    <row r="207" spans="358:370" x14ac:dyDescent="0.25">
      <c r="MT207" s="453">
        <v>44187</v>
      </c>
      <c r="MU207" s="446">
        <v>2</v>
      </c>
      <c r="MV207" s="452">
        <f t="shared" si="21"/>
        <v>4.5714285714285712</v>
      </c>
      <c r="MW207" s="446">
        <f t="shared" si="20"/>
        <v>261</v>
      </c>
      <c r="MX207" s="452">
        <f t="shared" si="22"/>
        <v>18.407201817711176</v>
      </c>
      <c r="MY207" s="452">
        <f t="shared" si="19"/>
        <v>237.56794845983492</v>
      </c>
      <c r="NB207" s="477">
        <v>44170</v>
      </c>
      <c r="NC207" s="446">
        <v>28</v>
      </c>
      <c r="ND207" s="452">
        <v>28.142857142857142</v>
      </c>
      <c r="NE207" s="446"/>
      <c r="NF207" s="452"/>
    </row>
    <row r="208" spans="358:370" x14ac:dyDescent="0.25">
      <c r="MT208" s="453">
        <v>44188</v>
      </c>
      <c r="MU208" s="446">
        <v>5</v>
      </c>
      <c r="MV208" s="452">
        <f t="shared" si="21"/>
        <v>4.8571428571428568</v>
      </c>
      <c r="MW208" s="446">
        <f t="shared" si="20"/>
        <v>266</v>
      </c>
      <c r="MX208" s="452">
        <f t="shared" si="22"/>
        <v>19.557651931318127</v>
      </c>
      <c r="MY208" s="452">
        <f t="shared" si="19"/>
        <v>233.5413730622106</v>
      </c>
      <c r="NB208" s="477">
        <v>44171</v>
      </c>
      <c r="NC208" s="446">
        <v>0</v>
      </c>
      <c r="ND208" s="452">
        <v>28.142857142857142</v>
      </c>
      <c r="NE208" s="446"/>
      <c r="NF208" s="452"/>
    </row>
    <row r="209" spans="358:370" x14ac:dyDescent="0.25">
      <c r="MT209" s="453">
        <v>44189</v>
      </c>
      <c r="MU209" s="446">
        <v>6</v>
      </c>
      <c r="MV209" s="452">
        <f t="shared" si="21"/>
        <v>5.5714285714285712</v>
      </c>
      <c r="MW209" s="446">
        <f t="shared" si="20"/>
        <v>272</v>
      </c>
      <c r="MX209" s="452">
        <f t="shared" si="22"/>
        <v>22.4337772153355</v>
      </c>
      <c r="MY209" s="452">
        <f t="shared" si="19"/>
        <v>253.67425005033218</v>
      </c>
      <c r="NB209" s="477">
        <v>44172</v>
      </c>
      <c r="NC209" s="446">
        <v>28</v>
      </c>
      <c r="ND209" s="452">
        <v>24.428571428571427</v>
      </c>
      <c r="NE209" s="446"/>
      <c r="NF209" s="452"/>
    </row>
    <row r="210" spans="358:370" x14ac:dyDescent="0.25">
      <c r="MT210" s="453">
        <v>44190</v>
      </c>
      <c r="MU210" s="446">
        <v>0</v>
      </c>
      <c r="MV210" s="452">
        <f t="shared" si="21"/>
        <v>4.8571428571428568</v>
      </c>
      <c r="MW210" s="446">
        <f t="shared" si="20"/>
        <v>272</v>
      </c>
      <c r="MX210" s="452">
        <f t="shared" si="22"/>
        <v>19.557651931318127</v>
      </c>
      <c r="MY210" s="452">
        <f t="shared" si="19"/>
        <v>245.62109925508358</v>
      </c>
      <c r="NB210" s="477">
        <v>44173</v>
      </c>
      <c r="NC210" s="446">
        <v>12</v>
      </c>
      <c r="ND210" s="452">
        <v>26.571428571428573</v>
      </c>
      <c r="NE210" s="446"/>
      <c r="NF210" s="452"/>
    </row>
    <row r="211" spans="358:370" x14ac:dyDescent="0.25">
      <c r="MT211" s="453">
        <v>44191</v>
      </c>
      <c r="MU211" s="446">
        <v>7</v>
      </c>
      <c r="MV211" s="452">
        <f t="shared" si="21"/>
        <v>5</v>
      </c>
      <c r="MW211" s="446">
        <f t="shared" si="20"/>
        <v>279</v>
      </c>
      <c r="MX211" s="452">
        <f t="shared" si="22"/>
        <v>20.132876988121605</v>
      </c>
      <c r="MY211" s="452">
        <f t="shared" si="19"/>
        <v>241.59452385745925</v>
      </c>
      <c r="NB211" s="477">
        <v>44174</v>
      </c>
      <c r="NC211" s="446">
        <v>16</v>
      </c>
      <c r="ND211" s="452">
        <v>19.142857142857142</v>
      </c>
      <c r="NE211" s="446"/>
      <c r="NF211" s="452"/>
    </row>
    <row r="212" spans="358:370" x14ac:dyDescent="0.25">
      <c r="MT212" s="453">
        <v>44192</v>
      </c>
      <c r="MU212" s="446">
        <v>0</v>
      </c>
      <c r="MV212" s="452">
        <f t="shared" si="21"/>
        <v>5</v>
      </c>
      <c r="MW212" s="446">
        <f t="shared" si="20"/>
        <v>279</v>
      </c>
      <c r="MX212" s="452">
        <f t="shared" si="22"/>
        <v>20.132876988121605</v>
      </c>
      <c r="MY212" s="452">
        <f t="shared" si="19"/>
        <v>241.59452385745925</v>
      </c>
      <c r="NB212" s="477">
        <v>44175</v>
      </c>
      <c r="NC212" s="446">
        <v>45</v>
      </c>
      <c r="ND212" s="452">
        <v>22.428571428571427</v>
      </c>
      <c r="NE212" s="446"/>
      <c r="NF212" s="452"/>
    </row>
    <row r="213" spans="358:370" x14ac:dyDescent="0.25">
      <c r="MT213" s="453">
        <v>44193</v>
      </c>
      <c r="MU213" s="446">
        <v>7</v>
      </c>
      <c r="MV213" s="452">
        <f t="shared" si="21"/>
        <v>3.8571428571428572</v>
      </c>
      <c r="MW213" s="446">
        <f t="shared" si="20"/>
        <v>286</v>
      </c>
      <c r="MX213" s="452">
        <f t="shared" si="22"/>
        <v>15.531076533693808</v>
      </c>
      <c r="MY213" s="452">
        <f t="shared" si="19"/>
        <v>233.5413730622106</v>
      </c>
      <c r="NB213" s="477">
        <v>44176</v>
      </c>
      <c r="NC213" s="446">
        <v>18</v>
      </c>
      <c r="ND213" s="452">
        <v>21</v>
      </c>
      <c r="NE213" s="446"/>
      <c r="NF213" s="452"/>
    </row>
    <row r="214" spans="358:370" x14ac:dyDescent="0.25">
      <c r="MT214" s="453">
        <v>44194</v>
      </c>
      <c r="MU214" s="446">
        <v>16</v>
      </c>
      <c r="MV214" s="452">
        <f t="shared" si="21"/>
        <v>5.8571428571428568</v>
      </c>
      <c r="MW214" s="446">
        <f t="shared" si="20"/>
        <v>302</v>
      </c>
      <c r="MX214" s="452">
        <f t="shared" si="22"/>
        <v>23.584227328942447</v>
      </c>
      <c r="MY214" s="452">
        <f t="shared" si="19"/>
        <v>293.94000402657537</v>
      </c>
      <c r="NB214" s="477">
        <v>44177</v>
      </c>
      <c r="NC214" s="446">
        <v>34</v>
      </c>
      <c r="ND214" s="452">
        <v>21.857142857142858</v>
      </c>
      <c r="NE214" s="446"/>
      <c r="NF214" s="452"/>
    </row>
    <row r="215" spans="358:370" x14ac:dyDescent="0.25">
      <c r="MT215" s="453">
        <v>44195</v>
      </c>
      <c r="MU215" s="446">
        <v>6</v>
      </c>
      <c r="MV215" s="452">
        <f t="shared" si="21"/>
        <v>6</v>
      </c>
      <c r="MW215" s="446">
        <f t="shared" si="20"/>
        <v>308</v>
      </c>
      <c r="MX215" s="452">
        <f t="shared" si="22"/>
        <v>24.159452385745922</v>
      </c>
      <c r="MY215" s="452">
        <f t="shared" si="19"/>
        <v>306.01973021944838</v>
      </c>
      <c r="NB215" s="477">
        <v>44178</v>
      </c>
      <c r="NC215" s="446">
        <v>0</v>
      </c>
      <c r="ND215" s="452">
        <v>21.857142857142858</v>
      </c>
      <c r="NE215" s="446"/>
      <c r="NF215" s="452"/>
    </row>
    <row r="216" spans="358:370" x14ac:dyDescent="0.25">
      <c r="MT216" s="453">
        <v>44196</v>
      </c>
      <c r="MU216" s="446">
        <v>7</v>
      </c>
      <c r="MV216" s="452">
        <f t="shared" si="21"/>
        <v>6.1428571428571432</v>
      </c>
      <c r="MW216" s="446">
        <f t="shared" si="20"/>
        <v>315</v>
      </c>
      <c r="MX216" s="452">
        <f t="shared" si="22"/>
        <v>24.734677442549401</v>
      </c>
      <c r="MY216" s="452">
        <f t="shared" si="19"/>
        <v>330.17918260519428</v>
      </c>
      <c r="NB216" s="477">
        <v>44179</v>
      </c>
      <c r="NC216" s="446">
        <v>13</v>
      </c>
      <c r="ND216" s="452">
        <v>19.714285714285715</v>
      </c>
      <c r="NE216" s="446"/>
      <c r="NF216" s="452"/>
    </row>
    <row r="217" spans="358:370" x14ac:dyDescent="0.25">
      <c r="MT217" s="453">
        <v>44197</v>
      </c>
      <c r="MU217" s="446">
        <v>0</v>
      </c>
      <c r="MV217" s="452">
        <f t="shared" si="21"/>
        <v>6.1428571428571432</v>
      </c>
      <c r="MW217" s="446">
        <f t="shared" si="20"/>
        <v>315</v>
      </c>
      <c r="MX217" s="452">
        <f t="shared" si="22"/>
        <v>24.734677442549401</v>
      </c>
      <c r="MY217" s="452">
        <f t="shared" si="19"/>
        <v>310.04630561707268</v>
      </c>
      <c r="NB217" s="477">
        <v>44180</v>
      </c>
      <c r="NC217" s="446">
        <v>39</v>
      </c>
      <c r="ND217" s="452">
        <v>23.571428571428573</v>
      </c>
      <c r="NE217" s="446"/>
      <c r="NF217" s="452"/>
    </row>
    <row r="218" spans="358:370" x14ac:dyDescent="0.25">
      <c r="MT218" s="453">
        <v>44198</v>
      </c>
      <c r="MU218" s="446">
        <v>17</v>
      </c>
      <c r="MV218" s="452">
        <f t="shared" si="21"/>
        <v>7.5714285714285712</v>
      </c>
      <c r="MW218" s="446">
        <f t="shared" si="20"/>
        <v>332</v>
      </c>
      <c r="MX218" s="452">
        <f t="shared" si="22"/>
        <v>30.48692801058414</v>
      </c>
      <c r="MY218" s="452">
        <f t="shared" si="19"/>
        <v>354.33863499094019</v>
      </c>
      <c r="NB218" s="477">
        <v>44181</v>
      </c>
      <c r="NC218" s="446">
        <v>59</v>
      </c>
      <c r="ND218" s="452">
        <v>29.714285714285715</v>
      </c>
      <c r="NE218" s="446"/>
      <c r="NF218" s="452"/>
    </row>
    <row r="219" spans="358:370" x14ac:dyDescent="0.25">
      <c r="MT219" s="453">
        <v>44199</v>
      </c>
      <c r="MU219" s="446">
        <v>0</v>
      </c>
      <c r="MV219" s="452">
        <f t="shared" si="21"/>
        <v>7.5714285714285712</v>
      </c>
      <c r="MW219" s="446">
        <f t="shared" si="20"/>
        <v>332</v>
      </c>
      <c r="MX219" s="452">
        <f t="shared" si="22"/>
        <v>30.48692801058414</v>
      </c>
      <c r="MY219" s="452">
        <f t="shared" si="19"/>
        <v>354.33863499094019</v>
      </c>
      <c r="NB219" s="477">
        <v>44182</v>
      </c>
      <c r="NC219" s="446">
        <v>28</v>
      </c>
      <c r="ND219" s="452">
        <v>27.285714285714285</v>
      </c>
      <c r="NE219" s="446"/>
      <c r="NF219" s="452"/>
    </row>
    <row r="220" spans="358:370" x14ac:dyDescent="0.25">
      <c r="MT220" s="453">
        <v>44200</v>
      </c>
      <c r="MU220" s="446">
        <v>50</v>
      </c>
      <c r="MV220" s="452">
        <f t="shared" si="21"/>
        <v>13.714285714285714</v>
      </c>
      <c r="MW220" s="446">
        <f t="shared" si="20"/>
        <v>382</v>
      </c>
      <c r="MX220" s="452">
        <f t="shared" si="22"/>
        <v>55.221605453133542</v>
      </c>
      <c r="MY220" s="452">
        <f t="shared" si="19"/>
        <v>495.2687739077914</v>
      </c>
      <c r="NB220" s="477">
        <v>44183</v>
      </c>
      <c r="NC220" s="446">
        <v>28</v>
      </c>
      <c r="ND220" s="452">
        <v>28.714285714285715</v>
      </c>
      <c r="NE220" s="446"/>
      <c r="NF220" s="452"/>
    </row>
    <row r="221" spans="358:370" x14ac:dyDescent="0.25">
      <c r="MT221" s="453">
        <v>44201</v>
      </c>
      <c r="MU221" s="446">
        <v>9</v>
      </c>
      <c r="MV221" s="452">
        <f t="shared" si="21"/>
        <v>12.714285714285714</v>
      </c>
      <c r="MW221" s="446">
        <f t="shared" si="20"/>
        <v>391</v>
      </c>
      <c r="MX221" s="452">
        <f t="shared" si="22"/>
        <v>51.195030055509214</v>
      </c>
      <c r="MY221" s="452">
        <f t="shared" si="19"/>
        <v>523.45480169116161</v>
      </c>
      <c r="NB221" s="477">
        <v>44184</v>
      </c>
      <c r="NC221" s="446">
        <v>22</v>
      </c>
      <c r="ND221" s="452">
        <v>27</v>
      </c>
      <c r="NE221" s="446"/>
      <c r="NF221" s="452"/>
    </row>
    <row r="222" spans="358:370" x14ac:dyDescent="0.25">
      <c r="MT222" s="453">
        <v>44202</v>
      </c>
      <c r="MU222" s="446">
        <v>19</v>
      </c>
      <c r="MV222" s="452">
        <f t="shared" si="21"/>
        <v>14.571428571428571</v>
      </c>
      <c r="MW222" s="446">
        <f t="shared" si="20"/>
        <v>410</v>
      </c>
      <c r="MX222" s="452">
        <f t="shared" si="22"/>
        <v>58.672955793954387</v>
      </c>
      <c r="MY222" s="452">
        <f t="shared" si="19"/>
        <v>579.82685725790213</v>
      </c>
      <c r="NB222" s="477">
        <v>44185</v>
      </c>
      <c r="NC222" s="446">
        <v>0</v>
      </c>
      <c r="ND222" s="452">
        <v>27</v>
      </c>
      <c r="NE222" s="446"/>
      <c r="NF222" s="452"/>
    </row>
    <row r="223" spans="358:370" x14ac:dyDescent="0.25">
      <c r="MT223" s="453">
        <v>44203</v>
      </c>
      <c r="MU223" s="446">
        <v>16</v>
      </c>
      <c r="MV223" s="452">
        <f t="shared" si="21"/>
        <v>15.857142857142858</v>
      </c>
      <c r="MW223" s="446">
        <f t="shared" si="20"/>
        <v>426</v>
      </c>
      <c r="MX223" s="452">
        <f t="shared" si="22"/>
        <v>63.849981305185658</v>
      </c>
      <c r="MY223" s="452">
        <f t="shared" si="19"/>
        <v>620.09261123414535</v>
      </c>
      <c r="NB223" s="477">
        <v>44186</v>
      </c>
      <c r="NC223" s="446">
        <v>24</v>
      </c>
      <c r="ND223" s="452">
        <v>28.571428571428573</v>
      </c>
      <c r="NE223" s="446"/>
      <c r="NF223" s="452"/>
    </row>
    <row r="224" spans="358:370" x14ac:dyDescent="0.25">
      <c r="MT224" s="453">
        <v>44204</v>
      </c>
      <c r="MU224" s="446">
        <v>19</v>
      </c>
      <c r="MV224" s="452">
        <f t="shared" si="21"/>
        <v>18.571428571428573</v>
      </c>
      <c r="MW224" s="446">
        <f t="shared" si="20"/>
        <v>445</v>
      </c>
      <c r="MX224" s="452">
        <f t="shared" si="22"/>
        <v>74.779257384451682</v>
      </c>
      <c r="MY224" s="452">
        <f t="shared" si="19"/>
        <v>696.59754378900743</v>
      </c>
      <c r="NB224" s="477">
        <v>44187</v>
      </c>
      <c r="NC224" s="446">
        <v>35</v>
      </c>
      <c r="ND224" s="452">
        <v>28</v>
      </c>
      <c r="NE224" s="446"/>
      <c r="NF224" s="452"/>
    </row>
    <row r="225" spans="358:370" x14ac:dyDescent="0.25">
      <c r="MT225" s="453">
        <v>44205</v>
      </c>
      <c r="MU225" s="446">
        <v>12</v>
      </c>
      <c r="MV225" s="452">
        <f t="shared" si="21"/>
        <v>17.857142857142858</v>
      </c>
      <c r="MW225" s="446">
        <f t="shared" si="20"/>
        <v>457</v>
      </c>
      <c r="MX225" s="452">
        <f t="shared" si="22"/>
        <v>71.903132100434291</v>
      </c>
      <c r="MY225" s="452">
        <f t="shared" si="19"/>
        <v>716.7304207771291</v>
      </c>
      <c r="NB225" s="477">
        <v>44188</v>
      </c>
      <c r="NC225" s="446">
        <v>32</v>
      </c>
      <c r="ND225" s="452">
        <v>24.142857142857142</v>
      </c>
      <c r="NE225" s="446"/>
      <c r="NF225" s="452"/>
    </row>
    <row r="226" spans="358:370" x14ac:dyDescent="0.25">
      <c r="MT226" s="453">
        <v>44206</v>
      </c>
      <c r="MU226" s="446">
        <v>0</v>
      </c>
      <c r="MV226" s="452">
        <f t="shared" si="21"/>
        <v>17.857142857142858</v>
      </c>
      <c r="MW226" s="446">
        <f t="shared" si="20"/>
        <v>457</v>
      </c>
      <c r="MX226" s="452">
        <f t="shared" si="22"/>
        <v>71.903132100434291</v>
      </c>
      <c r="MY226" s="452">
        <f t="shared" si="19"/>
        <v>716.7304207771291</v>
      </c>
      <c r="NB226" s="477">
        <v>44189</v>
      </c>
      <c r="NC226" s="446">
        <v>19</v>
      </c>
      <c r="ND226" s="452">
        <v>22.857142857142858</v>
      </c>
      <c r="NE226" s="446"/>
      <c r="NF226" s="452"/>
    </row>
    <row r="227" spans="358:370" x14ac:dyDescent="0.25">
      <c r="MT227" s="453">
        <v>44207</v>
      </c>
      <c r="MU227" s="446">
        <v>42</v>
      </c>
      <c r="MV227" s="452">
        <f t="shared" si="21"/>
        <v>16.714285714285715</v>
      </c>
      <c r="MW227" s="446">
        <f t="shared" si="20"/>
        <v>499</v>
      </c>
      <c r="MX227" s="452">
        <f t="shared" si="22"/>
        <v>67.301331646006503</v>
      </c>
      <c r="MY227" s="452">
        <f t="shared" si="19"/>
        <v>857.66055969398019</v>
      </c>
      <c r="NB227" s="477">
        <v>44190</v>
      </c>
      <c r="NC227" s="446">
        <v>0</v>
      </c>
      <c r="ND227" s="452">
        <v>18.857142857142858</v>
      </c>
      <c r="NE227" s="446"/>
      <c r="NF227" s="452"/>
    </row>
    <row r="228" spans="358:370" x14ac:dyDescent="0.25">
      <c r="MT228" s="453">
        <v>44208</v>
      </c>
      <c r="MU228" s="446">
        <v>16</v>
      </c>
      <c r="MV228" s="452">
        <f t="shared" si="21"/>
        <v>17.714285714285715</v>
      </c>
      <c r="MW228" s="446">
        <f t="shared" si="20"/>
        <v>515</v>
      </c>
      <c r="MX228" s="452">
        <f t="shared" si="22"/>
        <v>71.327907043630816</v>
      </c>
      <c r="MY228" s="452">
        <f t="shared" si="19"/>
        <v>857.66055969398019</v>
      </c>
      <c r="NB228" s="477">
        <v>44191</v>
      </c>
      <c r="NC228" s="446">
        <v>26</v>
      </c>
      <c r="ND228" s="452">
        <v>19.428571428571427</v>
      </c>
      <c r="NE228" s="446"/>
      <c r="NF228" s="452"/>
    </row>
    <row r="229" spans="358:370" x14ac:dyDescent="0.25">
      <c r="MT229" s="453">
        <v>44209</v>
      </c>
      <c r="MU229" s="446">
        <v>17</v>
      </c>
      <c r="MV229" s="452">
        <f t="shared" si="21"/>
        <v>17.428571428571427</v>
      </c>
      <c r="MW229" s="446">
        <f t="shared" si="20"/>
        <v>532</v>
      </c>
      <c r="MX229" s="452">
        <f t="shared" si="22"/>
        <v>70.177456930023865</v>
      </c>
      <c r="MY229" s="452">
        <f t="shared" ref="MY229:MY240" si="23">SUM(MU216:MU229)/$MU$3*100000</f>
        <v>901.95288906784776</v>
      </c>
      <c r="NB229" s="477">
        <v>44192</v>
      </c>
      <c r="NC229" s="446">
        <v>0</v>
      </c>
      <c r="ND229" s="452">
        <v>19.428571428571427</v>
      </c>
      <c r="NE229" s="446"/>
      <c r="NF229" s="452"/>
    </row>
    <row r="230" spans="358:370" x14ac:dyDescent="0.25">
      <c r="MT230" s="453">
        <v>44210</v>
      </c>
      <c r="MU230" s="446">
        <v>33</v>
      </c>
      <c r="MV230" s="452">
        <f t="shared" si="21"/>
        <v>19.857142857142858</v>
      </c>
      <c r="MW230" s="446">
        <f t="shared" si="20"/>
        <v>565</v>
      </c>
      <c r="MX230" s="452">
        <f t="shared" si="22"/>
        <v>79.956282895682932</v>
      </c>
      <c r="MY230" s="452">
        <f t="shared" si="23"/>
        <v>1006.6438494060801</v>
      </c>
      <c r="NB230" s="477">
        <v>44193</v>
      </c>
      <c r="NC230" s="446">
        <v>42</v>
      </c>
      <c r="ND230" s="452">
        <v>22</v>
      </c>
      <c r="NE230" s="446"/>
      <c r="NF230" s="452"/>
    </row>
    <row r="231" spans="358:370" x14ac:dyDescent="0.25">
      <c r="MT231" s="453">
        <v>44211</v>
      </c>
      <c r="MU231" s="446">
        <v>12</v>
      </c>
      <c r="MV231" s="452">
        <f t="shared" si="21"/>
        <v>18.857142857142858</v>
      </c>
      <c r="MW231" s="446">
        <f t="shared" si="20"/>
        <v>577</v>
      </c>
      <c r="MX231" s="452">
        <f t="shared" si="22"/>
        <v>75.929707498058619</v>
      </c>
      <c r="MY231" s="452">
        <f t="shared" si="23"/>
        <v>1054.9627541775722</v>
      </c>
      <c r="NB231" s="477">
        <v>44194</v>
      </c>
      <c r="NC231" s="446">
        <v>46</v>
      </c>
      <c r="ND231" s="452">
        <v>23.571428571428573</v>
      </c>
      <c r="NE231" s="446"/>
      <c r="NF231" s="452"/>
    </row>
    <row r="232" spans="358:370" x14ac:dyDescent="0.25">
      <c r="MT232" s="453">
        <v>44212</v>
      </c>
      <c r="MU232" s="446">
        <v>60</v>
      </c>
      <c r="MV232" s="452">
        <f t="shared" si="21"/>
        <v>25.714285714285715</v>
      </c>
      <c r="MW232" s="446">
        <f t="shared" si="20"/>
        <v>637</v>
      </c>
      <c r="MX232" s="452">
        <f t="shared" si="22"/>
        <v>103.54051022462539</v>
      </c>
      <c r="MY232" s="452">
        <f t="shared" si="23"/>
        <v>1228.1054962754179</v>
      </c>
      <c r="NB232" s="477">
        <v>44195</v>
      </c>
      <c r="NC232" s="446">
        <v>60</v>
      </c>
      <c r="ND232" s="452">
        <v>27.571428571428573</v>
      </c>
      <c r="NE232" s="446"/>
      <c r="NF232" s="452"/>
    </row>
    <row r="233" spans="358:370" x14ac:dyDescent="0.25">
      <c r="MT233" s="453">
        <v>44213</v>
      </c>
      <c r="MU233" s="446">
        <v>0</v>
      </c>
      <c r="MV233" s="452">
        <f t="shared" si="21"/>
        <v>25.714285714285715</v>
      </c>
      <c r="MW233" s="446">
        <f t="shared" si="20"/>
        <v>637</v>
      </c>
      <c r="MX233" s="452">
        <f t="shared" si="22"/>
        <v>103.54051022462539</v>
      </c>
      <c r="MY233" s="452">
        <f t="shared" si="23"/>
        <v>1228.1054962754179</v>
      </c>
      <c r="NB233" s="477">
        <v>44196</v>
      </c>
      <c r="NC233" s="446">
        <v>33</v>
      </c>
      <c r="ND233" s="452">
        <v>29.571428571428573</v>
      </c>
      <c r="NE233" s="446"/>
      <c r="NF233" s="452"/>
    </row>
    <row r="234" spans="358:370" x14ac:dyDescent="0.25">
      <c r="MT234" s="453">
        <v>44214</v>
      </c>
      <c r="MU234" s="446">
        <v>28</v>
      </c>
      <c r="MV234" s="452">
        <f t="shared" si="21"/>
        <v>23.714285714285715</v>
      </c>
      <c r="MW234" s="446">
        <f t="shared" si="20"/>
        <v>665</v>
      </c>
      <c r="MX234" s="452">
        <f t="shared" si="22"/>
        <v>95.487359429376752</v>
      </c>
      <c r="MY234" s="452">
        <f t="shared" si="23"/>
        <v>1139.5208375276827</v>
      </c>
      <c r="NB234" s="477">
        <v>44197</v>
      </c>
      <c r="NC234" s="446">
        <v>0</v>
      </c>
      <c r="ND234" s="452">
        <v>29.571428571428573</v>
      </c>
      <c r="NE234" s="446"/>
      <c r="NF234" s="452"/>
    </row>
    <row r="235" spans="358:370" x14ac:dyDescent="0.25">
      <c r="MT235" s="453">
        <v>44215</v>
      </c>
      <c r="MU235" s="446">
        <v>40</v>
      </c>
      <c r="MV235" s="452">
        <f t="shared" si="21"/>
        <v>27.142857142857142</v>
      </c>
      <c r="MW235" s="446">
        <f t="shared" si="20"/>
        <v>705</v>
      </c>
      <c r="MX235" s="452">
        <f t="shared" si="22"/>
        <v>109.29276079266012</v>
      </c>
      <c r="MY235" s="452">
        <f t="shared" si="23"/>
        <v>1264.3446748540366</v>
      </c>
      <c r="NB235" s="477">
        <v>44198</v>
      </c>
      <c r="NC235" s="446">
        <v>65</v>
      </c>
      <c r="ND235" s="452">
        <v>35.142857142857146</v>
      </c>
      <c r="NE235" s="446"/>
      <c r="NF235" s="452"/>
    </row>
    <row r="236" spans="358:370" x14ac:dyDescent="0.25">
      <c r="MT236" s="453">
        <v>44216</v>
      </c>
      <c r="MU236" s="446">
        <v>37</v>
      </c>
      <c r="MV236" s="452">
        <f t="shared" si="21"/>
        <v>30</v>
      </c>
      <c r="MW236" s="446">
        <f t="shared" si="20"/>
        <v>742</v>
      </c>
      <c r="MX236" s="452">
        <f t="shared" si="22"/>
        <v>120.79726192872963</v>
      </c>
      <c r="MY236" s="452">
        <f t="shared" si="23"/>
        <v>1336.8230320112743</v>
      </c>
      <c r="NB236" s="477">
        <v>44199</v>
      </c>
      <c r="NC236" s="446">
        <v>0</v>
      </c>
      <c r="ND236" s="452">
        <v>35.142857142857146</v>
      </c>
      <c r="NE236" s="446"/>
      <c r="NF236" s="452"/>
    </row>
    <row r="237" spans="358:370" x14ac:dyDescent="0.25">
      <c r="MT237" s="453">
        <v>44217</v>
      </c>
      <c r="MU237" s="446">
        <v>25</v>
      </c>
      <c r="MV237" s="452">
        <f t="shared" si="21"/>
        <v>28.857142857142858</v>
      </c>
      <c r="MW237" s="446">
        <f t="shared" si="20"/>
        <v>767</v>
      </c>
      <c r="MX237" s="452">
        <f t="shared" si="22"/>
        <v>116.19546147430182</v>
      </c>
      <c r="MY237" s="452">
        <f t="shared" si="23"/>
        <v>1373.0622105898933</v>
      </c>
      <c r="NB237" s="477">
        <v>44200</v>
      </c>
      <c r="NC237" s="446">
        <v>34</v>
      </c>
      <c r="ND237" s="452">
        <v>34</v>
      </c>
      <c r="NE237" s="446"/>
      <c r="NF237" s="452"/>
    </row>
    <row r="238" spans="358:370" x14ac:dyDescent="0.25">
      <c r="MT238" s="453">
        <v>44218</v>
      </c>
      <c r="MU238" s="446">
        <v>31</v>
      </c>
      <c r="MV238" s="452">
        <f t="shared" si="21"/>
        <v>31.571428571428573</v>
      </c>
      <c r="MW238" s="446">
        <f t="shared" si="20"/>
        <v>798</v>
      </c>
      <c r="MX238" s="452">
        <f t="shared" si="22"/>
        <v>127.12473755356784</v>
      </c>
      <c r="MY238" s="452">
        <f t="shared" si="23"/>
        <v>1421.3811153613851</v>
      </c>
      <c r="NB238" s="477">
        <v>44201</v>
      </c>
      <c r="NC238" s="446">
        <v>67</v>
      </c>
      <c r="ND238" s="452">
        <v>37</v>
      </c>
      <c r="NE238" s="446"/>
      <c r="NF238" s="452"/>
    </row>
    <row r="239" spans="358:370" x14ac:dyDescent="0.25">
      <c r="MT239" s="453">
        <v>44219</v>
      </c>
      <c r="MU239" s="446">
        <v>16</v>
      </c>
      <c r="MV239" s="452">
        <f t="shared" si="21"/>
        <v>25.285714285714285</v>
      </c>
      <c r="MW239" s="446">
        <f t="shared" si="20"/>
        <v>814</v>
      </c>
      <c r="MX239" s="452">
        <f t="shared" si="22"/>
        <v>101.81483505421495</v>
      </c>
      <c r="MY239" s="452">
        <f t="shared" si="23"/>
        <v>1437.4874169518823</v>
      </c>
      <c r="NB239" s="477">
        <v>44202</v>
      </c>
      <c r="NC239" s="446">
        <v>84</v>
      </c>
      <c r="ND239" s="452">
        <v>40.428571428571431</v>
      </c>
      <c r="NE239" s="446"/>
      <c r="NF239" s="452"/>
    </row>
    <row r="240" spans="358:370" x14ac:dyDescent="0.25">
      <c r="MT240" s="453">
        <v>44220</v>
      </c>
      <c r="MU240" s="446">
        <v>0</v>
      </c>
      <c r="MV240" s="452">
        <f t="shared" si="21"/>
        <v>25.285714285714285</v>
      </c>
      <c r="MW240" s="446">
        <f t="shared" si="20"/>
        <v>814</v>
      </c>
      <c r="MX240" s="452">
        <f t="shared" si="22"/>
        <v>101.81483505421495</v>
      </c>
      <c r="MY240" s="452">
        <f t="shared" si="23"/>
        <v>1437.4874169518823</v>
      </c>
      <c r="NB240" s="477">
        <v>44203</v>
      </c>
      <c r="NC240" s="446">
        <v>53</v>
      </c>
      <c r="ND240" s="452">
        <v>43.285714285714285</v>
      </c>
      <c r="NE240" s="446"/>
      <c r="NF240" s="452"/>
    </row>
    <row r="241" spans="358:370" x14ac:dyDescent="0.25">
      <c r="MT241" s="453">
        <v>44221</v>
      </c>
      <c r="MU241" s="446">
        <v>46</v>
      </c>
      <c r="MV241" s="452">
        <f t="shared" si="21"/>
        <v>27.857142857142858</v>
      </c>
      <c r="MW241" s="446">
        <f t="shared" si="20"/>
        <v>860</v>
      </c>
      <c r="MX241" s="452">
        <f t="shared" si="22"/>
        <v>112.1688860766775</v>
      </c>
      <c r="MY241" s="452">
        <f t="shared" ref="MY241:MY269" si="24">SUM(MU228:MU241)/$MU$3*100000</f>
        <v>1453.5937185423797</v>
      </c>
      <c r="NB241" s="477">
        <v>44204</v>
      </c>
      <c r="NC241" s="446">
        <v>80</v>
      </c>
      <c r="ND241" s="452">
        <v>54.714285714285715</v>
      </c>
      <c r="NE241" s="446"/>
      <c r="NF241" s="452"/>
    </row>
    <row r="242" spans="358:370" x14ac:dyDescent="0.25">
      <c r="MT242" s="453">
        <v>44222</v>
      </c>
      <c r="MU242" s="446">
        <v>26</v>
      </c>
      <c r="MV242" s="452">
        <f t="shared" si="21"/>
        <v>25.857142857142858</v>
      </c>
      <c r="MW242" s="446">
        <f t="shared" si="20"/>
        <v>886</v>
      </c>
      <c r="MX242" s="452">
        <f t="shared" si="22"/>
        <v>104.11573528142887</v>
      </c>
      <c r="MY242" s="452">
        <f t="shared" si="24"/>
        <v>1493.8594725186229</v>
      </c>
      <c r="NB242" s="477">
        <v>44205</v>
      </c>
      <c r="NC242" s="446">
        <v>85</v>
      </c>
      <c r="ND242" s="452">
        <v>57.571428571428569</v>
      </c>
      <c r="NE242" s="446"/>
      <c r="NF242" s="452"/>
    </row>
    <row r="243" spans="358:370" x14ac:dyDescent="0.25">
      <c r="MT243" s="453">
        <v>44223</v>
      </c>
      <c r="MU243" s="446">
        <v>17</v>
      </c>
      <c r="MV243" s="452">
        <f t="shared" si="21"/>
        <v>23</v>
      </c>
      <c r="MW243" s="446">
        <f t="shared" si="20"/>
        <v>903</v>
      </c>
      <c r="MX243" s="452">
        <f t="shared" si="22"/>
        <v>92.611234145359361</v>
      </c>
      <c r="MY243" s="452">
        <f t="shared" si="24"/>
        <v>1493.8594725186229</v>
      </c>
      <c r="NB243" s="477">
        <v>44206</v>
      </c>
      <c r="NC243" s="446">
        <v>0</v>
      </c>
      <c r="ND243" s="452">
        <v>57.571428571428569</v>
      </c>
      <c r="NE243" s="446"/>
      <c r="NF243" s="452"/>
    </row>
    <row r="244" spans="358:370" x14ac:dyDescent="0.25">
      <c r="MT244" s="453">
        <v>44224</v>
      </c>
      <c r="MU244" s="446">
        <v>4</v>
      </c>
      <c r="MV244" s="452">
        <f t="shared" si="21"/>
        <v>20</v>
      </c>
      <c r="MW244" s="446">
        <f t="shared" si="20"/>
        <v>907</v>
      </c>
      <c r="MX244" s="452">
        <f t="shared" si="22"/>
        <v>80.531507952486422</v>
      </c>
      <c r="MY244" s="452">
        <f t="shared" si="24"/>
        <v>1377.0887859875177</v>
      </c>
      <c r="NB244" s="477">
        <v>44207</v>
      </c>
      <c r="NC244" s="446">
        <v>63</v>
      </c>
      <c r="ND244" s="452">
        <v>61.714285714285715</v>
      </c>
      <c r="NE244" s="446"/>
      <c r="NF244" s="452"/>
    </row>
    <row r="245" spans="358:370" x14ac:dyDescent="0.25">
      <c r="MT245" s="453">
        <v>44225</v>
      </c>
      <c r="MU245" s="446">
        <v>27</v>
      </c>
      <c r="MV245" s="452">
        <f t="shared" si="21"/>
        <v>19.428571428571427</v>
      </c>
      <c r="MW245" s="446">
        <f t="shared" si="20"/>
        <v>934</v>
      </c>
      <c r="MX245" s="452">
        <f t="shared" si="22"/>
        <v>78.230607725272506</v>
      </c>
      <c r="MY245" s="452">
        <f t="shared" si="24"/>
        <v>1437.4874169518823</v>
      </c>
      <c r="NB245" s="477">
        <v>44208</v>
      </c>
      <c r="NC245" s="446">
        <v>94</v>
      </c>
      <c r="ND245" s="452">
        <v>65.571428571428569</v>
      </c>
      <c r="NE245" s="446"/>
      <c r="NF245" s="452"/>
    </row>
    <row r="246" spans="358:370" x14ac:dyDescent="0.25">
      <c r="MT246" s="453">
        <v>44226</v>
      </c>
      <c r="MU246" s="446">
        <v>13</v>
      </c>
      <c r="MV246" s="452">
        <f t="shared" si="21"/>
        <v>19</v>
      </c>
      <c r="MW246" s="446">
        <f t="shared" si="20"/>
        <v>947</v>
      </c>
      <c r="MX246" s="452">
        <f t="shared" si="22"/>
        <v>76.504932554862094</v>
      </c>
      <c r="MY246" s="452">
        <f t="shared" si="24"/>
        <v>1248.2383732635392</v>
      </c>
      <c r="NB246" s="477">
        <v>44209</v>
      </c>
      <c r="NC246" s="446">
        <v>56</v>
      </c>
      <c r="ND246" s="452">
        <v>61.571428571428569</v>
      </c>
      <c r="NE246" s="446"/>
      <c r="NF246" s="452"/>
    </row>
    <row r="247" spans="358:370" x14ac:dyDescent="0.25">
      <c r="MT247" s="453">
        <v>44227</v>
      </c>
      <c r="MU247" s="446">
        <v>0</v>
      </c>
      <c r="MV247" s="452">
        <f t="shared" si="21"/>
        <v>19</v>
      </c>
      <c r="MW247" s="446">
        <f t="shared" si="20"/>
        <v>947</v>
      </c>
      <c r="MX247" s="452">
        <f t="shared" si="22"/>
        <v>76.504932554862094</v>
      </c>
      <c r="MY247" s="452">
        <f t="shared" si="24"/>
        <v>1248.2383732635392</v>
      </c>
      <c r="NB247" s="477">
        <v>44210</v>
      </c>
      <c r="NC247" s="446">
        <v>96</v>
      </c>
      <c r="ND247" s="452">
        <v>67.714285714285708</v>
      </c>
      <c r="NE247" s="446"/>
      <c r="NF247" s="452"/>
    </row>
    <row r="248" spans="358:370" x14ac:dyDescent="0.25">
      <c r="MT248" s="453">
        <v>44228</v>
      </c>
      <c r="MU248" s="446">
        <v>12</v>
      </c>
      <c r="MV248" s="452">
        <f t="shared" si="21"/>
        <v>14.142857142857142</v>
      </c>
      <c r="MW248" s="446">
        <f t="shared" si="20"/>
        <v>959</v>
      </c>
      <c r="MX248" s="452">
        <f t="shared" si="22"/>
        <v>56.947280623543968</v>
      </c>
      <c r="MY248" s="452">
        <f t="shared" si="24"/>
        <v>1183.8131669015502</v>
      </c>
      <c r="NB248" s="477">
        <v>44211</v>
      </c>
      <c r="NC248" s="446">
        <v>73</v>
      </c>
      <c r="ND248" s="452">
        <v>66.714285714285708</v>
      </c>
      <c r="NE248" s="446"/>
      <c r="NF248" s="452"/>
    </row>
    <row r="249" spans="358:370" x14ac:dyDescent="0.25">
      <c r="MT249" s="453">
        <v>44229</v>
      </c>
      <c r="MU249" s="446">
        <v>6</v>
      </c>
      <c r="MV249" s="452">
        <f t="shared" si="21"/>
        <v>11.285714285714286</v>
      </c>
      <c r="MW249" s="446">
        <f t="shared" si="20"/>
        <v>965</v>
      </c>
      <c r="MX249" s="452">
        <f t="shared" si="22"/>
        <v>45.442779487474475</v>
      </c>
      <c r="MY249" s="452">
        <f t="shared" si="24"/>
        <v>1046.9096033823232</v>
      </c>
      <c r="NB249" s="477">
        <v>44212</v>
      </c>
      <c r="NC249" s="446">
        <v>70</v>
      </c>
      <c r="ND249" s="452">
        <v>64.571428571428569</v>
      </c>
      <c r="NE249" s="446"/>
      <c r="NF249" s="452"/>
    </row>
    <row r="250" spans="358:370" x14ac:dyDescent="0.25">
      <c r="MT250" s="453">
        <v>44230</v>
      </c>
      <c r="MU250" s="446">
        <v>20</v>
      </c>
      <c r="MV250" s="452">
        <f t="shared" si="21"/>
        <v>11.714285714285714</v>
      </c>
      <c r="MW250" s="446">
        <f t="shared" si="20"/>
        <v>985</v>
      </c>
      <c r="MX250" s="452">
        <f t="shared" si="22"/>
        <v>47.168454657884894</v>
      </c>
      <c r="MY250" s="452">
        <f t="shared" si="24"/>
        <v>978.45782162270996</v>
      </c>
      <c r="NB250" s="477">
        <v>44213</v>
      </c>
      <c r="NC250" s="446">
        <v>0</v>
      </c>
      <c r="ND250" s="452">
        <v>64.571428571428569</v>
      </c>
      <c r="NE250" s="446"/>
      <c r="NF250" s="452"/>
    </row>
    <row r="251" spans="358:370" x14ac:dyDescent="0.25">
      <c r="MT251" s="453">
        <v>44231</v>
      </c>
      <c r="MU251" s="446">
        <v>18</v>
      </c>
      <c r="MV251" s="452">
        <f t="shared" si="21"/>
        <v>13.714285714285714</v>
      </c>
      <c r="MW251" s="446">
        <f t="shared" si="20"/>
        <v>1003</v>
      </c>
      <c r="MX251" s="452">
        <f t="shared" si="22"/>
        <v>55.221605453133542</v>
      </c>
      <c r="MY251" s="452">
        <f t="shared" si="24"/>
        <v>950.27179383933969</v>
      </c>
      <c r="NB251" s="477">
        <v>44214</v>
      </c>
      <c r="NC251" s="446">
        <v>42</v>
      </c>
      <c r="ND251" s="452">
        <v>61.571428571428569</v>
      </c>
      <c r="NE251" s="446"/>
      <c r="NF251" s="452"/>
    </row>
    <row r="252" spans="358:370" x14ac:dyDescent="0.25">
      <c r="MT252" s="453">
        <v>44232</v>
      </c>
      <c r="MU252" s="446">
        <v>10</v>
      </c>
      <c r="MV252" s="452">
        <f t="shared" si="21"/>
        <v>11.285714285714286</v>
      </c>
      <c r="MW252" s="446">
        <f t="shared" si="20"/>
        <v>1013</v>
      </c>
      <c r="MX252" s="452">
        <f t="shared" si="22"/>
        <v>45.442779487474475</v>
      </c>
      <c r="MY252" s="452">
        <f t="shared" si="24"/>
        <v>865.71371048922902</v>
      </c>
      <c r="NB252" s="477">
        <v>44215</v>
      </c>
      <c r="NC252" s="446">
        <v>63</v>
      </c>
      <c r="ND252" s="452">
        <v>57.142857142857146</v>
      </c>
      <c r="NE252" s="446"/>
      <c r="NF252" s="452"/>
    </row>
    <row r="253" spans="358:370" x14ac:dyDescent="0.25">
      <c r="MT253" s="453">
        <v>44233</v>
      </c>
      <c r="MU253" s="446">
        <v>19</v>
      </c>
      <c r="MV253" s="452">
        <f t="shared" si="21"/>
        <v>12.142857142857142</v>
      </c>
      <c r="MW253" s="446">
        <f t="shared" si="20"/>
        <v>1032</v>
      </c>
      <c r="MX253" s="452">
        <f t="shared" si="22"/>
        <v>48.894129828295313</v>
      </c>
      <c r="MY253" s="452">
        <f t="shared" si="24"/>
        <v>877.79343668210197</v>
      </c>
      <c r="NB253" s="477">
        <v>44216</v>
      </c>
      <c r="NC253" s="446">
        <v>57</v>
      </c>
      <c r="ND253" s="452">
        <v>57.285714285714285</v>
      </c>
      <c r="NE253" s="446"/>
      <c r="NF253" s="452"/>
    </row>
    <row r="254" spans="358:370" x14ac:dyDescent="0.25">
      <c r="MT254" s="453">
        <v>44234</v>
      </c>
      <c r="MU254" s="446">
        <v>0</v>
      </c>
      <c r="MV254" s="452">
        <f t="shared" si="21"/>
        <v>12.142857142857142</v>
      </c>
      <c r="MW254" s="446">
        <f t="shared" si="20"/>
        <v>1032</v>
      </c>
      <c r="MX254" s="452">
        <f t="shared" si="22"/>
        <v>48.894129828295313</v>
      </c>
      <c r="MY254" s="452">
        <f t="shared" si="24"/>
        <v>877.79343668210197</v>
      </c>
      <c r="NB254" s="477">
        <v>44217</v>
      </c>
      <c r="NC254" s="446">
        <v>82</v>
      </c>
      <c r="ND254" s="452">
        <v>55.285714285714285</v>
      </c>
      <c r="NE254" s="446"/>
      <c r="NF254" s="452"/>
    </row>
    <row r="255" spans="358:370" x14ac:dyDescent="0.25">
      <c r="MT255" s="453">
        <v>44235</v>
      </c>
      <c r="MU255" s="446">
        <v>15</v>
      </c>
      <c r="MV255" s="452">
        <f t="shared" si="21"/>
        <v>12.571428571428571</v>
      </c>
      <c r="MW255" s="446">
        <f t="shared" si="20"/>
        <v>1047</v>
      </c>
      <c r="MX255" s="452">
        <f t="shared" si="22"/>
        <v>50.619804998705739</v>
      </c>
      <c r="MY255" s="452">
        <f t="shared" si="24"/>
        <v>752.96959935574796</v>
      </c>
      <c r="NB255" s="477">
        <v>44218</v>
      </c>
      <c r="NC255" s="446">
        <v>62</v>
      </c>
      <c r="ND255" s="452">
        <v>53.714285714285715</v>
      </c>
      <c r="NE255" s="446"/>
      <c r="NF255" s="452"/>
    </row>
    <row r="256" spans="358:370" x14ac:dyDescent="0.25">
      <c r="MT256" s="453">
        <v>44236</v>
      </c>
      <c r="MU256" s="446">
        <v>13</v>
      </c>
      <c r="MV256" s="452">
        <f t="shared" si="21"/>
        <v>13.571428571428571</v>
      </c>
      <c r="MW256" s="446">
        <f t="shared" si="20"/>
        <v>1060</v>
      </c>
      <c r="MX256" s="452">
        <f t="shared" si="22"/>
        <v>54.646380396330059</v>
      </c>
      <c r="MY256" s="452">
        <f t="shared" si="24"/>
        <v>700.62411918663179</v>
      </c>
      <c r="NB256" s="477">
        <v>44219</v>
      </c>
      <c r="NC256" s="446">
        <v>52</v>
      </c>
      <c r="ND256" s="452">
        <v>51.142857142857146</v>
      </c>
      <c r="NE256" s="446"/>
      <c r="NF256" s="452"/>
    </row>
    <row r="257" spans="358:370" x14ac:dyDescent="0.25">
      <c r="MT257" s="453">
        <v>44237</v>
      </c>
      <c r="MU257" s="446">
        <v>27</v>
      </c>
      <c r="MV257" s="452">
        <f t="shared" si="21"/>
        <v>14.571428571428571</v>
      </c>
      <c r="MW257" s="446">
        <f t="shared" si="20"/>
        <v>1087</v>
      </c>
      <c r="MX257" s="452">
        <f t="shared" si="22"/>
        <v>58.672955793954387</v>
      </c>
      <c r="MY257" s="452">
        <f t="shared" si="24"/>
        <v>740.88987316287489</v>
      </c>
      <c r="NB257" s="477">
        <v>44220</v>
      </c>
      <c r="NC257" s="446">
        <v>0</v>
      </c>
      <c r="ND257" s="452">
        <v>51.142857142857146</v>
      </c>
      <c r="NE257" s="446"/>
      <c r="NF257" s="452"/>
    </row>
    <row r="258" spans="358:370" x14ac:dyDescent="0.25">
      <c r="MT258" s="453">
        <v>44238</v>
      </c>
      <c r="MU258" s="446">
        <v>5</v>
      </c>
      <c r="MV258" s="452">
        <f t="shared" si="21"/>
        <v>12.714285714285714</v>
      </c>
      <c r="MW258" s="446">
        <f t="shared" si="20"/>
        <v>1092</v>
      </c>
      <c r="MX258" s="452">
        <f t="shared" si="22"/>
        <v>51.195030055509214</v>
      </c>
      <c r="MY258" s="452">
        <f t="shared" si="24"/>
        <v>744.91644856049936</v>
      </c>
      <c r="NB258" s="477">
        <v>44221</v>
      </c>
      <c r="NC258" s="446">
        <v>56</v>
      </c>
      <c r="ND258" s="452">
        <v>53.142857142857146</v>
      </c>
      <c r="NE258" s="446"/>
      <c r="NF258" s="452"/>
    </row>
    <row r="259" spans="358:370" x14ac:dyDescent="0.25">
      <c r="MT259" s="453">
        <v>44239</v>
      </c>
      <c r="MU259" s="446">
        <v>3</v>
      </c>
      <c r="MV259" s="452">
        <f t="shared" si="21"/>
        <v>11.714285714285714</v>
      </c>
      <c r="MW259" s="446">
        <f t="shared" si="20"/>
        <v>1095</v>
      </c>
      <c r="MX259" s="452">
        <f t="shared" si="22"/>
        <v>47.168454657884894</v>
      </c>
      <c r="MY259" s="452">
        <f t="shared" si="24"/>
        <v>648.27863901751562</v>
      </c>
      <c r="NB259" s="477">
        <v>44222</v>
      </c>
      <c r="NC259" s="446">
        <v>40</v>
      </c>
      <c r="ND259" s="452">
        <v>49.857142857142854</v>
      </c>
      <c r="NE259" s="446"/>
      <c r="NF259" s="452"/>
    </row>
    <row r="260" spans="358:370" x14ac:dyDescent="0.25">
      <c r="MT260" s="453">
        <v>44240</v>
      </c>
      <c r="MU260" s="446">
        <v>9</v>
      </c>
      <c r="MV260" s="452">
        <f t="shared" si="21"/>
        <v>10.285714285714286</v>
      </c>
      <c r="MW260" s="446">
        <f t="shared" si="20"/>
        <v>1104</v>
      </c>
      <c r="MX260" s="452">
        <f t="shared" si="22"/>
        <v>41.416204089850162</v>
      </c>
      <c r="MY260" s="452">
        <f t="shared" si="24"/>
        <v>632.17233742701831</v>
      </c>
      <c r="NB260" s="477">
        <v>44223</v>
      </c>
      <c r="NC260" s="446">
        <v>32</v>
      </c>
      <c r="ND260" s="452">
        <v>46.285714285714285</v>
      </c>
      <c r="NE260" s="446"/>
      <c r="NF260" s="452"/>
    </row>
    <row r="261" spans="358:370" x14ac:dyDescent="0.25">
      <c r="MT261" s="453">
        <v>44241</v>
      </c>
      <c r="MU261" s="446">
        <v>0</v>
      </c>
      <c r="MV261" s="452">
        <f t="shared" si="21"/>
        <v>10.285714285714286</v>
      </c>
      <c r="MW261" s="446">
        <f t="shared" si="20"/>
        <v>1104</v>
      </c>
      <c r="MX261" s="452">
        <f t="shared" si="22"/>
        <v>41.416204089850162</v>
      </c>
      <c r="MY261" s="452">
        <f t="shared" si="24"/>
        <v>632.17233742701831</v>
      </c>
      <c r="NB261" s="477">
        <v>44224</v>
      </c>
      <c r="NC261" s="446">
        <v>30</v>
      </c>
      <c r="ND261" s="452">
        <v>38.857142857142854</v>
      </c>
      <c r="NE261" s="446"/>
      <c r="NF261" s="452"/>
    </row>
    <row r="262" spans="358:370" x14ac:dyDescent="0.25">
      <c r="MT262" s="453">
        <v>44242</v>
      </c>
      <c r="MU262" s="446">
        <v>3</v>
      </c>
      <c r="MV262" s="452">
        <f t="shared" si="21"/>
        <v>8.5714285714285712</v>
      </c>
      <c r="MW262" s="446">
        <f t="shared" si="20"/>
        <v>1107</v>
      </c>
      <c r="MX262" s="452">
        <f t="shared" si="22"/>
        <v>34.513503408208457</v>
      </c>
      <c r="MY262" s="452">
        <f t="shared" si="24"/>
        <v>595.93315884839944</v>
      </c>
      <c r="NB262" s="477">
        <v>44225</v>
      </c>
      <c r="NC262" s="446">
        <v>60</v>
      </c>
      <c r="ND262" s="452">
        <v>38.571428571428569</v>
      </c>
      <c r="NE262" s="446"/>
      <c r="NF262" s="452"/>
    </row>
    <row r="263" spans="358:370" x14ac:dyDescent="0.25">
      <c r="MT263" s="453">
        <v>44243</v>
      </c>
      <c r="MU263" s="446">
        <v>0</v>
      </c>
      <c r="MV263" s="452">
        <f t="shared" si="21"/>
        <v>6.7142857142857144</v>
      </c>
      <c r="MW263" s="446">
        <f t="shared" ref="MW263:MW324" si="25">MU263+MW262</f>
        <v>1107</v>
      </c>
      <c r="MX263" s="452">
        <f t="shared" si="22"/>
        <v>27.035577669763299</v>
      </c>
      <c r="MY263" s="452">
        <f t="shared" si="24"/>
        <v>571.77370646265354</v>
      </c>
      <c r="NB263" s="477">
        <v>44226</v>
      </c>
      <c r="NC263" s="446">
        <v>39</v>
      </c>
      <c r="ND263" s="452">
        <v>36.714285714285715</v>
      </c>
      <c r="NE263" s="446"/>
      <c r="NF263" s="452"/>
    </row>
    <row r="264" spans="358:370" x14ac:dyDescent="0.25">
      <c r="MT264" s="453">
        <v>44244</v>
      </c>
      <c r="MU264" s="446">
        <v>25</v>
      </c>
      <c r="MV264" s="452">
        <f t="shared" si="21"/>
        <v>6.4285714285714288</v>
      </c>
      <c r="MW264" s="446">
        <f t="shared" si="25"/>
        <v>1132</v>
      </c>
      <c r="MX264" s="452">
        <f t="shared" si="22"/>
        <v>25.885127556156348</v>
      </c>
      <c r="MY264" s="452">
        <f t="shared" si="24"/>
        <v>591.90658345077509</v>
      </c>
      <c r="NB264" s="477">
        <v>44227</v>
      </c>
      <c r="NC264" s="446">
        <v>0</v>
      </c>
      <c r="ND264" s="452">
        <v>36.714285714285715</v>
      </c>
      <c r="NE264" s="446"/>
      <c r="NF264" s="452"/>
    </row>
    <row r="265" spans="358:370" x14ac:dyDescent="0.25">
      <c r="MT265" s="453">
        <v>44245</v>
      </c>
      <c r="MU265" s="446">
        <v>4</v>
      </c>
      <c r="MV265" s="452">
        <f t="shared" si="21"/>
        <v>6.2857142857142856</v>
      </c>
      <c r="MW265" s="446">
        <f t="shared" si="25"/>
        <v>1136</v>
      </c>
      <c r="MX265" s="452">
        <f t="shared" si="22"/>
        <v>25.309902499352869</v>
      </c>
      <c r="MY265" s="452">
        <f t="shared" si="24"/>
        <v>535.53452788403467</v>
      </c>
      <c r="NB265" s="477">
        <v>44228</v>
      </c>
      <c r="NC265" s="446">
        <v>17</v>
      </c>
      <c r="ND265" s="452">
        <v>31.142857142857142</v>
      </c>
      <c r="NE265" s="446"/>
      <c r="NF265" s="452"/>
    </row>
    <row r="266" spans="358:370" x14ac:dyDescent="0.25">
      <c r="MT266" s="453">
        <v>44246</v>
      </c>
      <c r="MU266" s="446">
        <v>7</v>
      </c>
      <c r="MV266" s="452">
        <f t="shared" si="21"/>
        <v>6.8571428571428568</v>
      </c>
      <c r="MW266" s="446">
        <f t="shared" si="25"/>
        <v>1143</v>
      </c>
      <c r="MX266" s="452">
        <f t="shared" si="22"/>
        <v>27.610802726566771</v>
      </c>
      <c r="MY266" s="452">
        <f t="shared" si="24"/>
        <v>523.45480169116161</v>
      </c>
      <c r="NB266" s="477">
        <v>44229</v>
      </c>
      <c r="NC266" s="446">
        <v>29</v>
      </c>
      <c r="ND266" s="452">
        <v>29.571428571428573</v>
      </c>
      <c r="NE266" s="446"/>
      <c r="NF266" s="452"/>
    </row>
    <row r="267" spans="358:370" x14ac:dyDescent="0.25">
      <c r="MT267" s="453">
        <v>44247</v>
      </c>
      <c r="MU267" s="446">
        <v>22</v>
      </c>
      <c r="MV267" s="452">
        <f t="shared" si="21"/>
        <v>8.7142857142857135</v>
      </c>
      <c r="MW267" s="446">
        <f t="shared" si="25"/>
        <v>1165</v>
      </c>
      <c r="MX267" s="452">
        <f t="shared" si="22"/>
        <v>35.088728465011933</v>
      </c>
      <c r="MY267" s="452">
        <f t="shared" si="24"/>
        <v>535.53452788403467</v>
      </c>
      <c r="NB267" s="477">
        <v>44230</v>
      </c>
      <c r="NC267" s="446">
        <v>47</v>
      </c>
      <c r="ND267" s="452">
        <v>31.714285714285715</v>
      </c>
      <c r="NE267" s="446"/>
      <c r="NF267" s="452"/>
    </row>
    <row r="268" spans="358:370" x14ac:dyDescent="0.25">
      <c r="MT268" s="453">
        <v>44248</v>
      </c>
      <c r="MU268" s="446">
        <v>0</v>
      </c>
      <c r="MV268" s="452">
        <f t="shared" ref="MV268:MV325" si="26">AVERAGE(MU262:MU268)</f>
        <v>8.7142857142857135</v>
      </c>
      <c r="MW268" s="446">
        <f t="shared" si="25"/>
        <v>1165</v>
      </c>
      <c r="MX268" s="452">
        <f t="shared" ref="MX268:MX323" si="27">MV268/$MU$3*100000</f>
        <v>35.088728465011933</v>
      </c>
      <c r="MY268" s="452">
        <f t="shared" si="24"/>
        <v>535.53452788403467</v>
      </c>
      <c r="NB268" s="477">
        <v>44231</v>
      </c>
      <c r="NC268" s="446">
        <v>52</v>
      </c>
      <c r="ND268" s="452">
        <v>34.857142857142854</v>
      </c>
      <c r="NE268" s="446"/>
      <c r="NF268" s="452"/>
    </row>
    <row r="269" spans="358:370" x14ac:dyDescent="0.25">
      <c r="MT269" s="453">
        <v>44249</v>
      </c>
      <c r="MU269" s="446">
        <v>27</v>
      </c>
      <c r="MV269" s="452">
        <f t="shared" si="26"/>
        <v>12.142857142857142</v>
      </c>
      <c r="MW269" s="446">
        <f t="shared" si="25"/>
        <v>1192</v>
      </c>
      <c r="MX269" s="452">
        <f t="shared" si="27"/>
        <v>48.894129828295313</v>
      </c>
      <c r="MY269" s="452">
        <f t="shared" si="24"/>
        <v>583.85343265552649</v>
      </c>
      <c r="NB269" s="477">
        <v>44232</v>
      </c>
      <c r="NC269" s="446">
        <v>40</v>
      </c>
      <c r="ND269" s="452">
        <v>32</v>
      </c>
      <c r="NE269" s="446"/>
      <c r="NF269" s="452"/>
    </row>
    <row r="270" spans="358:370" x14ac:dyDescent="0.25">
      <c r="MT270" s="453">
        <v>44250</v>
      </c>
      <c r="MU270" s="446">
        <v>10</v>
      </c>
      <c r="MV270" s="452">
        <f t="shared" si="26"/>
        <v>13.571428571428571</v>
      </c>
      <c r="MW270" s="446">
        <f t="shared" si="25"/>
        <v>1202</v>
      </c>
      <c r="MX270" s="452">
        <f t="shared" si="27"/>
        <v>54.646380396330059</v>
      </c>
      <c r="MY270" s="452">
        <f t="shared" ref="MY270:MY297" si="28">SUM(MU257:MU270)/$MU$3*100000</f>
        <v>571.77370646265354</v>
      </c>
      <c r="NB270" s="477">
        <v>44233</v>
      </c>
      <c r="NC270" s="446">
        <v>37</v>
      </c>
      <c r="ND270" s="452">
        <v>31.714285714285715</v>
      </c>
      <c r="NE270" s="446"/>
      <c r="NF270" s="452"/>
    </row>
    <row r="271" spans="358:370" x14ac:dyDescent="0.25">
      <c r="MT271" s="453">
        <v>44251</v>
      </c>
      <c r="MU271" s="446">
        <v>11</v>
      </c>
      <c r="MV271" s="452">
        <f t="shared" si="26"/>
        <v>11.571428571428571</v>
      </c>
      <c r="MW271" s="446">
        <f t="shared" si="25"/>
        <v>1213</v>
      </c>
      <c r="MX271" s="452">
        <f t="shared" si="27"/>
        <v>46.593229601081426</v>
      </c>
      <c r="MY271" s="452">
        <f t="shared" si="28"/>
        <v>507.34850010066435</v>
      </c>
      <c r="NB271" s="477">
        <v>44234</v>
      </c>
      <c r="NC271" s="446">
        <v>0</v>
      </c>
      <c r="ND271" s="452">
        <v>31.714285714285715</v>
      </c>
      <c r="NE271" s="446"/>
      <c r="NF271" s="452"/>
    </row>
    <row r="272" spans="358:370" x14ac:dyDescent="0.25">
      <c r="MT272" s="453">
        <v>44252</v>
      </c>
      <c r="MU272" s="446">
        <v>13</v>
      </c>
      <c r="MV272" s="452">
        <f t="shared" si="26"/>
        <v>12.857142857142858</v>
      </c>
      <c r="MW272" s="446">
        <f t="shared" si="25"/>
        <v>1226</v>
      </c>
      <c r="MX272" s="452">
        <f t="shared" si="27"/>
        <v>51.770255112312697</v>
      </c>
      <c r="MY272" s="452">
        <f t="shared" si="28"/>
        <v>539.56110328165892</v>
      </c>
      <c r="NB272" s="477">
        <v>44235</v>
      </c>
      <c r="NC272" s="446">
        <v>25</v>
      </c>
      <c r="ND272" s="452">
        <v>32.857142857142854</v>
      </c>
      <c r="NE272" s="446"/>
      <c r="NF272" s="452"/>
    </row>
    <row r="273" spans="358:370" x14ac:dyDescent="0.25">
      <c r="MT273" s="453">
        <v>44253</v>
      </c>
      <c r="MU273" s="446">
        <v>6</v>
      </c>
      <c r="MV273" s="452">
        <f t="shared" si="26"/>
        <v>12.714285714285714</v>
      </c>
      <c r="MW273" s="446">
        <f t="shared" si="25"/>
        <v>1232</v>
      </c>
      <c r="MX273" s="452">
        <f t="shared" si="27"/>
        <v>51.195030055509214</v>
      </c>
      <c r="MY273" s="452">
        <f t="shared" si="28"/>
        <v>551.64082947453187</v>
      </c>
      <c r="NB273" s="477">
        <v>44236</v>
      </c>
      <c r="NC273" s="446">
        <v>25</v>
      </c>
      <c r="ND273" s="452">
        <v>32.285714285714285</v>
      </c>
      <c r="NE273" s="446"/>
      <c r="NF273" s="452"/>
    </row>
    <row r="274" spans="358:370" x14ac:dyDescent="0.25">
      <c r="MT274" s="453">
        <v>44254</v>
      </c>
      <c r="MU274" s="446">
        <v>8</v>
      </c>
      <c r="MV274" s="452">
        <f t="shared" si="26"/>
        <v>10.714285714285714</v>
      </c>
      <c r="MW274" s="446">
        <f t="shared" si="25"/>
        <v>1240</v>
      </c>
      <c r="MX274" s="452">
        <f t="shared" si="27"/>
        <v>43.141879260260573</v>
      </c>
      <c r="MY274" s="452">
        <f t="shared" si="28"/>
        <v>547.61425407690763</v>
      </c>
      <c r="NB274" s="477">
        <v>44237</v>
      </c>
      <c r="NC274" s="446">
        <v>42</v>
      </c>
      <c r="ND274" s="452">
        <v>31.571428571428573</v>
      </c>
      <c r="NE274" s="446"/>
      <c r="NF274" s="452"/>
    </row>
    <row r="275" spans="358:370" x14ac:dyDescent="0.25">
      <c r="MT275" s="453">
        <v>44255</v>
      </c>
      <c r="MU275" s="446">
        <v>0</v>
      </c>
      <c r="MV275" s="452">
        <f t="shared" si="26"/>
        <v>10.714285714285714</v>
      </c>
      <c r="MW275" s="446">
        <f t="shared" si="25"/>
        <v>1240</v>
      </c>
      <c r="MX275" s="452">
        <f t="shared" si="27"/>
        <v>43.141879260260573</v>
      </c>
      <c r="MY275" s="452">
        <f t="shared" si="28"/>
        <v>547.61425407690763</v>
      </c>
      <c r="NB275" s="477">
        <v>44238</v>
      </c>
      <c r="NC275" s="446">
        <v>31</v>
      </c>
      <c r="ND275" s="452">
        <v>28.571428571428573</v>
      </c>
      <c r="NE275" s="446"/>
      <c r="NF275" s="452"/>
    </row>
    <row r="276" spans="358:370" x14ac:dyDescent="0.25">
      <c r="MT276" s="453">
        <v>44256</v>
      </c>
      <c r="MU276" s="446">
        <v>7</v>
      </c>
      <c r="MV276" s="452">
        <f t="shared" si="26"/>
        <v>7.8571428571428568</v>
      </c>
      <c r="MW276" s="446">
        <f t="shared" si="25"/>
        <v>1247</v>
      </c>
      <c r="MX276" s="452">
        <f t="shared" si="27"/>
        <v>31.637378124191091</v>
      </c>
      <c r="MY276" s="452">
        <f t="shared" si="28"/>
        <v>563.72055566740494</v>
      </c>
      <c r="NB276" s="477">
        <v>44239</v>
      </c>
      <c r="NC276" s="446">
        <v>35</v>
      </c>
      <c r="ND276" s="452">
        <v>27.857142857142858</v>
      </c>
      <c r="NE276" s="446"/>
      <c r="NF276" s="452"/>
    </row>
    <row r="277" spans="358:370" x14ac:dyDescent="0.25">
      <c r="MT277" s="453">
        <v>44258</v>
      </c>
      <c r="MU277" s="446">
        <v>11</v>
      </c>
      <c r="MV277" s="452">
        <f t="shared" si="26"/>
        <v>8</v>
      </c>
      <c r="MW277" s="446">
        <f t="shared" si="25"/>
        <v>1258</v>
      </c>
      <c r="MX277" s="452">
        <f t="shared" si="27"/>
        <v>32.212603180994563</v>
      </c>
      <c r="MY277" s="452">
        <f t="shared" si="28"/>
        <v>608.0128850412724</v>
      </c>
      <c r="NB277" s="477">
        <v>44240</v>
      </c>
      <c r="NC277" s="446">
        <v>40</v>
      </c>
      <c r="ND277" s="452">
        <v>28.285714285714285</v>
      </c>
      <c r="NE277" s="446"/>
      <c r="NF277" s="452"/>
    </row>
    <row r="278" spans="358:370" x14ac:dyDescent="0.25">
      <c r="MT278" s="453">
        <v>44259</v>
      </c>
      <c r="MU278" s="446">
        <v>7</v>
      </c>
      <c r="MV278" s="452">
        <f t="shared" si="26"/>
        <v>7.4285714285714288</v>
      </c>
      <c r="MW278" s="446">
        <f t="shared" si="25"/>
        <v>1265</v>
      </c>
      <c r="MX278" s="452">
        <f t="shared" si="27"/>
        <v>29.911702953780665</v>
      </c>
      <c r="MY278" s="452">
        <f t="shared" si="28"/>
        <v>535.53452788403467</v>
      </c>
      <c r="NB278" s="477">
        <v>44241</v>
      </c>
      <c r="NC278" s="446">
        <v>0</v>
      </c>
      <c r="ND278" s="452">
        <v>28.285714285714285</v>
      </c>
      <c r="NE278" s="446"/>
      <c r="NF278" s="452"/>
    </row>
    <row r="279" spans="358:370" x14ac:dyDescent="0.25">
      <c r="MT279" s="453">
        <v>44260</v>
      </c>
      <c r="MU279" s="446">
        <v>8</v>
      </c>
      <c r="MV279" s="452">
        <f t="shared" si="26"/>
        <v>6.7142857142857144</v>
      </c>
      <c r="MW279" s="446">
        <f t="shared" si="25"/>
        <v>1273</v>
      </c>
      <c r="MX279" s="452">
        <f t="shared" si="27"/>
        <v>27.035577669763299</v>
      </c>
      <c r="MY279" s="452">
        <f t="shared" si="28"/>
        <v>551.64082947453187</v>
      </c>
      <c r="NB279" s="477">
        <v>44242</v>
      </c>
      <c r="NC279" s="446">
        <v>16</v>
      </c>
      <c r="ND279" s="452">
        <v>27</v>
      </c>
      <c r="NE279" s="446"/>
      <c r="NF279" s="452"/>
    </row>
    <row r="280" spans="358:370" x14ac:dyDescent="0.25">
      <c r="MT280" s="453">
        <v>44261</v>
      </c>
      <c r="MU280" s="446">
        <v>7</v>
      </c>
      <c r="MV280" s="452">
        <f t="shared" si="26"/>
        <v>6.8571428571428568</v>
      </c>
      <c r="MW280" s="446">
        <f t="shared" si="25"/>
        <v>1280</v>
      </c>
      <c r="MX280" s="452">
        <f t="shared" si="27"/>
        <v>27.610802726566771</v>
      </c>
      <c r="MY280" s="452">
        <f t="shared" si="28"/>
        <v>551.64082947453187</v>
      </c>
      <c r="NB280" s="477">
        <v>44243</v>
      </c>
      <c r="NC280" s="446">
        <v>0</v>
      </c>
      <c r="ND280" s="452">
        <v>23.428571428571427</v>
      </c>
      <c r="NE280" s="446"/>
      <c r="NF280" s="452"/>
    </row>
    <row r="281" spans="358:370" x14ac:dyDescent="0.25">
      <c r="MT281" s="453">
        <v>44262</v>
      </c>
      <c r="MU281" s="446">
        <v>0</v>
      </c>
      <c r="MV281" s="452">
        <f t="shared" si="26"/>
        <v>5.7142857142857144</v>
      </c>
      <c r="MW281" s="446">
        <f t="shared" si="25"/>
        <v>1280</v>
      </c>
      <c r="MX281" s="452">
        <f t="shared" si="27"/>
        <v>23.009002272138975</v>
      </c>
      <c r="MY281" s="452">
        <f t="shared" si="28"/>
        <v>463.05617072679684</v>
      </c>
      <c r="NB281" s="477">
        <v>44244</v>
      </c>
      <c r="NC281" s="446">
        <v>25</v>
      </c>
      <c r="ND281" s="452">
        <v>21</v>
      </c>
      <c r="NE281" s="446"/>
      <c r="NF281" s="452"/>
    </row>
    <row r="282" spans="358:370" x14ac:dyDescent="0.25">
      <c r="MT282" s="453">
        <v>44263</v>
      </c>
      <c r="MU282" s="446">
        <v>27</v>
      </c>
      <c r="MV282" s="452">
        <f t="shared" si="26"/>
        <v>9.5714285714285712</v>
      </c>
      <c r="MW282" s="446">
        <f t="shared" si="25"/>
        <v>1307</v>
      </c>
      <c r="MX282" s="452">
        <f t="shared" si="27"/>
        <v>38.540078805832778</v>
      </c>
      <c r="MY282" s="452">
        <f t="shared" si="28"/>
        <v>571.77370646265354</v>
      </c>
      <c r="NB282" s="477">
        <v>44245</v>
      </c>
      <c r="NC282" s="446">
        <v>10</v>
      </c>
      <c r="ND282" s="452">
        <v>18</v>
      </c>
      <c r="NE282" s="446"/>
      <c r="NF282" s="452"/>
    </row>
    <row r="283" spans="358:370" x14ac:dyDescent="0.25">
      <c r="MT283" s="453">
        <v>44264</v>
      </c>
      <c r="MU283" s="446">
        <v>7</v>
      </c>
      <c r="MV283" s="452">
        <f t="shared" si="26"/>
        <v>9.5714285714285712</v>
      </c>
      <c r="MW283" s="446">
        <f t="shared" si="25"/>
        <v>1314</v>
      </c>
      <c r="MX283" s="452">
        <f t="shared" si="27"/>
        <v>38.540078805832778</v>
      </c>
      <c r="MY283" s="452">
        <f t="shared" si="28"/>
        <v>491.24219851016716</v>
      </c>
      <c r="NB283" s="477">
        <v>44246</v>
      </c>
      <c r="NC283" s="446">
        <v>41</v>
      </c>
      <c r="ND283" s="452">
        <v>18.857142857142858</v>
      </c>
      <c r="NE283" s="446"/>
      <c r="NF283" s="452"/>
    </row>
    <row r="284" spans="358:370" x14ac:dyDescent="0.25">
      <c r="MT284" s="453">
        <v>44265</v>
      </c>
      <c r="MU284" s="446">
        <v>7</v>
      </c>
      <c r="MV284" s="452">
        <f t="shared" si="26"/>
        <v>9</v>
      </c>
      <c r="MW284" s="446">
        <f t="shared" si="25"/>
        <v>1321</v>
      </c>
      <c r="MX284" s="452">
        <f t="shared" si="27"/>
        <v>36.239178578618883</v>
      </c>
      <c r="MY284" s="452">
        <f t="shared" si="28"/>
        <v>479.16247231729415</v>
      </c>
      <c r="NB284" s="477">
        <v>44247</v>
      </c>
      <c r="NC284" s="446">
        <v>14</v>
      </c>
      <c r="ND284" s="452">
        <v>15.142857142857142</v>
      </c>
      <c r="NE284" s="446"/>
      <c r="NF284" s="452"/>
    </row>
    <row r="285" spans="358:370" x14ac:dyDescent="0.25">
      <c r="MT285" s="453">
        <v>44266</v>
      </c>
      <c r="MU285" s="446">
        <v>3</v>
      </c>
      <c r="MV285" s="452">
        <f t="shared" si="26"/>
        <v>8.4285714285714288</v>
      </c>
      <c r="MW285" s="446">
        <f t="shared" si="25"/>
        <v>1324</v>
      </c>
      <c r="MX285" s="452">
        <f t="shared" si="27"/>
        <v>33.938278351404989</v>
      </c>
      <c r="MY285" s="452">
        <f t="shared" si="28"/>
        <v>446.94986913629958</v>
      </c>
      <c r="NB285" s="477">
        <v>44248</v>
      </c>
      <c r="NC285" s="446">
        <v>0</v>
      </c>
      <c r="ND285" s="452">
        <v>15.142857142857142</v>
      </c>
      <c r="NE285" s="446"/>
      <c r="NF285" s="452"/>
    </row>
    <row r="286" spans="358:370" x14ac:dyDescent="0.25">
      <c r="MT286" s="453">
        <v>44267</v>
      </c>
      <c r="MU286" s="446">
        <v>2</v>
      </c>
      <c r="MV286" s="452">
        <f t="shared" si="26"/>
        <v>7.5714285714285712</v>
      </c>
      <c r="MW286" s="446">
        <f t="shared" si="25"/>
        <v>1326</v>
      </c>
      <c r="MX286" s="452">
        <f t="shared" si="27"/>
        <v>30.48692801058414</v>
      </c>
      <c r="MY286" s="452">
        <f t="shared" si="28"/>
        <v>402.65753976243207</v>
      </c>
      <c r="NB286" s="477">
        <v>44249</v>
      </c>
      <c r="NC286" s="446">
        <v>39</v>
      </c>
      <c r="ND286" s="452">
        <v>18.428571428571427</v>
      </c>
      <c r="NE286" s="446"/>
      <c r="NF286" s="452"/>
    </row>
    <row r="287" spans="358:370" x14ac:dyDescent="0.25">
      <c r="MT287" s="453">
        <v>44268</v>
      </c>
      <c r="MU287" s="446">
        <v>6</v>
      </c>
      <c r="MV287" s="452">
        <f t="shared" si="26"/>
        <v>7.4285714285714288</v>
      </c>
      <c r="MW287" s="446">
        <f t="shared" si="25"/>
        <v>1332</v>
      </c>
      <c r="MX287" s="452">
        <f t="shared" si="27"/>
        <v>29.911702953780665</v>
      </c>
      <c r="MY287" s="452">
        <f t="shared" si="28"/>
        <v>402.65753976243207</v>
      </c>
      <c r="NB287" s="477">
        <v>44250</v>
      </c>
      <c r="NC287" s="446">
        <v>17</v>
      </c>
      <c r="ND287" s="452">
        <v>20.857142857142858</v>
      </c>
      <c r="NE287" s="446"/>
      <c r="NF287" s="452"/>
    </row>
    <row r="288" spans="358:370" x14ac:dyDescent="0.25">
      <c r="MT288" s="453">
        <v>44269</v>
      </c>
      <c r="MU288" s="446">
        <v>0</v>
      </c>
      <c r="MV288" s="452">
        <f t="shared" si="26"/>
        <v>7.4285714285714288</v>
      </c>
      <c r="MW288" s="446">
        <f t="shared" si="25"/>
        <v>1332</v>
      </c>
      <c r="MX288" s="452">
        <f t="shared" si="27"/>
        <v>29.911702953780665</v>
      </c>
      <c r="MY288" s="452">
        <f t="shared" si="28"/>
        <v>370.44493658143745</v>
      </c>
      <c r="NB288" s="477">
        <v>44251</v>
      </c>
      <c r="NC288" s="446">
        <v>35</v>
      </c>
      <c r="ND288" s="452">
        <v>22.285714285714285</v>
      </c>
      <c r="NE288" s="446"/>
      <c r="NF288" s="452"/>
    </row>
    <row r="289" spans="358:370" x14ac:dyDescent="0.25">
      <c r="MT289" s="453">
        <v>44270</v>
      </c>
      <c r="MU289" s="446">
        <v>26</v>
      </c>
      <c r="MV289" s="452">
        <f t="shared" si="26"/>
        <v>7.2857142857142856</v>
      </c>
      <c r="MW289" s="446">
        <f t="shared" si="25"/>
        <v>1358</v>
      </c>
      <c r="MX289" s="452">
        <f t="shared" si="27"/>
        <v>29.336477896977193</v>
      </c>
      <c r="MY289" s="452">
        <f t="shared" si="28"/>
        <v>475.13589691966985</v>
      </c>
      <c r="NB289" s="477">
        <v>44252</v>
      </c>
      <c r="NC289" s="446">
        <v>30</v>
      </c>
      <c r="ND289" s="452">
        <v>25.142857142857142</v>
      </c>
      <c r="NE289" s="446"/>
      <c r="NF289" s="452"/>
    </row>
    <row r="290" spans="358:370" x14ac:dyDescent="0.25">
      <c r="MT290" s="453">
        <v>44271</v>
      </c>
      <c r="MU290" s="446">
        <v>21</v>
      </c>
      <c r="MV290" s="452">
        <f t="shared" si="26"/>
        <v>9.2857142857142865</v>
      </c>
      <c r="MW290" s="446">
        <f t="shared" si="25"/>
        <v>1379</v>
      </c>
      <c r="MX290" s="452">
        <f t="shared" si="27"/>
        <v>37.389628692225841</v>
      </c>
      <c r="MY290" s="452">
        <f t="shared" si="28"/>
        <v>531.50795248641032</v>
      </c>
      <c r="NB290" s="477">
        <v>44253</v>
      </c>
      <c r="NC290" s="446">
        <v>14</v>
      </c>
      <c r="ND290" s="452">
        <v>21.285714285714285</v>
      </c>
      <c r="NE290" s="446"/>
      <c r="NF290" s="452"/>
    </row>
    <row r="291" spans="358:370" x14ac:dyDescent="0.25">
      <c r="MT291" s="453">
        <v>44272</v>
      </c>
      <c r="MU291" s="446">
        <v>8</v>
      </c>
      <c r="MV291" s="452">
        <f t="shared" si="26"/>
        <v>9.4285714285714288</v>
      </c>
      <c r="MW291" s="446">
        <f t="shared" si="25"/>
        <v>1387</v>
      </c>
      <c r="MX291" s="452">
        <f t="shared" si="27"/>
        <v>37.964853749029309</v>
      </c>
      <c r="MY291" s="452">
        <f t="shared" si="28"/>
        <v>519.42822629353736</v>
      </c>
      <c r="NB291" s="477">
        <v>44254</v>
      </c>
      <c r="NC291" s="446">
        <v>23</v>
      </c>
      <c r="ND291" s="452">
        <v>22.571428571428573</v>
      </c>
      <c r="NE291" s="446"/>
      <c r="NF291" s="452"/>
    </row>
    <row r="292" spans="358:370" x14ac:dyDescent="0.25">
      <c r="MT292" s="453">
        <v>44273</v>
      </c>
      <c r="MU292" s="446">
        <v>17</v>
      </c>
      <c r="MV292" s="452">
        <f t="shared" si="26"/>
        <v>11.428571428571429</v>
      </c>
      <c r="MW292" s="446">
        <f t="shared" si="25"/>
        <v>1404</v>
      </c>
      <c r="MX292" s="452">
        <f t="shared" si="27"/>
        <v>46.01800454427795</v>
      </c>
      <c r="MY292" s="452">
        <f t="shared" si="28"/>
        <v>559.69398026978058</v>
      </c>
      <c r="NB292" s="477">
        <v>44255</v>
      </c>
      <c r="NC292" s="446">
        <v>0</v>
      </c>
      <c r="ND292" s="452">
        <v>22.571428571428573</v>
      </c>
      <c r="NE292" s="446"/>
      <c r="NF292" s="452"/>
    </row>
    <row r="293" spans="358:370" x14ac:dyDescent="0.25">
      <c r="MT293" s="453">
        <v>44274</v>
      </c>
      <c r="MU293" s="446">
        <v>5</v>
      </c>
      <c r="MV293" s="452">
        <f t="shared" si="26"/>
        <v>11.857142857142858</v>
      </c>
      <c r="MW293" s="446">
        <f t="shared" si="25"/>
        <v>1409</v>
      </c>
      <c r="MX293" s="452">
        <f t="shared" si="27"/>
        <v>47.743679714688376</v>
      </c>
      <c r="MY293" s="452">
        <f t="shared" si="28"/>
        <v>547.61425407690763</v>
      </c>
      <c r="NB293" s="477">
        <v>44256</v>
      </c>
      <c r="NC293" s="446">
        <v>25</v>
      </c>
      <c r="ND293" s="452">
        <v>20.571428571428573</v>
      </c>
      <c r="NE293" s="446"/>
      <c r="NF293" s="452"/>
    </row>
    <row r="294" spans="358:370" x14ac:dyDescent="0.25">
      <c r="MT294" s="453">
        <v>44275</v>
      </c>
      <c r="MU294" s="446">
        <v>5</v>
      </c>
      <c r="MV294" s="452">
        <f t="shared" si="26"/>
        <v>11.714285714285714</v>
      </c>
      <c r="MW294" s="446">
        <f t="shared" si="25"/>
        <v>1414</v>
      </c>
      <c r="MX294" s="452">
        <f t="shared" si="27"/>
        <v>47.168454657884894</v>
      </c>
      <c r="MY294" s="452">
        <f t="shared" si="28"/>
        <v>539.56110328165892</v>
      </c>
      <c r="NB294" s="477">
        <v>44257</v>
      </c>
      <c r="NC294" s="446">
        <v>32</v>
      </c>
      <c r="ND294" s="452">
        <v>22.714285714285715</v>
      </c>
      <c r="NE294" s="534">
        <f t="shared" ref="NE294:NE306" si="29">SUM(NC281:NC294)/SUM(NC267:NC280)</f>
        <v>0.78205128205128205</v>
      </c>
      <c r="NF294" s="412">
        <f>SUM(NC281:NC294)/$NG$185*100000</f>
        <v>123.05184718977823</v>
      </c>
    </row>
    <row r="295" spans="358:370" x14ac:dyDescent="0.25">
      <c r="MT295" s="453">
        <v>44276</v>
      </c>
      <c r="MU295" s="446">
        <v>0</v>
      </c>
      <c r="MV295" s="452">
        <f t="shared" si="26"/>
        <v>11.714285714285714</v>
      </c>
      <c r="MW295" s="446">
        <f t="shared" si="25"/>
        <v>1414</v>
      </c>
      <c r="MX295" s="452">
        <f t="shared" si="27"/>
        <v>47.168454657884894</v>
      </c>
      <c r="MY295" s="452">
        <f t="shared" si="28"/>
        <v>539.56110328165892</v>
      </c>
      <c r="NB295" s="477">
        <v>44258</v>
      </c>
      <c r="NC295" s="446">
        <v>15</v>
      </c>
      <c r="ND295" s="452">
        <v>19.857142857142858</v>
      </c>
      <c r="NE295" s="534">
        <f t="shared" si="29"/>
        <v>0.80163043478260865</v>
      </c>
      <c r="NF295" s="412">
        <f t="shared" ref="NF295:NF358" si="30">SUM(NC282:NC295)/$NG$185*100000</f>
        <v>119.01736039667075</v>
      </c>
    </row>
    <row r="296" spans="358:370" x14ac:dyDescent="0.25">
      <c r="MT296" s="453">
        <v>44277</v>
      </c>
      <c r="MU296" s="446">
        <v>23</v>
      </c>
      <c r="MV296" s="452">
        <f t="shared" si="26"/>
        <v>11.285714285714286</v>
      </c>
      <c r="MW296" s="446">
        <f t="shared" si="25"/>
        <v>1437</v>
      </c>
      <c r="MX296" s="452">
        <f t="shared" si="27"/>
        <v>45.442779487474475</v>
      </c>
      <c r="MY296" s="452">
        <f t="shared" si="28"/>
        <v>523.45480169116161</v>
      </c>
      <c r="NB296" s="477">
        <v>44259</v>
      </c>
      <c r="NC296" s="446">
        <v>34</v>
      </c>
      <c r="ND296" s="452">
        <v>20.428571428571427</v>
      </c>
      <c r="NE296" s="534">
        <f t="shared" si="29"/>
        <v>0.9785276073619632</v>
      </c>
      <c r="NF296" s="412">
        <f t="shared" si="30"/>
        <v>128.70012870012869</v>
      </c>
    </row>
    <row r="297" spans="358:370" x14ac:dyDescent="0.25">
      <c r="MT297" s="453">
        <v>44278</v>
      </c>
      <c r="MU297" s="446">
        <v>17</v>
      </c>
      <c r="MV297" s="452">
        <f t="shared" si="26"/>
        <v>10.714285714285714</v>
      </c>
      <c r="MW297" s="446">
        <f t="shared" si="25"/>
        <v>1454</v>
      </c>
      <c r="MX297" s="452">
        <f t="shared" si="27"/>
        <v>43.141879260260573</v>
      </c>
      <c r="MY297" s="452">
        <f t="shared" si="28"/>
        <v>563.72055566740494</v>
      </c>
      <c r="NB297" s="477">
        <v>44260</v>
      </c>
      <c r="NC297" s="446">
        <v>22</v>
      </c>
      <c r="ND297" s="452">
        <v>21.571428571428573</v>
      </c>
      <c r="NE297" s="534">
        <f t="shared" si="29"/>
        <v>0.91743119266055051</v>
      </c>
      <c r="NF297" s="412">
        <f t="shared" si="30"/>
        <v>121.03460379322448</v>
      </c>
    </row>
    <row r="298" spans="358:370" x14ac:dyDescent="0.25">
      <c r="MT298" s="453">
        <v>44279</v>
      </c>
      <c r="MU298" s="446">
        <v>1</v>
      </c>
      <c r="MV298" s="452">
        <f t="shared" si="26"/>
        <v>9.7142857142857135</v>
      </c>
      <c r="MW298" s="446">
        <f t="shared" si="25"/>
        <v>1455</v>
      </c>
      <c r="MX298" s="452">
        <f t="shared" si="27"/>
        <v>39.115303862636253</v>
      </c>
      <c r="MY298" s="452">
        <f t="shared" ref="MY298:MY323" si="31">SUM(MU285:MU298)/$MU$3*100000</f>
        <v>539.56110328165892</v>
      </c>
      <c r="NB298" s="477">
        <v>44261</v>
      </c>
      <c r="NC298" s="446">
        <v>25</v>
      </c>
      <c r="ND298" s="452">
        <v>21.857142857142858</v>
      </c>
      <c r="NE298" s="534">
        <f t="shared" si="29"/>
        <v>1.0230263157894737</v>
      </c>
      <c r="NF298" s="412">
        <f t="shared" si="30"/>
        <v>125.47253926564271</v>
      </c>
    </row>
    <row r="299" spans="358:370" x14ac:dyDescent="0.25">
      <c r="MT299" s="453">
        <v>44280</v>
      </c>
      <c r="MU299" s="446">
        <v>20</v>
      </c>
      <c r="MV299" s="452">
        <f t="shared" si="26"/>
        <v>10.142857142857142</v>
      </c>
      <c r="MW299" s="446">
        <f t="shared" si="25"/>
        <v>1475</v>
      </c>
      <c r="MX299" s="452">
        <f t="shared" si="27"/>
        <v>40.840979033046679</v>
      </c>
      <c r="MY299" s="452">
        <f t="shared" si="31"/>
        <v>608.0128850412724</v>
      </c>
      <c r="NB299" s="477">
        <v>44262</v>
      </c>
      <c r="NC299" s="446">
        <v>0</v>
      </c>
      <c r="ND299" s="452">
        <v>21.857142857142858</v>
      </c>
      <c r="NE299" s="534">
        <f t="shared" si="29"/>
        <v>1.0230263157894737</v>
      </c>
      <c r="NF299" s="412">
        <f t="shared" si="30"/>
        <v>125.47253926564271</v>
      </c>
    </row>
    <row r="300" spans="358:370" x14ac:dyDescent="0.25">
      <c r="MT300" s="453">
        <v>44281</v>
      </c>
      <c r="MU300" s="446">
        <v>16</v>
      </c>
      <c r="MV300" s="452">
        <f t="shared" si="26"/>
        <v>11.714285714285714</v>
      </c>
      <c r="MW300" s="446">
        <f t="shared" si="25"/>
        <v>1491</v>
      </c>
      <c r="MX300" s="452">
        <f t="shared" si="27"/>
        <v>47.168454657884894</v>
      </c>
      <c r="MY300" s="452">
        <f t="shared" si="31"/>
        <v>664.38494060801293</v>
      </c>
      <c r="NB300" s="477">
        <v>44263</v>
      </c>
      <c r="NC300" s="446">
        <v>23</v>
      </c>
      <c r="ND300" s="452">
        <v>21.571428571428573</v>
      </c>
      <c r="NE300" s="534">
        <f t="shared" si="29"/>
        <v>0.92767295597484278</v>
      </c>
      <c r="NF300" s="412">
        <f t="shared" si="30"/>
        <v>119.01736039667075</v>
      </c>
    </row>
    <row r="301" spans="358:370" x14ac:dyDescent="0.25">
      <c r="MT301" s="453">
        <v>44282</v>
      </c>
      <c r="MU301" s="446">
        <v>12</v>
      </c>
      <c r="MV301" s="452">
        <f t="shared" si="26"/>
        <v>12.714285714285714</v>
      </c>
      <c r="MW301" s="446">
        <f t="shared" si="25"/>
        <v>1503</v>
      </c>
      <c r="MX301" s="452">
        <f t="shared" si="27"/>
        <v>51.195030055509214</v>
      </c>
      <c r="MY301" s="452">
        <f t="shared" si="31"/>
        <v>688.54439299375883</v>
      </c>
      <c r="NB301" s="477">
        <v>44264</v>
      </c>
      <c r="NC301" s="446">
        <v>25</v>
      </c>
      <c r="ND301" s="452">
        <v>20.571428571428573</v>
      </c>
      <c r="NE301" s="534">
        <f t="shared" si="29"/>
        <v>0.97741935483870968</v>
      </c>
      <c r="NF301" s="412">
        <f t="shared" si="30"/>
        <v>122.24494983115673</v>
      </c>
    </row>
    <row r="302" spans="358:370" x14ac:dyDescent="0.25">
      <c r="MT302" s="453">
        <v>44283</v>
      </c>
      <c r="MU302" s="446">
        <v>0</v>
      </c>
      <c r="MV302" s="452">
        <f t="shared" si="26"/>
        <v>12.714285714285714</v>
      </c>
      <c r="MW302" s="446">
        <f t="shared" si="25"/>
        <v>1503</v>
      </c>
      <c r="MX302" s="452">
        <f t="shared" si="27"/>
        <v>51.195030055509214</v>
      </c>
      <c r="MY302" s="452">
        <f t="shared" si="31"/>
        <v>688.54439299375883</v>
      </c>
      <c r="NB302" s="477">
        <v>44265</v>
      </c>
      <c r="NC302" s="446">
        <v>46</v>
      </c>
      <c r="ND302" s="452">
        <v>25</v>
      </c>
      <c r="NE302" s="534">
        <f t="shared" si="29"/>
        <v>1.0363036303630364</v>
      </c>
      <c r="NF302" s="412">
        <f t="shared" si="30"/>
        <v>126.68288530357496</v>
      </c>
    </row>
    <row r="303" spans="358:370" x14ac:dyDescent="0.25">
      <c r="MT303" s="453">
        <v>44284</v>
      </c>
      <c r="MU303" s="446">
        <v>22</v>
      </c>
      <c r="MV303" s="452">
        <f t="shared" si="26"/>
        <v>12.571428571428571</v>
      </c>
      <c r="MW303" s="446">
        <f t="shared" si="25"/>
        <v>1525</v>
      </c>
      <c r="MX303" s="452">
        <f t="shared" si="27"/>
        <v>50.619804998705739</v>
      </c>
      <c r="MY303" s="452">
        <f t="shared" si="31"/>
        <v>672.43809140326152</v>
      </c>
      <c r="NB303" s="477">
        <v>44266</v>
      </c>
      <c r="NC303" s="446">
        <v>69</v>
      </c>
      <c r="ND303" s="452">
        <v>30</v>
      </c>
      <c r="NE303" s="534">
        <f t="shared" si="29"/>
        <v>1.1688741721854305</v>
      </c>
      <c r="NF303" s="412">
        <f t="shared" si="30"/>
        <v>142.41738379669414</v>
      </c>
    </row>
    <row r="304" spans="358:370" x14ac:dyDescent="0.25">
      <c r="MT304" s="453">
        <v>44285</v>
      </c>
      <c r="MU304" s="446">
        <v>11</v>
      </c>
      <c r="MV304" s="452">
        <f t="shared" si="26"/>
        <v>11.714285714285714</v>
      </c>
      <c r="MW304" s="446">
        <f t="shared" si="25"/>
        <v>1536</v>
      </c>
      <c r="MX304" s="452">
        <f t="shared" si="27"/>
        <v>47.168454657884894</v>
      </c>
      <c r="MY304" s="452">
        <f t="shared" si="31"/>
        <v>632.17233742701831</v>
      </c>
      <c r="NB304" s="477">
        <v>44267</v>
      </c>
      <c r="NC304" s="446">
        <v>45</v>
      </c>
      <c r="ND304" s="452">
        <v>33.285714285714285</v>
      </c>
      <c r="NE304" s="534">
        <f t="shared" si="29"/>
        <v>1.3665480427046264</v>
      </c>
      <c r="NF304" s="412">
        <f t="shared" si="30"/>
        <v>154.92429285532734</v>
      </c>
    </row>
    <row r="305" spans="358:370" x14ac:dyDescent="0.25">
      <c r="MT305" s="453">
        <v>44286</v>
      </c>
      <c r="MU305" s="446">
        <v>6</v>
      </c>
      <c r="MV305" s="452">
        <f t="shared" si="26"/>
        <v>12.428571428571429</v>
      </c>
      <c r="MW305" s="446">
        <f t="shared" si="25"/>
        <v>1542</v>
      </c>
      <c r="MX305" s="452">
        <f t="shared" si="27"/>
        <v>50.044579941902271</v>
      </c>
      <c r="MY305" s="452">
        <f t="shared" si="31"/>
        <v>624.11918663176959</v>
      </c>
      <c r="NB305" s="477">
        <v>44268</v>
      </c>
      <c r="NC305" s="446">
        <v>39</v>
      </c>
      <c r="ND305" s="452">
        <v>35.285714285714285</v>
      </c>
      <c r="NE305" s="534">
        <f t="shared" si="29"/>
        <v>1.5151515151515151</v>
      </c>
      <c r="NF305" s="412">
        <f t="shared" si="30"/>
        <v>161.37947172429929</v>
      </c>
    </row>
    <row r="306" spans="358:370" x14ac:dyDescent="0.25">
      <c r="MT306" s="453">
        <v>44287</v>
      </c>
      <c r="MU306" s="446">
        <v>14</v>
      </c>
      <c r="MV306" s="452">
        <f t="shared" si="26"/>
        <v>11.571428571428571</v>
      </c>
      <c r="MW306" s="446">
        <f t="shared" si="25"/>
        <v>1556</v>
      </c>
      <c r="MX306" s="452">
        <f t="shared" si="27"/>
        <v>46.593229601081426</v>
      </c>
      <c r="MY306" s="452">
        <f t="shared" si="31"/>
        <v>612.03946043889675</v>
      </c>
      <c r="NB306" s="477">
        <v>44269</v>
      </c>
      <c r="NC306" s="446">
        <v>0</v>
      </c>
      <c r="ND306" s="452">
        <v>35.285714285714285</v>
      </c>
      <c r="NE306" s="534">
        <f t="shared" si="29"/>
        <v>1.5151515151515151</v>
      </c>
      <c r="NF306" s="412">
        <f t="shared" si="30"/>
        <v>161.37947172429929</v>
      </c>
    </row>
    <row r="307" spans="358:370" x14ac:dyDescent="0.25">
      <c r="MT307" s="453">
        <v>44288</v>
      </c>
      <c r="MU307" s="446">
        <v>0</v>
      </c>
      <c r="MV307" s="452">
        <f t="shared" si="26"/>
        <v>9.2857142857142865</v>
      </c>
      <c r="MW307" s="446">
        <f t="shared" si="25"/>
        <v>1556</v>
      </c>
      <c r="MX307" s="452">
        <f t="shared" si="27"/>
        <v>37.389628692225841</v>
      </c>
      <c r="MY307" s="452">
        <f t="shared" si="31"/>
        <v>591.90658345077509</v>
      </c>
      <c r="NB307" s="477">
        <v>44270</v>
      </c>
      <c r="NC307" s="446">
        <v>31</v>
      </c>
      <c r="ND307" s="452">
        <v>36.428571428571431</v>
      </c>
      <c r="NE307" s="534">
        <f t="shared" ref="NE307:NE358" si="32">SUM(NC294:NC307)/SUM(NC280:NC293)</f>
        <v>1.4871794871794872</v>
      </c>
      <c r="NF307" s="412">
        <f t="shared" si="30"/>
        <v>163.8001638001638</v>
      </c>
    </row>
    <row r="308" spans="358:370" x14ac:dyDescent="0.25">
      <c r="MT308" s="453">
        <v>44289</v>
      </c>
      <c r="MU308" s="446">
        <v>30</v>
      </c>
      <c r="MV308" s="452">
        <f t="shared" si="26"/>
        <v>11.857142857142858</v>
      </c>
      <c r="MW308" s="446">
        <f t="shared" si="25"/>
        <v>1586</v>
      </c>
      <c r="MX308" s="452">
        <f t="shared" si="27"/>
        <v>47.743679714688376</v>
      </c>
      <c r="MY308" s="452">
        <f t="shared" si="31"/>
        <v>692.57096839138319</v>
      </c>
      <c r="NB308" s="477">
        <v>44271</v>
      </c>
      <c r="NC308" s="446">
        <v>41</v>
      </c>
      <c r="ND308" s="452">
        <v>38.714285714285715</v>
      </c>
      <c r="NE308" s="534">
        <f t="shared" si="32"/>
        <v>1.360655737704918</v>
      </c>
      <c r="NF308" s="412">
        <f t="shared" si="30"/>
        <v>167.43120191396054</v>
      </c>
    </row>
    <row r="309" spans="358:370" x14ac:dyDescent="0.25">
      <c r="MT309" s="453">
        <v>44290</v>
      </c>
      <c r="MU309" s="446">
        <v>0</v>
      </c>
      <c r="MV309" s="452">
        <f t="shared" si="26"/>
        <v>11.857142857142858</v>
      </c>
      <c r="MW309" s="446">
        <f t="shared" si="25"/>
        <v>1586</v>
      </c>
      <c r="MX309" s="452">
        <f t="shared" si="27"/>
        <v>47.743679714688376</v>
      </c>
      <c r="MY309" s="452">
        <f t="shared" si="31"/>
        <v>692.57096839138319</v>
      </c>
      <c r="NB309" s="477">
        <v>44272</v>
      </c>
      <c r="NC309" s="446">
        <v>64</v>
      </c>
      <c r="ND309" s="452">
        <v>41.285714285714285</v>
      </c>
      <c r="NE309" s="534">
        <f t="shared" si="32"/>
        <v>1.5728813559322035</v>
      </c>
      <c r="NF309" s="412">
        <f t="shared" si="30"/>
        <v>187.2001872001872</v>
      </c>
    </row>
    <row r="310" spans="358:370" x14ac:dyDescent="0.25">
      <c r="MT310" s="453">
        <v>44291</v>
      </c>
      <c r="MU310" s="446">
        <v>42</v>
      </c>
      <c r="MV310" s="452">
        <f t="shared" si="26"/>
        <v>14.714285714285714</v>
      </c>
      <c r="MW310" s="446">
        <f t="shared" si="25"/>
        <v>1628</v>
      </c>
      <c r="MX310" s="452">
        <f t="shared" si="27"/>
        <v>59.248180850757855</v>
      </c>
      <c r="MY310" s="452">
        <f t="shared" si="31"/>
        <v>769.07590094624516</v>
      </c>
      <c r="NB310" s="477">
        <v>44273</v>
      </c>
      <c r="NC310" s="446">
        <v>35</v>
      </c>
      <c r="ND310" s="452">
        <v>36.428571428571431</v>
      </c>
      <c r="NE310" s="534">
        <f t="shared" si="32"/>
        <v>1.457680250783699</v>
      </c>
      <c r="NF310" s="412">
        <f t="shared" si="30"/>
        <v>187.60363587949794</v>
      </c>
    </row>
    <row r="311" spans="358:370" x14ac:dyDescent="0.25">
      <c r="MT311" s="453">
        <v>44292</v>
      </c>
      <c r="MU311" s="446">
        <v>3</v>
      </c>
      <c r="MV311" s="452">
        <f t="shared" si="26"/>
        <v>13.571428571428571</v>
      </c>
      <c r="MW311" s="446">
        <f t="shared" si="25"/>
        <v>1631</v>
      </c>
      <c r="MX311" s="452">
        <f t="shared" si="27"/>
        <v>54.646380396330059</v>
      </c>
      <c r="MY311" s="452">
        <f t="shared" si="31"/>
        <v>712.70384537950474</v>
      </c>
      <c r="NB311" s="477">
        <v>44274</v>
      </c>
      <c r="NC311" s="446">
        <v>22</v>
      </c>
      <c r="ND311" s="452">
        <v>33.142857142857146</v>
      </c>
      <c r="NE311" s="534">
        <f t="shared" si="32"/>
        <v>1.55</v>
      </c>
      <c r="NF311" s="412">
        <f t="shared" si="30"/>
        <v>187.60363587949794</v>
      </c>
    </row>
    <row r="312" spans="358:370" x14ac:dyDescent="0.25">
      <c r="MT312" s="453">
        <v>44293</v>
      </c>
      <c r="MU312" s="446">
        <v>37</v>
      </c>
      <c r="MV312" s="452">
        <f t="shared" si="26"/>
        <v>18</v>
      </c>
      <c r="MW312" s="446">
        <f t="shared" si="25"/>
        <v>1668</v>
      </c>
      <c r="MX312" s="452">
        <f t="shared" si="27"/>
        <v>72.478357157237767</v>
      </c>
      <c r="MY312" s="452">
        <f t="shared" si="31"/>
        <v>857.66055969398019</v>
      </c>
      <c r="NB312" s="477">
        <v>44275</v>
      </c>
      <c r="NC312" s="446">
        <v>27</v>
      </c>
      <c r="ND312" s="452">
        <v>31.428571428571427</v>
      </c>
      <c r="NE312" s="534">
        <f t="shared" si="32"/>
        <v>1.5016077170418007</v>
      </c>
      <c r="NF312" s="412">
        <f t="shared" si="30"/>
        <v>188.41053323811946</v>
      </c>
    </row>
    <row r="313" spans="358:370" x14ac:dyDescent="0.25">
      <c r="MT313" s="453">
        <v>44294</v>
      </c>
      <c r="MU313" s="446">
        <v>18</v>
      </c>
      <c r="MV313" s="452">
        <f t="shared" si="26"/>
        <v>18.571428571428573</v>
      </c>
      <c r="MW313" s="446">
        <f t="shared" si="25"/>
        <v>1686</v>
      </c>
      <c r="MX313" s="452">
        <f t="shared" si="27"/>
        <v>74.779257384451682</v>
      </c>
      <c r="MY313" s="452">
        <f t="shared" si="31"/>
        <v>849.60740889873171</v>
      </c>
      <c r="NB313" s="477">
        <v>44276</v>
      </c>
      <c r="NC313" s="446">
        <v>0</v>
      </c>
      <c r="ND313" s="452">
        <v>31.428571428571427</v>
      </c>
      <c r="NE313" s="534">
        <f t="shared" si="32"/>
        <v>1.5016077170418007</v>
      </c>
      <c r="NF313" s="412">
        <f t="shared" si="30"/>
        <v>188.41053323811946</v>
      </c>
    </row>
    <row r="314" spans="358:370" x14ac:dyDescent="0.25">
      <c r="MT314" s="453">
        <v>44295</v>
      </c>
      <c r="MU314" s="446">
        <v>29</v>
      </c>
      <c r="MV314" s="452">
        <f t="shared" si="26"/>
        <v>22.714285714285715</v>
      </c>
      <c r="MW314" s="446">
        <f t="shared" si="25"/>
        <v>1715</v>
      </c>
      <c r="MX314" s="452">
        <f t="shared" si="27"/>
        <v>91.460784031752425</v>
      </c>
      <c r="MY314" s="452">
        <f t="shared" si="31"/>
        <v>901.95288906784776</v>
      </c>
      <c r="NB314" s="477">
        <v>44277</v>
      </c>
      <c r="NC314" s="446">
        <v>45</v>
      </c>
      <c r="ND314" s="452">
        <v>33.428571428571431</v>
      </c>
      <c r="NE314" s="534">
        <f t="shared" si="32"/>
        <v>1.6576271186440679</v>
      </c>
      <c r="NF314" s="412">
        <f t="shared" si="30"/>
        <v>197.28640418295589</v>
      </c>
    </row>
    <row r="315" spans="358:370" x14ac:dyDescent="0.25">
      <c r="MT315" s="453">
        <v>44296</v>
      </c>
      <c r="MU315" s="446">
        <v>20</v>
      </c>
      <c r="MV315" s="452">
        <f t="shared" si="26"/>
        <v>21.285714285714285</v>
      </c>
      <c r="MW315" s="446">
        <f t="shared" si="25"/>
        <v>1735</v>
      </c>
      <c r="MX315" s="452">
        <f t="shared" si="27"/>
        <v>85.708533463717671</v>
      </c>
      <c r="MY315" s="452">
        <f t="shared" si="31"/>
        <v>934.16549224884238</v>
      </c>
      <c r="NB315" s="477">
        <v>44278</v>
      </c>
      <c r="NC315" s="446">
        <v>23</v>
      </c>
      <c r="ND315" s="452">
        <v>30.857142857142858</v>
      </c>
      <c r="NE315" s="534">
        <f t="shared" si="32"/>
        <v>1.6072607260726073</v>
      </c>
      <c r="NF315" s="412">
        <f t="shared" si="30"/>
        <v>196.47950682433444</v>
      </c>
    </row>
    <row r="316" spans="358:370" x14ac:dyDescent="0.25">
      <c r="MT316" s="453">
        <v>44297</v>
      </c>
      <c r="MU316" s="446">
        <v>0</v>
      </c>
      <c r="MV316" s="452">
        <f t="shared" si="26"/>
        <v>21.285714285714285</v>
      </c>
      <c r="MW316" s="446">
        <f t="shared" si="25"/>
        <v>1735</v>
      </c>
      <c r="MX316" s="452">
        <f t="shared" si="27"/>
        <v>85.708533463717671</v>
      </c>
      <c r="MY316" s="452">
        <f t="shared" si="31"/>
        <v>934.16549224884238</v>
      </c>
      <c r="NB316" s="477">
        <v>44279</v>
      </c>
      <c r="NC316" s="446">
        <v>42</v>
      </c>
      <c r="ND316" s="452">
        <v>27.714285714285715</v>
      </c>
      <c r="NE316" s="534">
        <f t="shared" si="32"/>
        <v>1.5382165605095541</v>
      </c>
      <c r="NF316" s="412">
        <f t="shared" si="30"/>
        <v>194.86571210709144</v>
      </c>
    </row>
    <row r="317" spans="358:370" x14ac:dyDescent="0.25">
      <c r="MT317" s="453">
        <v>44298</v>
      </c>
      <c r="MU317" s="446">
        <v>40</v>
      </c>
      <c r="MV317" s="452">
        <f t="shared" si="26"/>
        <v>21</v>
      </c>
      <c r="MW317" s="446">
        <f t="shared" si="25"/>
        <v>1775</v>
      </c>
      <c r="MX317" s="452">
        <f t="shared" si="27"/>
        <v>84.558083350110735</v>
      </c>
      <c r="MY317" s="452">
        <f t="shared" si="31"/>
        <v>1006.6438494060801</v>
      </c>
      <c r="NB317" s="477">
        <v>44280</v>
      </c>
      <c r="NC317" s="446">
        <v>31</v>
      </c>
      <c r="ND317" s="452">
        <v>27.142857142857142</v>
      </c>
      <c r="NE317" s="534">
        <f t="shared" si="32"/>
        <v>1.2606232294617563</v>
      </c>
      <c r="NF317" s="412">
        <f t="shared" si="30"/>
        <v>179.53466229328299</v>
      </c>
    </row>
    <row r="318" spans="358:370" x14ac:dyDescent="0.25">
      <c r="MT318" s="453">
        <v>44299</v>
      </c>
      <c r="MU318" s="446">
        <v>1</v>
      </c>
      <c r="MV318" s="452">
        <f t="shared" si="26"/>
        <v>20.714285714285715</v>
      </c>
      <c r="MW318" s="446">
        <f t="shared" si="25"/>
        <v>1776</v>
      </c>
      <c r="MX318" s="452">
        <f t="shared" si="27"/>
        <v>83.407633236503784</v>
      </c>
      <c r="MY318" s="452">
        <f t="shared" si="31"/>
        <v>966.378095429837</v>
      </c>
      <c r="NB318" s="477">
        <v>44281</v>
      </c>
      <c r="NC318" s="446">
        <v>15</v>
      </c>
      <c r="ND318" s="452">
        <v>26.142857142857142</v>
      </c>
      <c r="NE318" s="534">
        <f t="shared" si="32"/>
        <v>1.0807291666666667</v>
      </c>
      <c r="NF318" s="412">
        <f t="shared" si="30"/>
        <v>167.43120191396054</v>
      </c>
    </row>
    <row r="319" spans="358:370" x14ac:dyDescent="0.25">
      <c r="MT319" s="453">
        <v>44300</v>
      </c>
      <c r="MU319" s="446">
        <v>61</v>
      </c>
      <c r="MV319" s="452">
        <f t="shared" si="26"/>
        <v>24.142857142857142</v>
      </c>
      <c r="MW319" s="446">
        <f t="shared" si="25"/>
        <v>1837</v>
      </c>
      <c r="MX319" s="452">
        <f t="shared" si="27"/>
        <v>97.213034599787164</v>
      </c>
      <c r="MY319" s="452">
        <f t="shared" si="31"/>
        <v>1187.8397422991745</v>
      </c>
      <c r="NB319" s="477">
        <v>44282</v>
      </c>
      <c r="NC319" s="446">
        <v>31</v>
      </c>
      <c r="ND319" s="452">
        <v>26.714285714285715</v>
      </c>
      <c r="NE319" s="534">
        <f t="shared" si="32"/>
        <v>1.0175000000000001</v>
      </c>
      <c r="NF319" s="412">
        <f t="shared" si="30"/>
        <v>164.20361247947454</v>
      </c>
    </row>
    <row r="320" spans="358:370" x14ac:dyDescent="0.25">
      <c r="MT320" s="453">
        <v>44301</v>
      </c>
      <c r="MU320" s="446">
        <v>34</v>
      </c>
      <c r="MV320" s="452">
        <f t="shared" si="26"/>
        <v>26.428571428571427</v>
      </c>
      <c r="MW320" s="446">
        <f t="shared" si="25"/>
        <v>1871</v>
      </c>
      <c r="MX320" s="452">
        <f t="shared" si="27"/>
        <v>106.41663550864276</v>
      </c>
      <c r="MY320" s="452">
        <f t="shared" si="31"/>
        <v>1268.371250251661</v>
      </c>
      <c r="NB320" s="477">
        <v>44283</v>
      </c>
      <c r="NC320" s="446">
        <v>0</v>
      </c>
      <c r="ND320" s="452">
        <v>26.714285714285715</v>
      </c>
      <c r="NE320" s="534">
        <f t="shared" si="32"/>
        <v>1.0175000000000001</v>
      </c>
      <c r="NF320" s="412">
        <f t="shared" si="30"/>
        <v>164.20361247947454</v>
      </c>
    </row>
    <row r="321" spans="358:370" x14ac:dyDescent="0.25">
      <c r="MT321" s="453">
        <v>44302</v>
      </c>
      <c r="MU321" s="446">
        <v>48</v>
      </c>
      <c r="MV321" s="452">
        <f t="shared" si="26"/>
        <v>29.142857142857142</v>
      </c>
      <c r="MW321" s="446">
        <f t="shared" si="25"/>
        <v>1919</v>
      </c>
      <c r="MX321" s="452">
        <f t="shared" si="27"/>
        <v>117.34591158790877</v>
      </c>
      <c r="MY321" s="452">
        <f t="shared" si="31"/>
        <v>1461.6468693376285</v>
      </c>
      <c r="NB321" s="477">
        <v>44284</v>
      </c>
      <c r="NC321" s="446">
        <v>35</v>
      </c>
      <c r="ND321" s="452">
        <v>25.285714285714285</v>
      </c>
      <c r="NE321" s="534">
        <f t="shared" si="32"/>
        <v>1.0123152709359606</v>
      </c>
      <c r="NF321" s="412">
        <f t="shared" si="30"/>
        <v>165.81740719671754</v>
      </c>
    </row>
    <row r="322" spans="358:370" x14ac:dyDescent="0.25">
      <c r="MT322" s="453">
        <v>44303</v>
      </c>
      <c r="MU322" s="446">
        <v>48</v>
      </c>
      <c r="MV322" s="452">
        <f t="shared" si="26"/>
        <v>33.142857142857146</v>
      </c>
      <c r="MW322" s="446">
        <f t="shared" si="25"/>
        <v>1967</v>
      </c>
      <c r="MX322" s="452">
        <f t="shared" si="27"/>
        <v>133.45221317840605</v>
      </c>
      <c r="MY322" s="452">
        <f t="shared" si="31"/>
        <v>1534.1252264948662</v>
      </c>
      <c r="NB322" s="477">
        <v>44285</v>
      </c>
      <c r="NC322" s="446">
        <v>27</v>
      </c>
      <c r="ND322" s="452">
        <v>25.857142857142858</v>
      </c>
      <c r="NE322" s="534">
        <f t="shared" si="32"/>
        <v>0.95662650602409638</v>
      </c>
      <c r="NF322" s="412">
        <f t="shared" si="30"/>
        <v>160.16912568636707</v>
      </c>
    </row>
    <row r="323" spans="358:370" x14ac:dyDescent="0.25">
      <c r="MT323" s="453">
        <v>44304</v>
      </c>
      <c r="MU323" s="446">
        <v>55</v>
      </c>
      <c r="MV323" s="452">
        <f t="shared" si="26"/>
        <v>41</v>
      </c>
      <c r="MW323" s="446">
        <f t="shared" si="25"/>
        <v>2022</v>
      </c>
      <c r="MX323" s="452">
        <f t="shared" si="27"/>
        <v>165.08959130259714</v>
      </c>
      <c r="MY323" s="452">
        <f t="shared" si="31"/>
        <v>1755.5868733642039</v>
      </c>
      <c r="NB323" s="477">
        <v>44286</v>
      </c>
      <c r="NC323" s="446">
        <v>27</v>
      </c>
      <c r="ND323" s="452">
        <v>23.714285714285715</v>
      </c>
      <c r="NE323" s="534">
        <f t="shared" si="32"/>
        <v>0.77586206896551724</v>
      </c>
      <c r="NF323" s="412">
        <f t="shared" si="30"/>
        <v>145.24152455186939</v>
      </c>
    </row>
    <row r="324" spans="358:370" x14ac:dyDescent="0.25">
      <c r="MT324" s="453">
        <v>44305</v>
      </c>
      <c r="MU324" s="446">
        <v>13</v>
      </c>
      <c r="MV324" s="452">
        <f t="shared" si="26"/>
        <v>37.142857142857146</v>
      </c>
      <c r="MW324" s="446">
        <f t="shared" si="25"/>
        <v>2035</v>
      </c>
      <c r="MX324" s="452">
        <f>MV324/$MU$3*100000</f>
        <v>149.55851476890336</v>
      </c>
      <c r="MY324" s="452">
        <f>SUM(MU311:MU324)/$MU$3*100000</f>
        <v>1638.8161868330985</v>
      </c>
      <c r="NB324" s="477">
        <v>44287</v>
      </c>
      <c r="NC324" s="446">
        <v>29</v>
      </c>
      <c r="ND324" s="452">
        <v>23.428571428571427</v>
      </c>
      <c r="NE324" s="534">
        <f t="shared" si="32"/>
        <v>0.76129032258064511</v>
      </c>
      <c r="NF324" s="412">
        <f t="shared" si="30"/>
        <v>142.82083247600491</v>
      </c>
    </row>
    <row r="325" spans="358:370" x14ac:dyDescent="0.25">
      <c r="MT325" s="453">
        <v>44306</v>
      </c>
      <c r="MU325" s="446">
        <v>8</v>
      </c>
      <c r="MV325" s="452">
        <f t="shared" si="26"/>
        <v>38.142857142857146</v>
      </c>
      <c r="MW325" s="446">
        <f>MU325+MW324</f>
        <v>2043</v>
      </c>
      <c r="MX325" s="452">
        <f>MV325/$MU$3*100000</f>
        <v>153.58509016652766</v>
      </c>
      <c r="MY325" s="452">
        <f>SUM(MU312:MU325)/$MU$3*100000</f>
        <v>1658.9490638212201</v>
      </c>
      <c r="NB325" s="477">
        <v>44288</v>
      </c>
      <c r="NC325" s="446">
        <v>0</v>
      </c>
      <c r="ND325" s="452">
        <v>21.285714285714285</v>
      </c>
      <c r="NE325" s="534">
        <f t="shared" si="32"/>
        <v>0.71397849462365592</v>
      </c>
      <c r="NF325" s="412">
        <f t="shared" si="30"/>
        <v>133.94496153116845</v>
      </c>
    </row>
    <row r="326" spans="358:370" x14ac:dyDescent="0.25">
      <c r="NB326" s="477">
        <v>44289</v>
      </c>
      <c r="NC326" s="446">
        <v>61</v>
      </c>
      <c r="ND326" s="452">
        <v>25.571428571428573</v>
      </c>
      <c r="NE326" s="534">
        <f t="shared" si="32"/>
        <v>0.78372591006423986</v>
      </c>
      <c r="NF326" s="412">
        <f t="shared" si="30"/>
        <v>147.66221662773387</v>
      </c>
    </row>
    <row r="327" spans="358:370" x14ac:dyDescent="0.25">
      <c r="NB327" s="477">
        <v>44290</v>
      </c>
      <c r="NC327" s="446">
        <v>0</v>
      </c>
      <c r="ND327" s="452">
        <v>25.571428571428573</v>
      </c>
      <c r="NE327" s="534">
        <f t="shared" si="32"/>
        <v>0.78372591006423986</v>
      </c>
      <c r="NF327" s="412">
        <f t="shared" si="30"/>
        <v>147.66221662773387</v>
      </c>
    </row>
    <row r="328" spans="358:370" x14ac:dyDescent="0.25">
      <c r="NB328" s="477">
        <v>44291</v>
      </c>
      <c r="NC328" s="446">
        <v>39</v>
      </c>
      <c r="ND328" s="452">
        <v>26.142857142857142</v>
      </c>
      <c r="NE328" s="534">
        <f t="shared" si="32"/>
        <v>0.73619631901840488</v>
      </c>
      <c r="NF328" s="412">
        <f t="shared" si="30"/>
        <v>145.24152455186939</v>
      </c>
    </row>
    <row r="329" spans="358:370" x14ac:dyDescent="0.25">
      <c r="NB329" s="477">
        <v>44292</v>
      </c>
      <c r="NC329" s="446">
        <v>12</v>
      </c>
      <c r="ND329" s="452">
        <v>24</v>
      </c>
      <c r="NE329" s="534">
        <f t="shared" si="32"/>
        <v>0.71663244353182753</v>
      </c>
      <c r="NF329" s="412">
        <f t="shared" si="30"/>
        <v>140.80358907945114</v>
      </c>
    </row>
    <row r="330" spans="358:370" x14ac:dyDescent="0.25">
      <c r="NB330" s="477">
        <v>44293</v>
      </c>
      <c r="NC330" s="446">
        <v>72</v>
      </c>
      <c r="ND330" s="452">
        <v>30.428571428571427</v>
      </c>
      <c r="NE330" s="534">
        <f t="shared" si="32"/>
        <v>0.78467908902691508</v>
      </c>
      <c r="NF330" s="412">
        <f t="shared" si="30"/>
        <v>152.9070494587736</v>
      </c>
    </row>
    <row r="331" spans="358:370" x14ac:dyDescent="0.25">
      <c r="NB331" s="477">
        <v>44294</v>
      </c>
      <c r="NC331" s="446">
        <v>103</v>
      </c>
      <c r="ND331" s="452">
        <v>41</v>
      </c>
      <c r="NE331" s="534">
        <f t="shared" si="32"/>
        <v>1.0134831460674156</v>
      </c>
      <c r="NF331" s="412">
        <f t="shared" si="30"/>
        <v>181.95535436914747</v>
      </c>
    </row>
    <row r="332" spans="358:370" x14ac:dyDescent="0.25">
      <c r="NB332" s="477">
        <v>44295</v>
      </c>
      <c r="NC332" s="446">
        <v>73</v>
      </c>
      <c r="ND332" s="452">
        <v>51.428571428571431</v>
      </c>
      <c r="NE332" s="534">
        <f t="shared" si="32"/>
        <v>1.2265060240963856</v>
      </c>
      <c r="NF332" s="412">
        <f t="shared" si="30"/>
        <v>205.35537776917087</v>
      </c>
    </row>
    <row r="333" spans="358:370" x14ac:dyDescent="0.25">
      <c r="NB333" s="477">
        <v>44296</v>
      </c>
      <c r="NC333" s="446">
        <v>79</v>
      </c>
      <c r="ND333" s="452">
        <v>54</v>
      </c>
      <c r="NE333" s="534">
        <f t="shared" si="32"/>
        <v>1.3685503685503686</v>
      </c>
      <c r="NF333" s="412">
        <f t="shared" si="30"/>
        <v>224.72091437608677</v>
      </c>
    </row>
    <row r="334" spans="358:370" x14ac:dyDescent="0.25">
      <c r="NB334" s="477">
        <v>44297</v>
      </c>
      <c r="NC334" s="446">
        <v>0</v>
      </c>
      <c r="ND334" s="452">
        <v>54</v>
      </c>
      <c r="NE334" s="534">
        <f t="shared" si="32"/>
        <v>1.3685503685503686</v>
      </c>
      <c r="NF334" s="412">
        <f t="shared" si="30"/>
        <v>224.72091437608677</v>
      </c>
    </row>
    <row r="335" spans="358:370" x14ac:dyDescent="0.25">
      <c r="NB335" s="477">
        <v>44298</v>
      </c>
      <c r="NC335" s="446">
        <v>155</v>
      </c>
      <c r="ND335" s="452">
        <v>70.571428571428569</v>
      </c>
      <c r="NE335" s="534">
        <f t="shared" si="32"/>
        <v>1.6472019464720196</v>
      </c>
      <c r="NF335" s="412">
        <f t="shared" si="30"/>
        <v>273.13475589337656</v>
      </c>
    </row>
    <row r="336" spans="358:370" x14ac:dyDescent="0.25">
      <c r="NB336" s="477">
        <v>44299</v>
      </c>
      <c r="NC336" s="446">
        <v>37</v>
      </c>
      <c r="ND336" s="452">
        <v>74.142857142857139</v>
      </c>
      <c r="NE336" s="534">
        <f t="shared" si="32"/>
        <v>1.7304785894206549</v>
      </c>
      <c r="NF336" s="412">
        <f t="shared" si="30"/>
        <v>277.1692426864841</v>
      </c>
    </row>
    <row r="337" spans="366:370" x14ac:dyDescent="0.25">
      <c r="NB337" s="477">
        <v>44300</v>
      </c>
      <c r="NC337" s="446">
        <v>124</v>
      </c>
      <c r="ND337" s="452">
        <v>81.571428571428569</v>
      </c>
      <c r="NE337" s="534">
        <f t="shared" si="32"/>
        <v>2.1777777777777776</v>
      </c>
      <c r="NF337" s="412">
        <f t="shared" si="30"/>
        <v>316.30376457962666</v>
      </c>
    </row>
    <row r="338" spans="366:370" x14ac:dyDescent="0.25">
      <c r="NB338" s="477">
        <v>44301</v>
      </c>
      <c r="NC338" s="446">
        <v>147</v>
      </c>
      <c r="ND338" s="452">
        <v>87.857142857142861</v>
      </c>
      <c r="NE338" s="534">
        <f t="shared" si="32"/>
        <v>2.5480225988700567</v>
      </c>
      <c r="NF338" s="412">
        <f t="shared" si="30"/>
        <v>363.91070873829494</v>
      </c>
    </row>
    <row r="339" spans="366:370" x14ac:dyDescent="0.25">
      <c r="NB339" s="477">
        <v>44302</v>
      </c>
      <c r="NC339" s="446">
        <v>108</v>
      </c>
      <c r="ND339" s="452">
        <v>92.857142857142861</v>
      </c>
      <c r="NE339" s="534">
        <f t="shared" si="32"/>
        <v>3.0421686746987953</v>
      </c>
      <c r="NF339" s="412">
        <f t="shared" si="30"/>
        <v>407.48316610385575</v>
      </c>
    </row>
    <row r="340" spans="366:370" x14ac:dyDescent="0.25">
      <c r="NB340" s="477">
        <v>44303</v>
      </c>
      <c r="NC340" s="446">
        <v>174</v>
      </c>
      <c r="ND340" s="452">
        <v>106.42857142857143</v>
      </c>
      <c r="NE340" s="534">
        <f t="shared" si="32"/>
        <v>3.0683060109289619</v>
      </c>
      <c r="NF340" s="412">
        <f t="shared" si="30"/>
        <v>453.07286686597035</v>
      </c>
    </row>
    <row r="341" spans="366:370" x14ac:dyDescent="0.25">
      <c r="NB341" s="477">
        <v>44304</v>
      </c>
      <c r="NC341" s="446">
        <v>74</v>
      </c>
      <c r="ND341" s="452">
        <v>117</v>
      </c>
      <c r="NE341" s="534">
        <f t="shared" si="32"/>
        <v>3.2704918032786887</v>
      </c>
      <c r="NF341" s="412">
        <f t="shared" si="30"/>
        <v>482.92806913496571</v>
      </c>
    </row>
    <row r="342" spans="366:370" x14ac:dyDescent="0.25">
      <c r="NB342" s="477">
        <v>44305</v>
      </c>
      <c r="NC342" s="446">
        <v>49</v>
      </c>
      <c r="ND342" s="452">
        <v>101.85714285714286</v>
      </c>
      <c r="NE342" s="534">
        <f t="shared" si="32"/>
        <v>3.3527777777777779</v>
      </c>
      <c r="NF342" s="412">
        <f t="shared" si="30"/>
        <v>486.96255592807319</v>
      </c>
    </row>
    <row r="343" spans="366:370" x14ac:dyDescent="0.25">
      <c r="NB343" s="477">
        <v>44306</v>
      </c>
      <c r="NC343" s="446">
        <v>28</v>
      </c>
      <c r="ND343" s="452">
        <v>100.57142857142857</v>
      </c>
      <c r="NE343" s="534">
        <f t="shared" si="32"/>
        <v>3.5042979942693409</v>
      </c>
      <c r="NF343" s="412">
        <f t="shared" si="30"/>
        <v>493.41773479704517</v>
      </c>
    </row>
    <row r="344" spans="366:370" x14ac:dyDescent="0.25">
      <c r="NB344" s="477">
        <v>44307</v>
      </c>
      <c r="NC344" s="446">
        <v>86</v>
      </c>
      <c r="ND344" s="452">
        <v>95.142857142857139</v>
      </c>
      <c r="NE344" s="534">
        <f t="shared" si="32"/>
        <v>3.2638522427440635</v>
      </c>
      <c r="NF344" s="412">
        <f t="shared" si="30"/>
        <v>499.06601630739561</v>
      </c>
    </row>
    <row r="345" spans="366:370" x14ac:dyDescent="0.25">
      <c r="NB345" s="477">
        <v>44308</v>
      </c>
      <c r="NC345" s="446">
        <v>121</v>
      </c>
      <c r="ND345" s="452">
        <v>91.428571428571431</v>
      </c>
      <c r="NE345" s="534">
        <f t="shared" si="32"/>
        <v>2.7827050997782705</v>
      </c>
      <c r="NF345" s="412">
        <f t="shared" si="30"/>
        <v>506.32809253498914</v>
      </c>
    </row>
    <row r="346" spans="366:370" x14ac:dyDescent="0.25">
      <c r="NB346" s="477">
        <v>44309</v>
      </c>
      <c r="NC346" s="446">
        <v>70</v>
      </c>
      <c r="ND346" s="452">
        <v>86</v>
      </c>
      <c r="NE346" s="534">
        <f t="shared" si="32"/>
        <v>2.4597249508840866</v>
      </c>
      <c r="NF346" s="412">
        <f t="shared" si="30"/>
        <v>505.11774649705688</v>
      </c>
    </row>
    <row r="347" spans="366:370" x14ac:dyDescent="0.25">
      <c r="NB347" s="477">
        <v>44310</v>
      </c>
      <c r="NC347" s="446">
        <v>210</v>
      </c>
      <c r="ND347" s="452">
        <v>91.142857142857139</v>
      </c>
      <c r="NE347" s="534">
        <f t="shared" si="32"/>
        <v>2.4829443447037702</v>
      </c>
      <c r="NF347" s="412">
        <f t="shared" si="30"/>
        <v>557.96952348676484</v>
      </c>
    </row>
    <row r="348" spans="366:370" x14ac:dyDescent="0.25">
      <c r="NB348" s="477">
        <v>44311</v>
      </c>
      <c r="NC348" s="446">
        <v>112</v>
      </c>
      <c r="ND348" s="452">
        <v>96.571428571428569</v>
      </c>
      <c r="NE348" s="534">
        <f t="shared" si="32"/>
        <v>2.6840215439856374</v>
      </c>
      <c r="NF348" s="412">
        <f t="shared" si="30"/>
        <v>603.15577556956862</v>
      </c>
    </row>
    <row r="349" spans="366:370" x14ac:dyDescent="0.25">
      <c r="NB349" s="477">
        <v>44312</v>
      </c>
      <c r="NC349" s="446">
        <v>56</v>
      </c>
      <c r="ND349" s="452">
        <v>97.571428571428569</v>
      </c>
      <c r="NE349" s="534">
        <f t="shared" si="32"/>
        <v>2.0620384047267355</v>
      </c>
      <c r="NF349" s="412">
        <f t="shared" si="30"/>
        <v>563.21435631780457</v>
      </c>
    </row>
    <row r="350" spans="366:370" x14ac:dyDescent="0.25">
      <c r="NB350" s="477">
        <v>44313</v>
      </c>
      <c r="NC350" s="446">
        <v>42</v>
      </c>
      <c r="ND350" s="452">
        <v>99.571428571428569</v>
      </c>
      <c r="NE350" s="534">
        <f t="shared" si="32"/>
        <v>2.0393013100436681</v>
      </c>
      <c r="NF350" s="412">
        <f t="shared" si="30"/>
        <v>565.23159971435837</v>
      </c>
    </row>
    <row r="351" spans="366:370" x14ac:dyDescent="0.25">
      <c r="NB351" s="477">
        <v>44314</v>
      </c>
      <c r="NC351" s="446">
        <v>98</v>
      </c>
      <c r="ND351" s="452">
        <v>101.28571428571429</v>
      </c>
      <c r="NE351" s="534">
        <f t="shared" si="32"/>
        <v>1.7538265306122449</v>
      </c>
      <c r="NF351" s="412">
        <f t="shared" si="30"/>
        <v>554.74193405227879</v>
      </c>
    </row>
    <row r="352" spans="366:370" x14ac:dyDescent="0.25">
      <c r="NB352" s="477">
        <v>44315</v>
      </c>
      <c r="NC352" s="446">
        <v>102</v>
      </c>
      <c r="ND352" s="452">
        <v>98.571428571428569</v>
      </c>
      <c r="NE352" s="534">
        <f t="shared" si="32"/>
        <v>1.4745011086474502</v>
      </c>
      <c r="NF352" s="412">
        <f t="shared" si="30"/>
        <v>536.58674348329521</v>
      </c>
    </row>
    <row r="353" spans="366:370" x14ac:dyDescent="0.25">
      <c r="NB353" s="477">
        <v>44316</v>
      </c>
      <c r="NC353" s="446">
        <v>110</v>
      </c>
      <c r="ND353" s="452">
        <v>104.28571428571429</v>
      </c>
      <c r="NE353" s="534">
        <f t="shared" si="32"/>
        <v>1.3188118811881189</v>
      </c>
      <c r="NF353" s="412">
        <f t="shared" si="30"/>
        <v>537.39364084191664</v>
      </c>
    </row>
    <row r="354" spans="366:370" x14ac:dyDescent="0.25">
      <c r="NB354" s="477">
        <v>44317</v>
      </c>
      <c r="NC354" s="446">
        <v>73</v>
      </c>
      <c r="ND354" s="452">
        <v>84.714285714285708</v>
      </c>
      <c r="NE354" s="534">
        <f t="shared" si="32"/>
        <v>1.0961709706144256</v>
      </c>
      <c r="NF354" s="412">
        <f t="shared" si="30"/>
        <v>496.64532423153111</v>
      </c>
    </row>
    <row r="355" spans="366:370" x14ac:dyDescent="0.25">
      <c r="NB355" s="477">
        <v>44318</v>
      </c>
      <c r="NC355" s="446">
        <v>0</v>
      </c>
      <c r="ND355" s="452">
        <v>68.714285714285708</v>
      </c>
      <c r="NE355" s="534">
        <f t="shared" si="32"/>
        <v>0.96658312447786132</v>
      </c>
      <c r="NF355" s="412">
        <f t="shared" si="30"/>
        <v>466.79012196253575</v>
      </c>
    </row>
    <row r="356" spans="366:370" x14ac:dyDescent="0.25">
      <c r="NB356" s="477">
        <v>44319</v>
      </c>
      <c r="NC356" s="446">
        <v>102</v>
      </c>
      <c r="ND356" s="452">
        <v>75.285714285714292</v>
      </c>
      <c r="NE356" s="534">
        <f t="shared" si="32"/>
        <v>1.0024855012427507</v>
      </c>
      <c r="NF356" s="412">
        <f t="shared" si="30"/>
        <v>488.17290196600544</v>
      </c>
    </row>
    <row r="357" spans="366:370" x14ac:dyDescent="0.25">
      <c r="NB357" s="477">
        <v>44320</v>
      </c>
      <c r="NC357" s="446">
        <v>17</v>
      </c>
      <c r="ND357" s="452">
        <v>71.714285714285708</v>
      </c>
      <c r="NE357" s="534">
        <f t="shared" si="32"/>
        <v>0.98037612428454624</v>
      </c>
      <c r="NF357" s="412">
        <f t="shared" si="30"/>
        <v>483.73496649358714</v>
      </c>
    </row>
    <row r="358" spans="366:370" x14ac:dyDescent="0.25">
      <c r="NB358" s="477">
        <v>44321</v>
      </c>
      <c r="NC358" s="446">
        <v>108</v>
      </c>
      <c r="ND358" s="452">
        <v>73.142857142857139</v>
      </c>
      <c r="NE358" s="534">
        <f t="shared" si="32"/>
        <v>0.98706548100242519</v>
      </c>
      <c r="NF358" s="412">
        <f t="shared" si="30"/>
        <v>492.61083743842363</v>
      </c>
    </row>
    <row r="359" spans="366:370" x14ac:dyDescent="0.25">
      <c r="NB359" s="477">
        <v>44322</v>
      </c>
      <c r="NC359" s="446">
        <v>122</v>
      </c>
      <c r="ND359" s="452">
        <v>76</v>
      </c>
      <c r="NE359" s="534">
        <f>SUM(NC346:NC359)/SUM(NC332:NC345)</f>
        <v>0.97370517928286848</v>
      </c>
      <c r="NF359" s="412">
        <f>SUM(NC346:NC359)/$NG$185*100000</f>
        <v>493.0142861177344</v>
      </c>
    </row>
  </sheetData>
  <conditionalFormatting sqref="MO5:MO21">
    <cfRule type="cellIs" dxfId="15" priority="12" operator="between">
      <formula>0.8</formula>
      <formula>1.199</formula>
    </cfRule>
    <cfRule type="cellIs" dxfId="14" priority="13" operator="lessThan">
      <formula>0.8</formula>
    </cfRule>
    <cfRule type="cellIs" dxfId="13" priority="14" operator="greaterThanOrEqual">
      <formula>1.2</formula>
    </cfRule>
  </conditionalFormatting>
  <conditionalFormatting sqref="MM5:MM21">
    <cfRule type="cellIs" dxfId="12" priority="9" operator="between">
      <formula>49</formula>
      <formula>149</formula>
    </cfRule>
    <cfRule type="cellIs" dxfId="11" priority="10" operator="lessThan">
      <formula>49</formula>
    </cfRule>
    <cfRule type="cellIs" dxfId="10" priority="11" operator="greaterThanOrEqual">
      <formula>150</formula>
    </cfRule>
  </conditionalFormatting>
  <conditionalFormatting sqref="MV11:MV3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E294:NE359">
    <cfRule type="cellIs" dxfId="9" priority="4" operator="between">
      <formula>0.8</formula>
      <formula>1.199</formula>
    </cfRule>
    <cfRule type="cellIs" dxfId="8" priority="5" operator="lessThan">
      <formula>0.8</formula>
    </cfRule>
    <cfRule type="cellIs" dxfId="7" priority="6" operator="greaterThanOrEqual">
      <formula>1.2</formula>
    </cfRule>
  </conditionalFormatting>
  <conditionalFormatting sqref="NF294:NF359">
    <cfRule type="cellIs" dxfId="6" priority="1" operator="between">
      <formula>49</formula>
      <formula>149</formula>
    </cfRule>
    <cfRule type="cellIs" dxfId="5" priority="2" operator="lessThan">
      <formula>49</formula>
    </cfRule>
    <cfRule type="cellIs" dxfId="4" priority="3" operator="greaterThanOrEqual">
      <formula>150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2852"/>
  <sheetViews>
    <sheetView topLeftCell="A12840" zoomScale="85" zoomScaleNormal="85" workbookViewId="0">
      <selection activeCell="C12862" sqref="C12862"/>
    </sheetView>
  </sheetViews>
  <sheetFormatPr baseColWidth="10" defaultRowHeight="15" x14ac:dyDescent="0.25"/>
  <cols>
    <col min="1" max="1" width="11" style="2" customWidth="1"/>
    <col min="2" max="2" width="17" style="22" customWidth="1"/>
    <col min="3" max="3" width="19.85546875" style="22" customWidth="1"/>
    <col min="4" max="4" width="16.425781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1355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60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1355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60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1355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60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1355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60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1355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60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1355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60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1355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60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1355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60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1355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60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222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1355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60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1355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60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1355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60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1355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60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1355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60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1355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60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1355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60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1355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60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1355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60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1355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60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1355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60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1355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60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1355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60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1355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60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1355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60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1355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60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1355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60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1355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60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1355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60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1355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60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1355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60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1355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60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1355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60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1355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60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1355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60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1355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60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1355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60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1355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60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1355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60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1355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60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1355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60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1355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60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1355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60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1355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60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1355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60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564" t="s">
        <v>223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1355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60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1355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229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60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564" t="s">
        <v>223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1355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60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564" t="s">
        <v>223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1355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60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564" t="s">
        <v>223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1355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60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1355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60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1355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60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1355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60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1355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60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1355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60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1355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60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1355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60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564" t="s">
        <v>223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1355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60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1355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60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1355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60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232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929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1355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60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224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1355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60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1355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60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60" t="s">
        <v>1055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1355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60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1355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60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224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1355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60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60" t="s">
        <v>1027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1355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60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1355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60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1355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60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148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1355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60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60" t="s">
        <v>1027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564" t="s">
        <v>226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1355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60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225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1355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60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60" t="s">
        <v>1027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225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1355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60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1355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60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1355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60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225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1355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60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1355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60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225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1355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229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60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1355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60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1355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60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225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60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225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1355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227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60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1355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229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60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60" t="s">
        <v>1027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225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1355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60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222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1355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229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60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225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1355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60" t="s">
        <v>1080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229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60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1355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60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225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222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1355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229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60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1355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564" t="s">
        <v>230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60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1355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60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115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1355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229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60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1355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116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229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60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1355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229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60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222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1355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116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229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60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225</v>
      </c>
      <c r="D1663" s="15">
        <v>1</v>
      </c>
    </row>
    <row r="1664" spans="1:4" x14ac:dyDescent="0.25">
      <c r="A1664" s="67">
        <v>44059</v>
      </c>
      <c r="B1664" s="60" t="s">
        <v>13</v>
      </c>
      <c r="C1664" s="564" t="s">
        <v>1042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1355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116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229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60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1355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229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60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1355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60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1355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229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60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564" t="s">
        <v>1042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1355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60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225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229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60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60" t="s">
        <v>611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222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1355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229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60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225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229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1356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225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1355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229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564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60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60" t="s">
        <v>1027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148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229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1356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1355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149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229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1356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60" t="s">
        <v>1027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225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60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229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60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60" t="s">
        <v>1027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564" t="s">
        <v>1042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148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1355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229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60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60" t="s">
        <v>611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224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564" t="s">
        <v>1042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148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1355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229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60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60" t="s">
        <v>1027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225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222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564" t="s">
        <v>209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1355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229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60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60" t="s">
        <v>1027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225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115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149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229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214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60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60" t="s">
        <v>1027</v>
      </c>
      <c r="D2071" s="15">
        <v>2</v>
      </c>
    </row>
    <row r="2072" spans="1:4" x14ac:dyDescent="0.25">
      <c r="A2072" s="67">
        <v>44076</v>
      </c>
      <c r="B2072" s="68" t="s">
        <v>13</v>
      </c>
      <c r="C2072" s="60" t="s">
        <v>611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564" t="s">
        <v>1042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222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1355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60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60" t="s">
        <v>1027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564" t="s">
        <v>1042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1355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229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60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1355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60" t="s">
        <v>1080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229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60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60" t="s">
        <v>1027</v>
      </c>
      <c r="D2146" s="15">
        <v>1</v>
      </c>
    </row>
    <row r="2147" spans="1:4" x14ac:dyDescent="0.25">
      <c r="A2147" s="67">
        <v>44079</v>
      </c>
      <c r="B2147" s="60" t="s">
        <v>13</v>
      </c>
      <c r="C2147" s="60" t="s">
        <v>611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222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60" t="s">
        <v>1080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229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1156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111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60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60" t="s">
        <v>1027</v>
      </c>
      <c r="D2175" s="15">
        <v>1</v>
      </c>
    </row>
    <row r="2176" spans="1:4" x14ac:dyDescent="0.25">
      <c r="A2176" s="67">
        <v>44080</v>
      </c>
      <c r="B2176" s="60" t="s">
        <v>13</v>
      </c>
      <c r="C2176" s="60" t="s">
        <v>611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222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115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1355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229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60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1355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60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60" t="s">
        <v>1027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311</v>
      </c>
      <c r="D2222" s="15">
        <v>1</v>
      </c>
    </row>
    <row r="2223" spans="1:4" x14ac:dyDescent="0.25">
      <c r="A2223" s="67">
        <v>44082</v>
      </c>
      <c r="B2223" s="60" t="s">
        <v>13</v>
      </c>
      <c r="C2223" s="60" t="s">
        <v>611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225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148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1355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149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229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60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60" t="s">
        <v>1027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60" t="s">
        <v>1080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60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320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222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148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1355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149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229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60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60" t="s">
        <v>611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564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222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149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325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229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60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60" t="s">
        <v>1027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225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304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222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148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229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60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60" t="s">
        <v>611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222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229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60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225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564" t="s">
        <v>226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1355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229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60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351</v>
      </c>
      <c r="D2416" s="15">
        <v>1</v>
      </c>
    </row>
    <row r="2417" spans="1:4" x14ac:dyDescent="0.25">
      <c r="A2417" s="67">
        <v>44089</v>
      </c>
      <c r="B2417" s="60" t="s">
        <v>13</v>
      </c>
      <c r="C2417" s="60" t="s">
        <v>611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225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304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222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229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60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140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232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609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60" t="s">
        <v>1027</v>
      </c>
      <c r="D2451" s="15">
        <v>1</v>
      </c>
    </row>
    <row r="2452" spans="1:4" x14ac:dyDescent="0.25">
      <c r="A2452" s="67">
        <v>44090</v>
      </c>
      <c r="B2452" s="60" t="s">
        <v>13</v>
      </c>
      <c r="C2452" s="60" t="s">
        <v>611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60" t="s">
        <v>304</v>
      </c>
      <c r="D2454" s="15">
        <v>2</v>
      </c>
    </row>
    <row r="2455" spans="1:4" x14ac:dyDescent="0.25">
      <c r="A2455" s="67">
        <v>44090</v>
      </c>
      <c r="B2455" s="60" t="s">
        <v>13</v>
      </c>
      <c r="C2455" s="60" t="s">
        <v>222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60" t="s">
        <v>148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60" t="s">
        <v>1080</v>
      </c>
      <c r="D2467" s="15">
        <v>1</v>
      </c>
    </row>
    <row r="2468" spans="1:4" x14ac:dyDescent="0.25">
      <c r="A2468" s="67">
        <v>44090</v>
      </c>
      <c r="B2468" s="60" t="s">
        <v>8</v>
      </c>
      <c r="C2468" s="60" t="s">
        <v>229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60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564" t="s">
        <v>366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60" t="s">
        <v>611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60" t="s">
        <v>304</v>
      </c>
      <c r="D2485" s="15">
        <v>1</v>
      </c>
    </row>
    <row r="2486" spans="1:4" x14ac:dyDescent="0.25">
      <c r="A2486" s="67">
        <v>44091</v>
      </c>
      <c r="B2486" s="60" t="s">
        <v>13</v>
      </c>
      <c r="C2486" s="60" t="s">
        <v>222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565" t="s">
        <v>99</v>
      </c>
      <c r="D2492" s="15">
        <v>1</v>
      </c>
    </row>
    <row r="2493" spans="1:4" x14ac:dyDescent="0.25">
      <c r="A2493" s="67">
        <v>44091</v>
      </c>
      <c r="B2493" s="60" t="s">
        <v>9</v>
      </c>
      <c r="C2493" s="60" t="s">
        <v>148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60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68" t="s">
        <v>232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60" t="s">
        <v>609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60" t="s">
        <v>611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60" t="s">
        <v>225</v>
      </c>
      <c r="D2512" s="15">
        <v>6</v>
      </c>
    </row>
    <row r="2513" spans="1:4" x14ac:dyDescent="0.25">
      <c r="A2513" s="67">
        <v>44092</v>
      </c>
      <c r="B2513" s="60" t="s">
        <v>13</v>
      </c>
      <c r="C2513" s="60" t="s">
        <v>222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1355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60" t="s">
        <v>589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60" t="s">
        <v>229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60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60" t="s">
        <v>224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60" t="s">
        <v>225</v>
      </c>
      <c r="D2541" s="15">
        <v>3</v>
      </c>
    </row>
    <row r="2542" spans="1:4" x14ac:dyDescent="0.25">
      <c r="A2542" s="67">
        <v>44093</v>
      </c>
      <c r="B2542" s="60" t="s">
        <v>13</v>
      </c>
      <c r="C2542" s="60" t="s">
        <v>222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60" t="s">
        <v>589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60" t="s">
        <v>325</v>
      </c>
      <c r="D2554" s="15">
        <v>0</v>
      </c>
    </row>
    <row r="2555" spans="1:4" x14ac:dyDescent="0.25">
      <c r="A2555" s="67">
        <v>44093</v>
      </c>
      <c r="B2555" s="60" t="s">
        <v>8</v>
      </c>
      <c r="C2555" s="60" t="s">
        <v>229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60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60" t="s">
        <v>140</v>
      </c>
      <c r="D2563" s="15">
        <v>1</v>
      </c>
    </row>
    <row r="2564" spans="1:4" x14ac:dyDescent="0.25">
      <c r="A2564" s="67">
        <v>44093</v>
      </c>
      <c r="B2564" s="60" t="s">
        <v>27</v>
      </c>
      <c r="C2564" s="60" t="s">
        <v>232</v>
      </c>
      <c r="D2564" s="15">
        <v>3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60" t="s">
        <v>609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60" t="s">
        <v>611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60" t="s">
        <v>222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1355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60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60" t="s">
        <v>1027</v>
      </c>
      <c r="D2597" s="15">
        <v>1</v>
      </c>
    </row>
    <row r="2598" spans="1:4" x14ac:dyDescent="0.25">
      <c r="A2598" s="67">
        <v>44095</v>
      </c>
      <c r="B2598" s="60" t="s">
        <v>13</v>
      </c>
      <c r="C2598" s="60" t="s">
        <v>225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1355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60" t="s">
        <v>229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60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60" t="s">
        <v>320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60" t="s">
        <v>225</v>
      </c>
      <c r="D2623" s="15">
        <v>4</v>
      </c>
    </row>
    <row r="2624" spans="1:4" x14ac:dyDescent="0.25">
      <c r="A2624" s="67">
        <v>44096</v>
      </c>
      <c r="B2624" s="60" t="s">
        <v>13</v>
      </c>
      <c r="C2624" s="60" t="s">
        <v>222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60" t="s">
        <v>48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60" t="s">
        <v>1080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60" t="s">
        <v>229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60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60" t="s">
        <v>224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60" t="s">
        <v>225</v>
      </c>
      <c r="D2651" s="15">
        <v>2</v>
      </c>
    </row>
    <row r="2652" spans="1:4" x14ac:dyDescent="0.25">
      <c r="A2652" s="67">
        <v>44097</v>
      </c>
      <c r="B2652" s="60" t="s">
        <v>13</v>
      </c>
      <c r="C2652" s="60" t="s">
        <v>222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1355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60" t="s">
        <v>1080</v>
      </c>
      <c r="D2662" s="15">
        <v>2</v>
      </c>
    </row>
    <row r="2663" spans="1:4" x14ac:dyDescent="0.25">
      <c r="A2663" s="67">
        <v>44097</v>
      </c>
      <c r="B2663" s="60" t="s">
        <v>8</v>
      </c>
      <c r="C2663" s="60" t="s">
        <v>229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60" t="s">
        <v>604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60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60" t="s">
        <v>611</v>
      </c>
      <c r="D2679" s="15">
        <v>1</v>
      </c>
    </row>
    <row r="2680" spans="1:4" x14ac:dyDescent="0.25">
      <c r="A2680" s="67">
        <v>44098</v>
      </c>
      <c r="B2680" s="60" t="s">
        <v>13</v>
      </c>
      <c r="C2680" s="60" t="s">
        <v>225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1355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60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60" t="s">
        <v>222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1355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60" t="s">
        <v>589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60" t="s">
        <v>1080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60" t="s">
        <v>229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60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60" t="s">
        <v>1027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60" t="s">
        <v>225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1355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60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60" t="s">
        <v>224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60" t="s">
        <v>225</v>
      </c>
      <c r="D2755" s="15">
        <v>4</v>
      </c>
    </row>
    <row r="2756" spans="1:4" x14ac:dyDescent="0.25">
      <c r="A2756" s="67">
        <v>44101</v>
      </c>
      <c r="B2756" s="60" t="s">
        <v>13</v>
      </c>
      <c r="C2756" s="60" t="s">
        <v>222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1355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60" t="s">
        <v>589</v>
      </c>
      <c r="D2764" s="15">
        <v>1</v>
      </c>
    </row>
    <row r="2765" spans="1:4" x14ac:dyDescent="0.25">
      <c r="A2765" s="67">
        <v>44101</v>
      </c>
      <c r="B2765" s="60" t="s">
        <v>8</v>
      </c>
      <c r="C2765" s="60" t="s">
        <v>325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60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60" t="s">
        <v>1027</v>
      </c>
      <c r="D2782" s="15">
        <v>1</v>
      </c>
    </row>
    <row r="2783" spans="1:4" x14ac:dyDescent="0.25">
      <c r="A2783" s="67">
        <v>44102</v>
      </c>
      <c r="B2783" s="60" t="s">
        <v>13</v>
      </c>
      <c r="C2783" s="60" t="s">
        <v>611</v>
      </c>
      <c r="D2783" s="15">
        <v>5</v>
      </c>
    </row>
    <row r="2784" spans="1:4" x14ac:dyDescent="0.25">
      <c r="A2784" s="67">
        <v>44102</v>
      </c>
      <c r="B2784" s="60" t="s">
        <v>13</v>
      </c>
      <c r="C2784" s="60" t="s">
        <v>224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60" t="s">
        <v>225</v>
      </c>
      <c r="D2786" s="15">
        <v>3</v>
      </c>
    </row>
    <row r="2787" spans="1:4" x14ac:dyDescent="0.25">
      <c r="A2787" s="67">
        <v>44102</v>
      </c>
      <c r="B2787" s="60" t="s">
        <v>13</v>
      </c>
      <c r="C2787" s="60" t="s">
        <v>222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1355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60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60" t="s">
        <v>225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60" t="s">
        <v>612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60" t="s">
        <v>1080</v>
      </c>
      <c r="D2820" s="15">
        <v>2</v>
      </c>
    </row>
    <row r="2821" spans="1:4" x14ac:dyDescent="0.25">
      <c r="A2821" s="67">
        <v>44103</v>
      </c>
      <c r="B2821" s="60" t="s">
        <v>8</v>
      </c>
      <c r="C2821" s="60" t="s">
        <v>229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60" t="s">
        <v>613</v>
      </c>
      <c r="D2829" s="15">
        <v>1</v>
      </c>
    </row>
    <row r="2830" spans="1:4" x14ac:dyDescent="0.25">
      <c r="A2830" s="67">
        <v>44103</v>
      </c>
      <c r="B2830" s="60" t="s">
        <v>50</v>
      </c>
      <c r="C2830" s="60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224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60" t="s">
        <v>222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1355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60" t="s">
        <v>589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60" t="s">
        <v>1080</v>
      </c>
      <c r="D2850" s="15">
        <v>2</v>
      </c>
    </row>
    <row r="2851" spans="1:4" x14ac:dyDescent="0.25">
      <c r="A2851" s="67">
        <v>44104</v>
      </c>
      <c r="B2851" s="60" t="s">
        <v>8</v>
      </c>
      <c r="C2851" s="60" t="s">
        <v>229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60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60" t="s">
        <v>611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60" t="s">
        <v>225</v>
      </c>
      <c r="D2868" s="15">
        <v>4</v>
      </c>
    </row>
    <row r="2869" spans="1:4" x14ac:dyDescent="0.25">
      <c r="A2869" s="67">
        <v>44105</v>
      </c>
      <c r="B2869" s="60" t="s">
        <v>13</v>
      </c>
      <c r="C2869" s="60" t="s">
        <v>222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0" t="s">
        <v>631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60" t="s">
        <v>1080</v>
      </c>
      <c r="D2880" s="15">
        <v>2</v>
      </c>
    </row>
    <row r="2881" spans="1:4" x14ac:dyDescent="0.25">
      <c r="A2881" s="67">
        <v>44105</v>
      </c>
      <c r="B2881" s="60" t="s">
        <v>8</v>
      </c>
      <c r="C2881" s="60" t="s">
        <v>229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60" t="s">
        <v>613</v>
      </c>
      <c r="D2889" s="15">
        <v>1</v>
      </c>
    </row>
    <row r="2890" spans="1:4" x14ac:dyDescent="0.25">
      <c r="A2890" s="67">
        <v>44105</v>
      </c>
      <c r="B2890" s="60" t="s">
        <v>50</v>
      </c>
      <c r="C2890" s="60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60" t="s">
        <v>225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564" t="s">
        <v>637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60" t="s">
        <v>48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60" t="s">
        <v>631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1355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60" t="s">
        <v>589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60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225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60" t="s">
        <v>1080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1156</v>
      </c>
      <c r="D2941" s="15">
        <v>2</v>
      </c>
    </row>
    <row r="2942" spans="1:4" x14ac:dyDescent="0.25">
      <c r="A2942" s="67">
        <v>44107</v>
      </c>
      <c r="B2942" s="60" t="s">
        <v>8</v>
      </c>
      <c r="C2942" s="60" t="s">
        <v>133</v>
      </c>
      <c r="D2942" s="15">
        <v>1</v>
      </c>
    </row>
    <row r="2943" spans="1:4" x14ac:dyDescent="0.25">
      <c r="A2943" s="67">
        <v>44107</v>
      </c>
      <c r="B2943" s="60" t="s">
        <v>8</v>
      </c>
      <c r="C2943" s="60" t="s">
        <v>204</v>
      </c>
      <c r="D2943" s="15">
        <v>2</v>
      </c>
    </row>
    <row r="2944" spans="1:4" x14ac:dyDescent="0.25">
      <c r="A2944" s="67">
        <v>44107</v>
      </c>
      <c r="B2944" s="60" t="s">
        <v>8</v>
      </c>
      <c r="C2944" s="60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60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80</v>
      </c>
      <c r="D2946" s="15">
        <v>1</v>
      </c>
    </row>
    <row r="2947" spans="1:4" x14ac:dyDescent="0.25">
      <c r="A2947" s="67">
        <v>44107</v>
      </c>
      <c r="B2947" s="60" t="s">
        <v>8</v>
      </c>
      <c r="C2947" s="60" t="s">
        <v>111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1356</v>
      </c>
      <c r="D2949" s="15">
        <v>3</v>
      </c>
    </row>
    <row r="2950" spans="1:4" x14ac:dyDescent="0.25">
      <c r="A2950" s="67">
        <v>44107</v>
      </c>
      <c r="B2950" s="60" t="s">
        <v>50</v>
      </c>
      <c r="C2950" s="60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609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564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225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222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589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229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60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60" t="s">
        <v>611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222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1355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60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60" t="s">
        <v>225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564" t="s">
        <v>657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60" t="s">
        <v>1080</v>
      </c>
      <c r="D3026" s="15">
        <v>5</v>
      </c>
    </row>
    <row r="3027" spans="1:4" x14ac:dyDescent="0.25">
      <c r="A3027" s="67">
        <v>44110</v>
      </c>
      <c r="B3027" s="60" t="s">
        <v>8</v>
      </c>
      <c r="C3027" s="60" t="s">
        <v>229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60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60" t="s">
        <v>1027</v>
      </c>
      <c r="D3042" s="15">
        <v>2</v>
      </c>
    </row>
    <row r="3043" spans="1:4" x14ac:dyDescent="0.25">
      <c r="A3043" s="67">
        <v>44111</v>
      </c>
      <c r="B3043" s="60" t="s">
        <v>13</v>
      </c>
      <c r="C3043" s="60" t="s">
        <v>611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1355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60" t="s">
        <v>613</v>
      </c>
      <c r="D3062" s="15">
        <v>4</v>
      </c>
    </row>
    <row r="3063" spans="1:4" x14ac:dyDescent="0.25">
      <c r="A3063" s="67">
        <v>44111</v>
      </c>
      <c r="B3063" s="60" t="s">
        <v>50</v>
      </c>
      <c r="C3063" s="60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60" t="s">
        <v>224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673</v>
      </c>
      <c r="D3071" s="15">
        <v>1</v>
      </c>
    </row>
    <row r="3072" spans="1:4" x14ac:dyDescent="0.25">
      <c r="A3072" s="67">
        <v>44112</v>
      </c>
      <c r="B3072" s="60" t="s">
        <v>13</v>
      </c>
      <c r="C3072" s="60" t="s">
        <v>225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60" t="s">
        <v>222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60" t="s">
        <v>148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589</v>
      </c>
      <c r="D3084" s="15">
        <v>1</v>
      </c>
    </row>
    <row r="3085" spans="1:4" x14ac:dyDescent="0.25">
      <c r="A3085" s="67">
        <v>44112</v>
      </c>
      <c r="B3085" s="60" t="s">
        <v>8</v>
      </c>
      <c r="C3085" s="60" t="s">
        <v>1080</v>
      </c>
      <c r="D3085" s="15">
        <v>2</v>
      </c>
    </row>
    <row r="3086" spans="1:4" x14ac:dyDescent="0.25">
      <c r="A3086" s="67">
        <v>44112</v>
      </c>
      <c r="B3086" s="60" t="s">
        <v>8</v>
      </c>
      <c r="C3086" s="564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60" t="s">
        <v>613</v>
      </c>
      <c r="D3093" s="15">
        <v>1</v>
      </c>
    </row>
    <row r="3094" spans="1:4" x14ac:dyDescent="0.25">
      <c r="A3094" s="67">
        <v>44112</v>
      </c>
      <c r="B3094" s="60" t="s">
        <v>50</v>
      </c>
      <c r="C3094" s="60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60" t="s">
        <v>611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225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222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60" t="s">
        <v>1080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229</v>
      </c>
      <c r="D3120" s="15">
        <v>1</v>
      </c>
    </row>
    <row r="3121" spans="1:4" x14ac:dyDescent="0.25">
      <c r="A3121" s="67">
        <v>44113</v>
      </c>
      <c r="B3121" s="60" t="s">
        <v>8</v>
      </c>
      <c r="C3121" s="564" t="s">
        <v>674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214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613</v>
      </c>
      <c r="D3132" s="15">
        <v>5</v>
      </c>
    </row>
    <row r="3133" spans="1:4" x14ac:dyDescent="0.25">
      <c r="A3133" s="67">
        <v>44113</v>
      </c>
      <c r="B3133" s="60" t="s">
        <v>50</v>
      </c>
      <c r="C3133" s="60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679</v>
      </c>
      <c r="D3141" s="15">
        <v>1</v>
      </c>
    </row>
    <row r="3142" spans="1:4" x14ac:dyDescent="0.25">
      <c r="A3142" s="67">
        <v>44114</v>
      </c>
      <c r="B3142" s="60" t="s">
        <v>13</v>
      </c>
      <c r="C3142" s="60" t="s">
        <v>611</v>
      </c>
      <c r="D3142" s="15">
        <v>2</v>
      </c>
    </row>
    <row r="3143" spans="1:4" x14ac:dyDescent="0.25">
      <c r="A3143" s="67">
        <v>44114</v>
      </c>
      <c r="B3143" s="60" t="s">
        <v>13</v>
      </c>
      <c r="C3143" s="564" t="s">
        <v>1042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222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1355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229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1356</v>
      </c>
      <c r="D3167" s="15">
        <v>2</v>
      </c>
    </row>
    <row r="3168" spans="1:4" x14ac:dyDescent="0.25">
      <c r="A3168" s="67">
        <v>44114</v>
      </c>
      <c r="B3168" s="60" t="s">
        <v>50</v>
      </c>
      <c r="C3168" s="60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673</v>
      </c>
      <c r="D3176" s="15">
        <v>1</v>
      </c>
    </row>
    <row r="3177" spans="1:4" x14ac:dyDescent="0.25">
      <c r="A3177" s="67">
        <v>44115</v>
      </c>
      <c r="B3177" s="60" t="s">
        <v>13</v>
      </c>
      <c r="C3177" s="60" t="s">
        <v>225</v>
      </c>
      <c r="D3177" s="15">
        <v>1</v>
      </c>
    </row>
    <row r="3178" spans="1:4" x14ac:dyDescent="0.25">
      <c r="A3178" s="67">
        <v>44115</v>
      </c>
      <c r="B3178" s="60" t="s">
        <v>13</v>
      </c>
      <c r="C3178" s="60" t="s">
        <v>222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564" t="s">
        <v>657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60" t="s">
        <v>229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60" t="s">
        <v>1356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613</v>
      </c>
      <c r="D3201" s="15">
        <v>4</v>
      </c>
    </row>
    <row r="3202" spans="1:4" x14ac:dyDescent="0.25">
      <c r="A3202" s="67">
        <v>44115</v>
      </c>
      <c r="B3202" s="60" t="s">
        <v>50</v>
      </c>
      <c r="C3202" s="60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60" t="s">
        <v>225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564" t="s">
        <v>681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1355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60" t="s">
        <v>229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60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564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60" t="s">
        <v>1027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60" t="s">
        <v>225</v>
      </c>
      <c r="D3234" s="15">
        <v>4</v>
      </c>
    </row>
    <row r="3235" spans="1:4" x14ac:dyDescent="0.25">
      <c r="A3235" s="67">
        <v>44117</v>
      </c>
      <c r="B3235" s="60" t="s">
        <v>13</v>
      </c>
      <c r="C3235" s="60" t="s">
        <v>222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564" t="s">
        <v>657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1355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60" t="s">
        <v>589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60" t="s">
        <v>229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1356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60" t="s">
        <v>1027</v>
      </c>
      <c r="D3261" s="15">
        <v>1</v>
      </c>
    </row>
    <row r="3262" spans="1:4" x14ac:dyDescent="0.25">
      <c r="A3262" s="67">
        <v>44118</v>
      </c>
      <c r="B3262" s="60" t="s">
        <v>13</v>
      </c>
      <c r="C3262" s="60" t="s">
        <v>611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60" t="s">
        <v>225</v>
      </c>
      <c r="D3264" s="15">
        <v>6</v>
      </c>
    </row>
    <row r="3265" spans="1:4" x14ac:dyDescent="0.25">
      <c r="A3265" s="67">
        <v>44118</v>
      </c>
      <c r="B3265" s="60" t="s">
        <v>13</v>
      </c>
      <c r="C3265" s="60" t="s">
        <v>222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564" t="s">
        <v>657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115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1355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564" t="s">
        <v>690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116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564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60" t="s">
        <v>1080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60" t="s">
        <v>229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60" t="s">
        <v>1356</v>
      </c>
      <c r="D3295" s="15">
        <v>8</v>
      </c>
    </row>
    <row r="3296" spans="1:4" x14ac:dyDescent="0.25">
      <c r="A3296" s="67">
        <v>44118</v>
      </c>
      <c r="B3296" s="60" t="s">
        <v>50</v>
      </c>
      <c r="C3296" s="60" t="s">
        <v>613</v>
      </c>
      <c r="D3296" s="15">
        <v>4</v>
      </c>
    </row>
    <row r="3297" spans="1:4" x14ac:dyDescent="0.25">
      <c r="A3297" s="67">
        <v>44118</v>
      </c>
      <c r="B3297" s="60" t="s">
        <v>50</v>
      </c>
      <c r="C3297" s="60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225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222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115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1355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229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1356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613</v>
      </c>
      <c r="D3335" s="15">
        <v>1</v>
      </c>
    </row>
    <row r="3336" spans="1:4" x14ac:dyDescent="0.25">
      <c r="A3336" s="67">
        <v>44119</v>
      </c>
      <c r="B3336" s="60" t="s">
        <v>50</v>
      </c>
      <c r="C3336" s="60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564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60" t="s">
        <v>611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13</v>
      </c>
      <c r="D3346" s="15">
        <v>7</v>
      </c>
    </row>
    <row r="3347" spans="1:4" x14ac:dyDescent="0.25">
      <c r="A3347" s="67">
        <v>44120</v>
      </c>
      <c r="B3347" s="60" t="s">
        <v>13</v>
      </c>
      <c r="C3347" s="83" t="s">
        <v>1067</v>
      </c>
      <c r="D3347" s="15">
        <v>1</v>
      </c>
    </row>
    <row r="3348" spans="1:4" x14ac:dyDescent="0.25">
      <c r="A3348" s="67">
        <v>44120</v>
      </c>
      <c r="B3348" s="60" t="s">
        <v>13</v>
      </c>
      <c r="C3348" s="60" t="s">
        <v>225</v>
      </c>
      <c r="D3348" s="15">
        <v>7</v>
      </c>
    </row>
    <row r="3349" spans="1:4" x14ac:dyDescent="0.25">
      <c r="A3349" s="67">
        <v>44120</v>
      </c>
      <c r="B3349" s="60" t="s">
        <v>13</v>
      </c>
      <c r="C3349" s="60" t="s">
        <v>304</v>
      </c>
      <c r="D3349" s="15">
        <v>1</v>
      </c>
    </row>
    <row r="3350" spans="1:4" x14ac:dyDescent="0.25">
      <c r="A3350" s="67">
        <v>44120</v>
      </c>
      <c r="B3350" s="60" t="s">
        <v>13</v>
      </c>
      <c r="C3350" s="60" t="s">
        <v>222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564" t="s">
        <v>657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564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115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1355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60" t="s">
        <v>116</v>
      </c>
      <c r="D3367" s="15">
        <v>0</v>
      </c>
    </row>
    <row r="3368" spans="1:4" x14ac:dyDescent="0.25">
      <c r="A3368" s="67">
        <v>44120</v>
      </c>
      <c r="B3368" s="60" t="s">
        <v>8</v>
      </c>
      <c r="C3368" s="60" t="s">
        <v>1080</v>
      </c>
      <c r="D3368" s="15">
        <v>1</v>
      </c>
    </row>
    <row r="3369" spans="1:4" x14ac:dyDescent="0.25">
      <c r="A3369" s="67">
        <v>44120</v>
      </c>
      <c r="B3369" s="60" t="s">
        <v>8</v>
      </c>
      <c r="C3369" s="60" t="s">
        <v>325</v>
      </c>
      <c r="D3369" s="15">
        <v>1</v>
      </c>
    </row>
    <row r="3370" spans="1:4" x14ac:dyDescent="0.25">
      <c r="A3370" s="67">
        <v>44120</v>
      </c>
      <c r="B3370" s="60" t="s">
        <v>8</v>
      </c>
      <c r="C3370" s="60" t="s">
        <v>229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60" t="s">
        <v>928</v>
      </c>
      <c r="D3383" s="15">
        <v>1</v>
      </c>
    </row>
    <row r="3384" spans="1:4" x14ac:dyDescent="0.25">
      <c r="A3384" s="67">
        <v>44120</v>
      </c>
      <c r="B3384" s="60" t="s">
        <v>50</v>
      </c>
      <c r="C3384" s="60" t="s">
        <v>1356</v>
      </c>
      <c r="D3384" s="15">
        <v>9</v>
      </c>
    </row>
    <row r="3385" spans="1:4" x14ac:dyDescent="0.25">
      <c r="A3385" s="67">
        <v>44120</v>
      </c>
      <c r="B3385" s="60" t="s">
        <v>50</v>
      </c>
      <c r="C3385" s="60" t="s">
        <v>613</v>
      </c>
      <c r="D3385" s="15">
        <v>5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60" t="s">
        <v>1027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60" t="s">
        <v>225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1355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60" t="s">
        <v>229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60" t="s">
        <v>214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1356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60" t="s">
        <v>609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60" t="s">
        <v>1027</v>
      </c>
      <c r="D3430" s="15">
        <v>1</v>
      </c>
    </row>
    <row r="3431" spans="1:4" x14ac:dyDescent="0.25">
      <c r="A3431" s="67">
        <v>44122</v>
      </c>
      <c r="B3431" s="60" t="s">
        <v>13</v>
      </c>
      <c r="C3431" s="60" t="s">
        <v>320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60" t="s">
        <v>225</v>
      </c>
      <c r="D3433" s="15">
        <v>1</v>
      </c>
    </row>
    <row r="3434" spans="1:4" x14ac:dyDescent="0.25">
      <c r="A3434" s="67">
        <v>44122</v>
      </c>
      <c r="B3434" s="60" t="s">
        <v>13</v>
      </c>
      <c r="C3434" s="60" t="s">
        <v>222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115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1355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60" t="s">
        <v>116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60" t="s">
        <v>229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60" t="s">
        <v>1356</v>
      </c>
      <c r="D3457" s="15">
        <v>3</v>
      </c>
    </row>
    <row r="3458" spans="1:4" x14ac:dyDescent="0.25">
      <c r="A3458" s="67">
        <v>44122</v>
      </c>
      <c r="B3458" s="60" t="s">
        <v>50</v>
      </c>
      <c r="C3458" s="60" t="s">
        <v>613</v>
      </c>
      <c r="D3458" s="15">
        <v>1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60" t="s">
        <v>320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60" t="s">
        <v>225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564" t="s">
        <v>326</v>
      </c>
      <c r="D3469" s="15">
        <v>1</v>
      </c>
    </row>
    <row r="3470" spans="1:4" x14ac:dyDescent="0.25">
      <c r="A3470" s="67">
        <v>44123</v>
      </c>
      <c r="B3470" s="60" t="s">
        <v>13</v>
      </c>
      <c r="C3470" s="60" t="s">
        <v>304</v>
      </c>
      <c r="D3470" s="15">
        <v>1</v>
      </c>
    </row>
    <row r="3471" spans="1:4" x14ac:dyDescent="0.25">
      <c r="A3471" s="67">
        <v>44123</v>
      </c>
      <c r="B3471" s="60" t="s">
        <v>13</v>
      </c>
      <c r="C3471" s="60" t="s">
        <v>222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1355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60" t="s">
        <v>116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60" t="s">
        <v>229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60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60" t="s">
        <v>320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60" t="s">
        <v>225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60" t="s">
        <v>636</v>
      </c>
      <c r="D3503" s="15">
        <v>1</v>
      </c>
    </row>
    <row r="3504" spans="1:4" x14ac:dyDescent="0.25">
      <c r="A3504" s="67">
        <v>44124</v>
      </c>
      <c r="B3504" s="60" t="s">
        <v>13</v>
      </c>
      <c r="C3504" s="60" t="s">
        <v>304</v>
      </c>
      <c r="D3504" s="15">
        <v>1</v>
      </c>
    </row>
    <row r="3505" spans="1:4" x14ac:dyDescent="0.25">
      <c r="A3505" s="67">
        <v>44124</v>
      </c>
      <c r="B3505" s="60" t="s">
        <v>13</v>
      </c>
      <c r="C3505" s="60" t="s">
        <v>222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1355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60" t="s">
        <v>229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928</v>
      </c>
      <c r="D3528" s="15">
        <v>2</v>
      </c>
    </row>
    <row r="3529" spans="1:4" x14ac:dyDescent="0.25">
      <c r="A3529" s="67">
        <v>44124</v>
      </c>
      <c r="B3529" s="60" t="s">
        <v>50</v>
      </c>
      <c r="C3529" s="60" t="s">
        <v>1356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613</v>
      </c>
      <c r="D3530" s="15">
        <v>2</v>
      </c>
    </row>
    <row r="3531" spans="1:4" x14ac:dyDescent="0.25">
      <c r="A3531" s="67">
        <v>44124</v>
      </c>
      <c r="B3531" s="60" t="s">
        <v>50</v>
      </c>
      <c r="C3531" s="60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225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222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764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631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148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60" t="s">
        <v>229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214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613</v>
      </c>
      <c r="D3567" s="15">
        <v>1</v>
      </c>
    </row>
    <row r="3568" spans="1:4" x14ac:dyDescent="0.25">
      <c r="A3568" s="67">
        <v>44125</v>
      </c>
      <c r="B3568" s="60" t="s">
        <v>50</v>
      </c>
      <c r="C3568" s="60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564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225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222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764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115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148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1355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60" t="s">
        <v>1080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229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1356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613</v>
      </c>
      <c r="D3616" s="15">
        <v>3</v>
      </c>
    </row>
    <row r="3617" spans="1:4" x14ac:dyDescent="0.25">
      <c r="A3617" s="67">
        <v>44126</v>
      </c>
      <c r="B3617" s="60" t="s">
        <v>50</v>
      </c>
      <c r="C3617" s="60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679</v>
      </c>
      <c r="D3625" s="15">
        <v>1</v>
      </c>
    </row>
    <row r="3626" spans="1:4" x14ac:dyDescent="0.25">
      <c r="A3626" s="67">
        <v>44127</v>
      </c>
      <c r="B3626" s="60" t="s">
        <v>13</v>
      </c>
      <c r="C3626" s="60" t="s">
        <v>1027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224</v>
      </c>
      <c r="D3627" s="15">
        <v>2</v>
      </c>
    </row>
    <row r="3628" spans="1:4" x14ac:dyDescent="0.25">
      <c r="A3628" s="67">
        <v>44127</v>
      </c>
      <c r="B3628" s="60" t="s">
        <v>13</v>
      </c>
      <c r="C3628" s="60" t="s">
        <v>13</v>
      </c>
      <c r="D3628" s="15">
        <v>26</v>
      </c>
    </row>
    <row r="3629" spans="1:4" x14ac:dyDescent="0.25">
      <c r="A3629" s="67">
        <v>44127</v>
      </c>
      <c r="B3629" s="60" t="s">
        <v>13</v>
      </c>
      <c r="C3629" s="60" t="s">
        <v>225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222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564" t="s">
        <v>775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148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1355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116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229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60" t="s">
        <v>928</v>
      </c>
      <c r="D3659" s="15">
        <v>1</v>
      </c>
    </row>
    <row r="3660" spans="1:4" x14ac:dyDescent="0.25">
      <c r="A3660" s="67">
        <v>44127</v>
      </c>
      <c r="B3660" s="60" t="s">
        <v>50</v>
      </c>
      <c r="C3660" s="60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225</v>
      </c>
      <c r="D3670" s="15">
        <v>9</v>
      </c>
    </row>
    <row r="3671" spans="1:4" x14ac:dyDescent="0.25">
      <c r="A3671" s="67">
        <v>44128</v>
      </c>
      <c r="B3671" s="60" t="s">
        <v>13</v>
      </c>
      <c r="C3671" s="60" t="s">
        <v>222</v>
      </c>
      <c r="D3671" s="15">
        <v>1</v>
      </c>
    </row>
    <row r="3672" spans="1:4" x14ac:dyDescent="0.25">
      <c r="A3672" s="67">
        <v>44128</v>
      </c>
      <c r="B3672" s="60" t="s">
        <v>24</v>
      </c>
      <c r="C3672" s="60" t="s">
        <v>23</v>
      </c>
      <c r="D3672" s="15">
        <v>23</v>
      </c>
    </row>
    <row r="3673" spans="1:4" x14ac:dyDescent="0.25">
      <c r="A3673" s="67">
        <v>44128</v>
      </c>
      <c r="B3673" s="60" t="s">
        <v>24</v>
      </c>
      <c r="C3673" s="564" t="s">
        <v>779</v>
      </c>
      <c r="D3673" s="15">
        <v>1</v>
      </c>
    </row>
    <row r="3674" spans="1:4" x14ac:dyDescent="0.25">
      <c r="A3674" s="67">
        <v>44128</v>
      </c>
      <c r="B3674" s="60" t="s">
        <v>24</v>
      </c>
      <c r="C3674" s="60" t="s">
        <v>24</v>
      </c>
      <c r="D3674" s="15">
        <v>13</v>
      </c>
    </row>
    <row r="3675" spans="1:4" x14ac:dyDescent="0.25">
      <c r="A3675" s="67">
        <v>44128</v>
      </c>
      <c r="B3675" s="60" t="s">
        <v>24</v>
      </c>
      <c r="C3675" s="60" t="s">
        <v>36</v>
      </c>
      <c r="D3675" s="15">
        <v>1</v>
      </c>
    </row>
    <row r="3676" spans="1:4" x14ac:dyDescent="0.25">
      <c r="A3676" s="67">
        <v>44128</v>
      </c>
      <c r="B3676" s="60" t="s">
        <v>47</v>
      </c>
      <c r="C3676" s="60" t="s">
        <v>47</v>
      </c>
      <c r="D3676" s="15">
        <v>3</v>
      </c>
    </row>
    <row r="3677" spans="1:4" x14ac:dyDescent="0.25">
      <c r="A3677" s="67">
        <v>44128</v>
      </c>
      <c r="B3677" s="60" t="s">
        <v>48</v>
      </c>
      <c r="C3677" s="60" t="s">
        <v>48</v>
      </c>
      <c r="D3677" s="15">
        <v>0</v>
      </c>
    </row>
    <row r="3678" spans="1:4" x14ac:dyDescent="0.25">
      <c r="A3678" s="67">
        <v>44128</v>
      </c>
      <c r="B3678" s="60" t="s">
        <v>7</v>
      </c>
      <c r="C3678" s="60" t="s">
        <v>7</v>
      </c>
      <c r="D3678" s="15">
        <v>12</v>
      </c>
    </row>
    <row r="3679" spans="1:4" x14ac:dyDescent="0.25">
      <c r="A3679" s="67">
        <v>44128</v>
      </c>
      <c r="B3679" s="60" t="s">
        <v>9</v>
      </c>
      <c r="C3679" s="60" t="s">
        <v>9</v>
      </c>
      <c r="D3679" s="15">
        <v>22</v>
      </c>
    </row>
    <row r="3680" spans="1:4" x14ac:dyDescent="0.25">
      <c r="A3680" s="67">
        <v>44128</v>
      </c>
      <c r="B3680" s="60" t="s">
        <v>9</v>
      </c>
      <c r="C3680" s="60" t="s">
        <v>709</v>
      </c>
      <c r="D3680" s="15">
        <v>2</v>
      </c>
    </row>
    <row r="3681" spans="1:4" x14ac:dyDescent="0.25">
      <c r="A3681" s="67">
        <v>44128</v>
      </c>
      <c r="B3681" s="60" t="s">
        <v>9</v>
      </c>
      <c r="C3681" s="60" t="s">
        <v>17</v>
      </c>
      <c r="D3681" s="15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1355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116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564" t="s">
        <v>778</v>
      </c>
      <c r="D3690" s="15">
        <v>1</v>
      </c>
    </row>
    <row r="3691" spans="1:4" x14ac:dyDescent="0.25">
      <c r="A3691" s="67">
        <v>44128</v>
      </c>
      <c r="B3691" s="60" t="s">
        <v>8</v>
      </c>
      <c r="C3691" s="60" t="s">
        <v>1080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229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60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60" t="s">
        <v>225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60" t="s">
        <v>711</v>
      </c>
      <c r="D3713" s="15">
        <v>1</v>
      </c>
    </row>
    <row r="3714" spans="1:4" x14ac:dyDescent="0.25">
      <c r="A3714" s="67">
        <v>44129</v>
      </c>
      <c r="B3714" s="60" t="s">
        <v>13</v>
      </c>
      <c r="C3714" s="60" t="s">
        <v>304</v>
      </c>
      <c r="D3714" s="15">
        <v>1</v>
      </c>
    </row>
    <row r="3715" spans="1:4" x14ac:dyDescent="0.25">
      <c r="A3715" s="67">
        <v>44129</v>
      </c>
      <c r="B3715" s="60" t="s">
        <v>13</v>
      </c>
      <c r="C3715" s="60" t="s">
        <v>222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67">
        <v>44129</v>
      </c>
      <c r="B3722" s="60" t="s">
        <v>9</v>
      </c>
      <c r="C3722" s="565" t="s">
        <v>99</v>
      </c>
      <c r="D3722" s="15">
        <v>1</v>
      </c>
    </row>
    <row r="3723" spans="1:4" x14ac:dyDescent="0.25">
      <c r="A3723" s="67">
        <v>44129</v>
      </c>
      <c r="B3723" s="60" t="s">
        <v>9</v>
      </c>
      <c r="C3723" s="60" t="s">
        <v>148</v>
      </c>
      <c r="D3723" s="15">
        <v>1</v>
      </c>
    </row>
    <row r="3724" spans="1:4" x14ac:dyDescent="0.25">
      <c r="A3724" s="67">
        <v>44129</v>
      </c>
      <c r="B3724" s="60" t="s">
        <v>9</v>
      </c>
      <c r="C3724" s="60" t="s">
        <v>144</v>
      </c>
      <c r="D3724" s="15">
        <v>3</v>
      </c>
    </row>
    <row r="3725" spans="1:4" x14ac:dyDescent="0.25">
      <c r="A3725" s="67">
        <v>44129</v>
      </c>
      <c r="B3725" s="60" t="s">
        <v>15</v>
      </c>
      <c r="C3725" s="60" t="s">
        <v>284</v>
      </c>
      <c r="D3725" s="15">
        <v>1</v>
      </c>
    </row>
    <row r="3726" spans="1:4" x14ac:dyDescent="0.25">
      <c r="A3726" s="67">
        <v>44129</v>
      </c>
      <c r="B3726" s="60" t="s">
        <v>11</v>
      </c>
      <c r="C3726" s="60" t="s">
        <v>11</v>
      </c>
      <c r="D3726" s="15">
        <v>11</v>
      </c>
    </row>
    <row r="3727" spans="1:4" x14ac:dyDescent="0.25">
      <c r="A3727" s="67">
        <v>44129</v>
      </c>
      <c r="B3727" s="60" t="s">
        <v>11</v>
      </c>
      <c r="C3727" s="60" t="s">
        <v>134</v>
      </c>
      <c r="D3727" s="15">
        <v>4</v>
      </c>
    </row>
    <row r="3728" spans="1:4" x14ac:dyDescent="0.25">
      <c r="A3728" s="67">
        <v>44129</v>
      </c>
      <c r="B3728" s="60" t="s">
        <v>12</v>
      </c>
      <c r="C3728" s="60" t="s">
        <v>74</v>
      </c>
      <c r="D3728" s="15">
        <v>1</v>
      </c>
    </row>
    <row r="3729" spans="1:4" x14ac:dyDescent="0.25">
      <c r="A3729" s="67">
        <v>44129</v>
      </c>
      <c r="B3729" s="60" t="s">
        <v>12</v>
      </c>
      <c r="C3729" s="564" t="s">
        <v>782</v>
      </c>
      <c r="D3729" s="15">
        <v>1</v>
      </c>
    </row>
    <row r="3730" spans="1:4" x14ac:dyDescent="0.25">
      <c r="A3730" s="67">
        <v>44129</v>
      </c>
      <c r="B3730" s="60" t="s">
        <v>12</v>
      </c>
      <c r="C3730" s="60" t="s">
        <v>781</v>
      </c>
      <c r="D3730" s="15">
        <v>1</v>
      </c>
    </row>
    <row r="3731" spans="1:4" x14ac:dyDescent="0.25">
      <c r="A3731" s="67">
        <v>44129</v>
      </c>
      <c r="B3731" s="60" t="s">
        <v>12</v>
      </c>
      <c r="C3731" s="60" t="s">
        <v>12</v>
      </c>
      <c r="D3731" s="15">
        <v>15</v>
      </c>
    </row>
    <row r="3732" spans="1:4" x14ac:dyDescent="0.25">
      <c r="A3732" s="67">
        <v>44129</v>
      </c>
      <c r="B3732" s="60" t="s">
        <v>8</v>
      </c>
      <c r="C3732" s="60" t="s">
        <v>73</v>
      </c>
      <c r="D3732" s="15">
        <v>0</v>
      </c>
    </row>
    <row r="3733" spans="1:4" x14ac:dyDescent="0.25">
      <c r="A3733" s="67">
        <v>44129</v>
      </c>
      <c r="B3733" s="60" t="s">
        <v>8</v>
      </c>
      <c r="C3733" s="564" t="s">
        <v>780</v>
      </c>
      <c r="D3733" s="15">
        <v>1</v>
      </c>
    </row>
    <row r="3734" spans="1:4" x14ac:dyDescent="0.25">
      <c r="A3734" s="67">
        <v>44129</v>
      </c>
      <c r="B3734" s="60" t="s">
        <v>8</v>
      </c>
      <c r="C3734" s="60" t="s">
        <v>58</v>
      </c>
      <c r="D3734" s="15">
        <v>6</v>
      </c>
    </row>
    <row r="3735" spans="1:4" x14ac:dyDescent="0.25">
      <c r="A3735" s="67">
        <v>44129</v>
      </c>
      <c r="B3735" s="60" t="s">
        <v>8</v>
      </c>
      <c r="C3735" s="60" t="s">
        <v>40</v>
      </c>
      <c r="D3735" s="15">
        <v>1</v>
      </c>
    </row>
    <row r="3736" spans="1:4" x14ac:dyDescent="0.25">
      <c r="A3736" s="67">
        <v>44129</v>
      </c>
      <c r="B3736" s="60" t="s">
        <v>8</v>
      </c>
      <c r="C3736" s="60" t="s">
        <v>8</v>
      </c>
      <c r="D3736" s="15">
        <v>59</v>
      </c>
    </row>
    <row r="3737" spans="1:4" x14ac:dyDescent="0.25">
      <c r="A3737" s="67">
        <v>44129</v>
      </c>
      <c r="B3737" s="60" t="s">
        <v>8</v>
      </c>
      <c r="C3737" s="60" t="s">
        <v>31</v>
      </c>
      <c r="D3737" s="15">
        <v>2</v>
      </c>
    </row>
    <row r="3738" spans="1:4" x14ac:dyDescent="0.25">
      <c r="A3738" s="67">
        <v>44129</v>
      </c>
      <c r="B3738" s="60" t="s">
        <v>8</v>
      </c>
      <c r="C3738" s="60" t="s">
        <v>705</v>
      </c>
      <c r="D3738" s="15">
        <v>1</v>
      </c>
    </row>
    <row r="3739" spans="1:4" x14ac:dyDescent="0.25">
      <c r="A3739" s="67">
        <v>44129</v>
      </c>
      <c r="B3739" s="60" t="s">
        <v>8</v>
      </c>
      <c r="C3739" s="60" t="s">
        <v>80</v>
      </c>
      <c r="D3739" s="15">
        <v>1</v>
      </c>
    </row>
    <row r="3740" spans="1:4" x14ac:dyDescent="0.25">
      <c r="A3740" s="67">
        <v>44129</v>
      </c>
      <c r="B3740" s="60" t="s">
        <v>49</v>
      </c>
      <c r="C3740" s="60" t="s">
        <v>49</v>
      </c>
      <c r="D3740" s="15">
        <v>0</v>
      </c>
    </row>
    <row r="3741" spans="1:4" x14ac:dyDescent="0.25">
      <c r="A3741" s="67">
        <v>44129</v>
      </c>
      <c r="B3741" s="60" t="s">
        <v>50</v>
      </c>
      <c r="C3741" s="60" t="s">
        <v>1356</v>
      </c>
      <c r="D3741" s="15">
        <v>1</v>
      </c>
    </row>
    <row r="3742" spans="1:4" x14ac:dyDescent="0.25">
      <c r="A3742" s="67">
        <v>44129</v>
      </c>
      <c r="B3742" s="60" t="s">
        <v>50</v>
      </c>
      <c r="C3742" s="60" t="s">
        <v>613</v>
      </c>
      <c r="D3742" s="15">
        <v>1</v>
      </c>
    </row>
    <row r="3743" spans="1:4" x14ac:dyDescent="0.25">
      <c r="A3743" s="67">
        <v>44129</v>
      </c>
      <c r="B3743" s="60" t="s">
        <v>50</v>
      </c>
      <c r="C3743" s="60" t="s">
        <v>367</v>
      </c>
      <c r="D3743" s="15">
        <v>1</v>
      </c>
    </row>
    <row r="3744" spans="1:4" x14ac:dyDescent="0.25">
      <c r="A3744" s="67">
        <v>44129</v>
      </c>
      <c r="B3744" s="60" t="s">
        <v>27</v>
      </c>
      <c r="C3744" s="60" t="s">
        <v>140</v>
      </c>
      <c r="D3744" s="15">
        <v>4</v>
      </c>
    </row>
    <row r="3745" spans="1:4" x14ac:dyDescent="0.25">
      <c r="A3745" s="67">
        <v>44129</v>
      </c>
      <c r="B3745" s="60" t="s">
        <v>27</v>
      </c>
      <c r="C3745" s="60" t="s">
        <v>43</v>
      </c>
      <c r="D3745" s="15">
        <v>16</v>
      </c>
    </row>
    <row r="3746" spans="1:4" x14ac:dyDescent="0.25">
      <c r="A3746" s="67">
        <v>44129</v>
      </c>
      <c r="B3746" s="60" t="s">
        <v>27</v>
      </c>
      <c r="C3746" s="60" t="s">
        <v>621</v>
      </c>
      <c r="D3746" s="15">
        <v>3</v>
      </c>
    </row>
    <row r="3747" spans="1:4" x14ac:dyDescent="0.25">
      <c r="A3747" s="67">
        <v>44129</v>
      </c>
      <c r="B3747" s="60" t="s">
        <v>51</v>
      </c>
      <c r="C3747" s="564" t="s">
        <v>680</v>
      </c>
      <c r="D3747" s="15">
        <v>1</v>
      </c>
    </row>
    <row r="3748" spans="1:4" x14ac:dyDescent="0.25">
      <c r="A3748" s="67">
        <v>44129</v>
      </c>
      <c r="B3748" s="60" t="s">
        <v>51</v>
      </c>
      <c r="C3748" s="60" t="s">
        <v>51</v>
      </c>
      <c r="D3748" s="15">
        <v>5</v>
      </c>
    </row>
    <row r="3749" spans="1:4" x14ac:dyDescent="0.25">
      <c r="A3749" s="67">
        <v>44129</v>
      </c>
      <c r="B3749" s="60" t="s">
        <v>10</v>
      </c>
      <c r="C3749" s="60" t="s">
        <v>10</v>
      </c>
      <c r="D3749" s="15">
        <v>5</v>
      </c>
    </row>
    <row r="3750" spans="1:4" x14ac:dyDescent="0.25">
      <c r="A3750" s="67">
        <v>44130</v>
      </c>
      <c r="B3750" s="60" t="s">
        <v>14</v>
      </c>
      <c r="C3750" s="60" t="s">
        <v>14</v>
      </c>
      <c r="D3750" s="15">
        <v>0</v>
      </c>
    </row>
    <row r="3751" spans="1:4" x14ac:dyDescent="0.25">
      <c r="A3751" s="67">
        <v>44130</v>
      </c>
      <c r="B3751" s="60" t="s">
        <v>20</v>
      </c>
      <c r="C3751" s="60" t="s">
        <v>20</v>
      </c>
      <c r="D3751" s="15">
        <v>46</v>
      </c>
    </row>
    <row r="3752" spans="1:4" x14ac:dyDescent="0.25">
      <c r="A3752" s="67">
        <v>44130</v>
      </c>
      <c r="B3752" s="60" t="s">
        <v>13</v>
      </c>
      <c r="C3752" s="60" t="s">
        <v>611</v>
      </c>
      <c r="D3752" s="15">
        <v>1</v>
      </c>
    </row>
    <row r="3753" spans="1:4" x14ac:dyDescent="0.25">
      <c r="A3753" s="67">
        <v>44130</v>
      </c>
      <c r="B3753" s="60" t="s">
        <v>13</v>
      </c>
      <c r="C3753" s="60" t="s">
        <v>13</v>
      </c>
      <c r="D3753" s="15">
        <v>8</v>
      </c>
    </row>
    <row r="3754" spans="1:4" x14ac:dyDescent="0.25">
      <c r="A3754" s="67">
        <v>44130</v>
      </c>
      <c r="B3754" s="60" t="s">
        <v>13</v>
      </c>
      <c r="C3754" s="60" t="s">
        <v>225</v>
      </c>
      <c r="D3754" s="15">
        <v>3</v>
      </c>
    </row>
    <row r="3755" spans="1:4" x14ac:dyDescent="0.25">
      <c r="A3755" s="67">
        <v>44130</v>
      </c>
      <c r="B3755" s="60" t="s">
        <v>13</v>
      </c>
      <c r="C3755" s="60" t="s">
        <v>222</v>
      </c>
      <c r="D3755" s="15">
        <v>9</v>
      </c>
    </row>
    <row r="3756" spans="1:4" x14ac:dyDescent="0.25">
      <c r="A3756" s="67">
        <v>44130</v>
      </c>
      <c r="B3756" s="60" t="s">
        <v>24</v>
      </c>
      <c r="C3756" s="60" t="s">
        <v>23</v>
      </c>
      <c r="D3756" s="15">
        <v>13</v>
      </c>
    </row>
    <row r="3757" spans="1:4" x14ac:dyDescent="0.25">
      <c r="A3757" s="67">
        <v>44130</v>
      </c>
      <c r="B3757" s="60" t="s">
        <v>24</v>
      </c>
      <c r="C3757" s="60" t="s">
        <v>24</v>
      </c>
      <c r="D3757" s="15">
        <v>14</v>
      </c>
    </row>
    <row r="3758" spans="1:4" x14ac:dyDescent="0.25">
      <c r="A3758" s="67">
        <v>44130</v>
      </c>
      <c r="B3758" s="60" t="s">
        <v>47</v>
      </c>
      <c r="C3758" s="60" t="s">
        <v>47</v>
      </c>
      <c r="D3758" s="1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1355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783</v>
      </c>
      <c r="D3766" s="15">
        <v>1</v>
      </c>
    </row>
    <row r="3767" spans="1:4" x14ac:dyDescent="0.25">
      <c r="A3767" s="67">
        <v>44130</v>
      </c>
      <c r="B3767" s="60" t="s">
        <v>12</v>
      </c>
      <c r="C3767" s="60" t="s">
        <v>12</v>
      </c>
      <c r="D3767" s="15">
        <v>16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60" t="s">
        <v>229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60" t="s">
        <v>613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60" t="s">
        <v>1027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60" t="s">
        <v>673</v>
      </c>
      <c r="D3789" s="15">
        <v>1</v>
      </c>
    </row>
    <row r="3790" spans="1:4" x14ac:dyDescent="0.25">
      <c r="A3790" s="67">
        <v>44131</v>
      </c>
      <c r="B3790" s="60" t="s">
        <v>13</v>
      </c>
      <c r="C3790" s="60" t="s">
        <v>225</v>
      </c>
      <c r="D3790" s="15">
        <v>7</v>
      </c>
    </row>
    <row r="3791" spans="1:4" x14ac:dyDescent="0.25">
      <c r="A3791" s="67">
        <v>44131</v>
      </c>
      <c r="B3791" s="60" t="s">
        <v>13</v>
      </c>
      <c r="C3791" s="60" t="s">
        <v>222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1355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60" t="s">
        <v>116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60" t="s">
        <v>229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60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60" t="s">
        <v>609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60" t="s">
        <v>320</v>
      </c>
      <c r="D3825" s="15">
        <v>2</v>
      </c>
    </row>
    <row r="3826" spans="1:4" x14ac:dyDescent="0.25">
      <c r="A3826" s="67">
        <v>44132</v>
      </c>
      <c r="B3826" s="540" t="s">
        <v>13</v>
      </c>
      <c r="C3826" s="60" t="s">
        <v>611</v>
      </c>
      <c r="D3826" s="15">
        <v>1</v>
      </c>
    </row>
    <row r="3827" spans="1:4" x14ac:dyDescent="0.25">
      <c r="A3827" s="67">
        <v>44132</v>
      </c>
      <c r="B3827" s="60" t="s">
        <v>13</v>
      </c>
      <c r="C3827" s="60" t="s">
        <v>224</v>
      </c>
      <c r="D3827" s="15">
        <v>2</v>
      </c>
    </row>
    <row r="3828" spans="1:4" x14ac:dyDescent="0.25">
      <c r="A3828" s="67">
        <v>44132</v>
      </c>
      <c r="B3828" s="60" t="s">
        <v>13</v>
      </c>
      <c r="C3828" s="564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540" t="s">
        <v>13</v>
      </c>
      <c r="C3830" s="60" t="s">
        <v>673</v>
      </c>
      <c r="D3830" s="15">
        <v>1</v>
      </c>
    </row>
    <row r="3831" spans="1:4" x14ac:dyDescent="0.25">
      <c r="A3831" s="67">
        <v>44132</v>
      </c>
      <c r="B3831" s="60" t="s">
        <v>13</v>
      </c>
      <c r="C3831" s="60" t="s">
        <v>225</v>
      </c>
      <c r="D3831" s="15">
        <v>4</v>
      </c>
    </row>
    <row r="3832" spans="1:4" x14ac:dyDescent="0.25">
      <c r="A3832" s="67">
        <v>44132</v>
      </c>
      <c r="B3832" s="540" t="s">
        <v>13</v>
      </c>
      <c r="C3832" s="60" t="s">
        <v>304</v>
      </c>
      <c r="D3832" s="15">
        <v>1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115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1355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60" t="s">
        <v>116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60" t="s">
        <v>1080</v>
      </c>
      <c r="D3847" s="15">
        <v>0</v>
      </c>
    </row>
    <row r="3848" spans="1:4" x14ac:dyDescent="0.25">
      <c r="A3848" s="67">
        <v>44132</v>
      </c>
      <c r="B3848" s="60" t="s">
        <v>8</v>
      </c>
      <c r="C3848" s="60" t="s">
        <v>229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541" t="s">
        <v>8</v>
      </c>
      <c r="C3852" s="60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60" t="s">
        <v>928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60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60" t="s">
        <v>609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60" t="s">
        <v>225</v>
      </c>
      <c r="D3876" s="15">
        <v>4</v>
      </c>
    </row>
    <row r="3877" spans="1:4" x14ac:dyDescent="0.25">
      <c r="A3877" s="67">
        <v>44133</v>
      </c>
      <c r="B3877" s="60" t="s">
        <v>13</v>
      </c>
      <c r="C3877" s="60" t="s">
        <v>222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60" t="s">
        <v>148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1355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564" t="s">
        <v>844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60" t="s">
        <v>843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60" t="s">
        <v>229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842</v>
      </c>
      <c r="D3902" s="15">
        <v>2</v>
      </c>
    </row>
    <row r="3903" spans="1:4" x14ac:dyDescent="0.25">
      <c r="A3903" s="67">
        <v>44133</v>
      </c>
      <c r="B3903" s="60" t="s">
        <v>8</v>
      </c>
      <c r="C3903" s="60" t="s">
        <v>141</v>
      </c>
      <c r="D3903" s="15">
        <v>1</v>
      </c>
    </row>
    <row r="3904" spans="1:4" x14ac:dyDescent="0.25">
      <c r="A3904" s="67">
        <v>44133</v>
      </c>
      <c r="B3904" s="60" t="s">
        <v>8</v>
      </c>
      <c r="C3904" s="60" t="s">
        <v>204</v>
      </c>
      <c r="D3904" s="15">
        <v>3</v>
      </c>
    </row>
    <row r="3905" spans="1:4" x14ac:dyDescent="0.25">
      <c r="A3905" s="67">
        <v>44133</v>
      </c>
      <c r="B3905" s="60" t="s">
        <v>8</v>
      </c>
      <c r="C3905" s="60" t="s">
        <v>40</v>
      </c>
      <c r="D3905" s="15">
        <v>2</v>
      </c>
    </row>
    <row r="3906" spans="1:4" x14ac:dyDescent="0.25">
      <c r="A3906" s="67">
        <v>44133</v>
      </c>
      <c r="B3906" s="60" t="s">
        <v>8</v>
      </c>
      <c r="C3906" s="60" t="s">
        <v>8</v>
      </c>
      <c r="D3906" s="15">
        <v>88</v>
      </c>
    </row>
    <row r="3907" spans="1:4" x14ac:dyDescent="0.25">
      <c r="A3907" s="67">
        <v>44133</v>
      </c>
      <c r="B3907" s="60" t="s">
        <v>8</v>
      </c>
      <c r="C3907" s="60" t="s">
        <v>31</v>
      </c>
      <c r="D3907" s="15">
        <v>2</v>
      </c>
    </row>
    <row r="3908" spans="1:4" x14ac:dyDescent="0.25">
      <c r="A3908" s="67">
        <v>44133</v>
      </c>
      <c r="B3908" s="60" t="s">
        <v>8</v>
      </c>
      <c r="C3908" s="60" t="s">
        <v>80</v>
      </c>
      <c r="D3908" s="15">
        <v>1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60" t="s">
        <v>214</v>
      </c>
      <c r="D3910" s="15">
        <v>1</v>
      </c>
    </row>
    <row r="3911" spans="1:4" x14ac:dyDescent="0.25">
      <c r="A3911" s="67">
        <v>44133</v>
      </c>
      <c r="B3911" s="60" t="s">
        <v>50</v>
      </c>
      <c r="C3911" s="60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60" t="s">
        <v>853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60" t="s">
        <v>1027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224</v>
      </c>
      <c r="D3921" s="15">
        <v>1</v>
      </c>
    </row>
    <row r="3922" spans="1:4" x14ac:dyDescent="0.25">
      <c r="A3922" s="67">
        <v>44134</v>
      </c>
      <c r="B3922" s="60" t="s">
        <v>13</v>
      </c>
      <c r="C3922" s="564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225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222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60" t="s">
        <v>764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115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60" t="s">
        <v>148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1355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60" t="s">
        <v>781</v>
      </c>
      <c r="D3943" s="15">
        <v>1</v>
      </c>
    </row>
    <row r="3944" spans="1:4" x14ac:dyDescent="0.25">
      <c r="A3944" s="67">
        <v>44134</v>
      </c>
      <c r="B3944" s="60" t="s">
        <v>12</v>
      </c>
      <c r="C3944" s="60" t="s">
        <v>589</v>
      </c>
      <c r="D3944" s="15">
        <v>3</v>
      </c>
    </row>
    <row r="3945" spans="1:4" x14ac:dyDescent="0.25">
      <c r="A3945" s="67">
        <v>44134</v>
      </c>
      <c r="B3945" s="60" t="s">
        <v>12</v>
      </c>
      <c r="C3945" s="60" t="s">
        <v>116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60" t="s">
        <v>229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60" t="s">
        <v>928</v>
      </c>
      <c r="D3959" s="15">
        <v>1</v>
      </c>
    </row>
    <row r="3960" spans="1:4" x14ac:dyDescent="0.25">
      <c r="A3960" s="67">
        <v>44134</v>
      </c>
      <c r="B3960" s="60" t="s">
        <v>50</v>
      </c>
      <c r="C3960" s="60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60" t="s">
        <v>609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60" t="s">
        <v>224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60" t="s">
        <v>225</v>
      </c>
      <c r="D3973" s="15">
        <v>3</v>
      </c>
    </row>
    <row r="3974" spans="1:4" x14ac:dyDescent="0.25">
      <c r="A3974" s="67">
        <v>44135</v>
      </c>
      <c r="B3974" s="60" t="s">
        <v>13</v>
      </c>
      <c r="C3974" s="60" t="s">
        <v>222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115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1355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60" t="s">
        <v>229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1356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60" t="s">
        <v>1027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225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222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115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148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1355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1355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60" t="s">
        <v>843</v>
      </c>
      <c r="D4038" s="15">
        <v>1</v>
      </c>
    </row>
    <row r="4039" spans="1:4" x14ac:dyDescent="0.25">
      <c r="A4039" s="67">
        <v>44136</v>
      </c>
      <c r="B4039" s="60" t="s">
        <v>8</v>
      </c>
      <c r="C4039" s="60" t="s">
        <v>229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1356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367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60" t="s">
        <v>611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60" t="s">
        <v>225</v>
      </c>
      <c r="D4066" s="15">
        <v>5</v>
      </c>
    </row>
    <row r="4067" spans="1:4" x14ac:dyDescent="0.25">
      <c r="A4067" s="67">
        <v>44137</v>
      </c>
      <c r="B4067" s="60" t="s">
        <v>13</v>
      </c>
      <c r="C4067" s="60" t="s">
        <v>222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60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1355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60" t="s">
        <v>116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60" t="s">
        <v>229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225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222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564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1355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116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60" t="s">
        <v>224</v>
      </c>
      <c r="D4133" s="15">
        <v>1</v>
      </c>
    </row>
    <row r="4134" spans="1:4" x14ac:dyDescent="0.25">
      <c r="A4134" s="67">
        <v>44139</v>
      </c>
      <c r="B4134" s="60" t="s">
        <v>13</v>
      </c>
      <c r="C4134" s="564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60" t="s">
        <v>225</v>
      </c>
      <c r="D4136" s="15">
        <v>1</v>
      </c>
    </row>
    <row r="4137" spans="1:4" x14ac:dyDescent="0.25">
      <c r="A4137" s="67">
        <v>44139</v>
      </c>
      <c r="B4137" s="60" t="s">
        <v>13</v>
      </c>
      <c r="C4137" s="60" t="s">
        <v>222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115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60" t="s">
        <v>148</v>
      </c>
      <c r="D4146" s="15">
        <v>1</v>
      </c>
    </row>
    <row r="4147" spans="1:4" x14ac:dyDescent="0.25">
      <c r="A4147" s="67">
        <v>44139</v>
      </c>
      <c r="B4147" s="60" t="s">
        <v>9</v>
      </c>
      <c r="C4147" s="60" t="s">
        <v>148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564" t="s">
        <v>856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60" t="s">
        <v>116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60" t="s">
        <v>229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115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60" t="s">
        <v>1355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564" t="s">
        <v>857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116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229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224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225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222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564" t="s">
        <v>867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115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1355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60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564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60" t="s">
        <v>843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818</v>
      </c>
      <c r="D4244" s="15">
        <v>1</v>
      </c>
    </row>
    <row r="4245" spans="1:4" x14ac:dyDescent="0.25">
      <c r="A4245" s="67">
        <v>44141</v>
      </c>
      <c r="B4245" s="60" t="s">
        <v>50</v>
      </c>
      <c r="C4245" s="60" t="s">
        <v>1356</v>
      </c>
      <c r="D4245" s="15">
        <v>3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564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60" t="s">
        <v>1027</v>
      </c>
      <c r="D4261" s="15">
        <v>3</v>
      </c>
    </row>
    <row r="4262" spans="1:4" x14ac:dyDescent="0.25">
      <c r="A4262" s="67">
        <v>44142</v>
      </c>
      <c r="B4262" s="60" t="s">
        <v>13</v>
      </c>
      <c r="C4262" s="60" t="s">
        <v>611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60" t="s">
        <v>225</v>
      </c>
      <c r="D4264" s="15">
        <v>2</v>
      </c>
    </row>
    <row r="4265" spans="1:4" x14ac:dyDescent="0.25">
      <c r="A4265" s="67">
        <v>44142</v>
      </c>
      <c r="B4265" s="60" t="s">
        <v>13</v>
      </c>
      <c r="C4265" s="60" t="s">
        <v>222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115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60" t="s">
        <v>116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60" t="s">
        <v>229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60" t="s">
        <v>818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613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60" t="s">
        <v>853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222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564" t="s">
        <v>657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60" t="s">
        <v>764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115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60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60" t="s">
        <v>148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1355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60" t="s">
        <v>229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1356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60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60" t="s">
        <v>853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60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225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1355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116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229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60" t="s">
        <v>853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225</v>
      </c>
      <c r="D4372" s="15">
        <v>1</v>
      </c>
    </row>
    <row r="4373" spans="1:4" x14ac:dyDescent="0.25">
      <c r="A4373" s="67">
        <v>44145</v>
      </c>
      <c r="B4373" s="60" t="s">
        <v>13</v>
      </c>
      <c r="C4373" s="564" t="s">
        <v>1042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564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115</v>
      </c>
      <c r="D4378" s="15">
        <v>2</v>
      </c>
    </row>
    <row r="4379" spans="1:4" x14ac:dyDescent="0.25">
      <c r="A4379" s="67">
        <v>44145</v>
      </c>
      <c r="B4379" s="60" t="s">
        <v>7</v>
      </c>
      <c r="C4379" s="60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148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1355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229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60" t="s">
        <v>1027</v>
      </c>
      <c r="D4407" s="15">
        <v>3</v>
      </c>
    </row>
    <row r="4408" spans="1:4" x14ac:dyDescent="0.25">
      <c r="A4408" s="67">
        <v>44146</v>
      </c>
      <c r="B4408" s="60" t="s">
        <v>13</v>
      </c>
      <c r="C4408" s="60" t="s">
        <v>1055</v>
      </c>
      <c r="D4408" s="15">
        <v>1</v>
      </c>
    </row>
    <row r="4409" spans="1:4" x14ac:dyDescent="0.25">
      <c r="A4409" s="67">
        <v>44146</v>
      </c>
      <c r="B4409" s="60" t="s">
        <v>13</v>
      </c>
      <c r="C4409" s="60" t="s">
        <v>611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673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225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115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60" t="s">
        <v>148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1355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60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564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116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60" t="s">
        <v>229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1156</v>
      </c>
      <c r="D4436" s="15">
        <v>1</v>
      </c>
    </row>
    <row r="4437" spans="1:4" x14ac:dyDescent="0.25">
      <c r="A4437" s="67">
        <v>44146</v>
      </c>
      <c r="B4437" s="60" t="s">
        <v>8</v>
      </c>
      <c r="C4437" s="60" t="s">
        <v>133</v>
      </c>
      <c r="D4437" s="15">
        <v>7</v>
      </c>
    </row>
    <row r="4438" spans="1:4" x14ac:dyDescent="0.25">
      <c r="A4438" s="67">
        <v>44146</v>
      </c>
      <c r="B4438" s="60" t="s">
        <v>8</v>
      </c>
      <c r="C4438" s="60" t="s">
        <v>40</v>
      </c>
      <c r="D4438" s="15">
        <v>2</v>
      </c>
    </row>
    <row r="4439" spans="1:4" x14ac:dyDescent="0.25">
      <c r="A4439" s="67">
        <v>44146</v>
      </c>
      <c r="B4439" s="60" t="s">
        <v>8</v>
      </c>
      <c r="C4439" s="60" t="s">
        <v>8</v>
      </c>
      <c r="D4439" s="15">
        <v>100</v>
      </c>
    </row>
    <row r="4440" spans="1:4" x14ac:dyDescent="0.25">
      <c r="A4440" s="67">
        <v>44146</v>
      </c>
      <c r="B4440" s="60" t="s">
        <v>8</v>
      </c>
      <c r="C4440" s="60" t="s">
        <v>31</v>
      </c>
      <c r="D4440" s="15">
        <v>4</v>
      </c>
    </row>
    <row r="4441" spans="1:4" x14ac:dyDescent="0.25">
      <c r="A4441" s="67">
        <v>44146</v>
      </c>
      <c r="B4441" s="60" t="s">
        <v>8</v>
      </c>
      <c r="C4441" s="60" t="s">
        <v>80</v>
      </c>
      <c r="D4441" s="15">
        <v>1</v>
      </c>
    </row>
    <row r="4442" spans="1:4" x14ac:dyDescent="0.25">
      <c r="A4442" s="67">
        <v>44146</v>
      </c>
      <c r="B4442" s="60" t="s">
        <v>8</v>
      </c>
      <c r="C4442" s="60" t="s">
        <v>111</v>
      </c>
      <c r="D4442" s="15">
        <v>3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60" t="s">
        <v>853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60" t="s">
        <v>224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60" t="s">
        <v>225</v>
      </c>
      <c r="D4459" s="15">
        <v>1</v>
      </c>
    </row>
    <row r="4460" spans="1:4" x14ac:dyDescent="0.25">
      <c r="A4460" s="67">
        <v>44147</v>
      </c>
      <c r="B4460" s="60" t="s">
        <v>13</v>
      </c>
      <c r="C4460" s="60" t="s">
        <v>222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60" t="s">
        <v>764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60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60" t="s">
        <v>148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1355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60" t="s">
        <v>589</v>
      </c>
      <c r="D4475" s="15">
        <v>1</v>
      </c>
    </row>
    <row r="4476" spans="1:4" x14ac:dyDescent="0.25">
      <c r="A4476" s="67">
        <v>44147</v>
      </c>
      <c r="B4476" s="60" t="s">
        <v>12</v>
      </c>
      <c r="C4476" s="60" t="s">
        <v>116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60" t="s">
        <v>229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1356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60" t="s">
        <v>710</v>
      </c>
      <c r="D4492" s="15">
        <v>1</v>
      </c>
    </row>
    <row r="4493" spans="1:4" x14ac:dyDescent="0.25">
      <c r="A4493" s="67">
        <v>44147</v>
      </c>
      <c r="B4493" s="60" t="s">
        <v>51</v>
      </c>
      <c r="C4493" s="564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60" t="s">
        <v>853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225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115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60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116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60" t="s">
        <v>229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60" t="s">
        <v>679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224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225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115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1355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589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60" t="s">
        <v>229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818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1356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60" t="s">
        <v>853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225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222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115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60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229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60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222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564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1355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116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214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224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225</v>
      </c>
      <c r="D4640" s="15">
        <v>2</v>
      </c>
    </row>
    <row r="4641" spans="1:4" x14ac:dyDescent="0.25">
      <c r="A4641" s="67">
        <v>44152</v>
      </c>
      <c r="B4641" s="60" t="s">
        <v>13</v>
      </c>
      <c r="C4641" s="564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222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115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60" t="s">
        <v>148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1355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843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229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60" t="s">
        <v>225</v>
      </c>
      <c r="D4681" s="15">
        <v>5</v>
      </c>
    </row>
    <row r="4682" spans="1:4" x14ac:dyDescent="0.25">
      <c r="A4682" s="67">
        <v>44153</v>
      </c>
      <c r="B4682" s="60" t="s">
        <v>13</v>
      </c>
      <c r="C4682" s="60" t="s">
        <v>222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60" t="s">
        <v>115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60" t="s">
        <v>148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1355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564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566" t="s">
        <v>782</v>
      </c>
      <c r="D4699" s="15">
        <v>1</v>
      </c>
    </row>
    <row r="4700" spans="1:4" x14ac:dyDescent="0.25">
      <c r="A4700" s="67">
        <v>44153</v>
      </c>
      <c r="B4700" s="60" t="s">
        <v>12</v>
      </c>
      <c r="C4700" s="60" t="s">
        <v>116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60" t="s">
        <v>229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60" t="s">
        <v>214</v>
      </c>
      <c r="D4709" s="15">
        <v>1</v>
      </c>
    </row>
    <row r="4710" spans="1:4" x14ac:dyDescent="0.25">
      <c r="A4710" s="67">
        <v>44153</v>
      </c>
      <c r="B4710" s="60" t="s">
        <v>50</v>
      </c>
      <c r="C4710" s="60" t="s">
        <v>613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60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566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60" t="s">
        <v>1027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60" t="s">
        <v>225</v>
      </c>
      <c r="D4723" s="15">
        <v>4</v>
      </c>
    </row>
    <row r="4724" spans="1:4" x14ac:dyDescent="0.25">
      <c r="A4724" s="67">
        <v>44154</v>
      </c>
      <c r="B4724" s="60" t="s">
        <v>13</v>
      </c>
      <c r="C4724" s="60" t="s">
        <v>222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60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1355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60" t="s">
        <v>229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60" t="s">
        <v>853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60" t="s">
        <v>225</v>
      </c>
      <c r="D4754" s="15">
        <v>1</v>
      </c>
    </row>
    <row r="4755" spans="1:4" x14ac:dyDescent="0.25">
      <c r="A4755" s="67">
        <v>44155</v>
      </c>
      <c r="B4755" s="60" t="s">
        <v>13</v>
      </c>
      <c r="C4755" s="60" t="s">
        <v>222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564" t="s">
        <v>775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60" t="s">
        <v>764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60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1355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60" t="s">
        <v>229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60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225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222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764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1355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564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60" t="s">
        <v>229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60" t="s">
        <v>853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60" t="s">
        <v>222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60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60" t="s">
        <v>148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1355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60" t="s">
        <v>116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60" t="s">
        <v>229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60" t="s">
        <v>214</v>
      </c>
      <c r="D4861" s="15">
        <v>2</v>
      </c>
    </row>
    <row r="4862" spans="1:4" x14ac:dyDescent="0.25">
      <c r="A4862" s="67">
        <v>44157</v>
      </c>
      <c r="B4862" s="60" t="s">
        <v>50</v>
      </c>
      <c r="C4862" s="60" t="s">
        <v>1356</v>
      </c>
      <c r="D4862" s="15">
        <v>3</v>
      </c>
    </row>
    <row r="4863" spans="1:4" x14ac:dyDescent="0.25">
      <c r="A4863" s="67">
        <v>44157</v>
      </c>
      <c r="B4863" s="60" t="s">
        <v>50</v>
      </c>
      <c r="C4863" s="60" t="s">
        <v>613</v>
      </c>
      <c r="D4863" s="15">
        <v>1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60" t="s">
        <v>621</v>
      </c>
      <c r="D4868" s="15">
        <v>0</v>
      </c>
    </row>
    <row r="4869" spans="1:4" x14ac:dyDescent="0.25">
      <c r="A4869" s="67">
        <v>44157</v>
      </c>
      <c r="B4869" s="60" t="s">
        <v>51</v>
      </c>
      <c r="C4869" s="564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60" t="s">
        <v>222</v>
      </c>
      <c r="D4875" s="15">
        <v>2</v>
      </c>
    </row>
    <row r="4876" spans="1:4" x14ac:dyDescent="0.25">
      <c r="A4876" s="67">
        <v>44158</v>
      </c>
      <c r="B4876" s="60" t="s">
        <v>24</v>
      </c>
      <c r="C4876" s="60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60" t="s">
        <v>148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1355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60" t="s">
        <v>116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60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60" t="s">
        <v>222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60" t="s">
        <v>148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1355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224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222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564" t="s">
        <v>775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612</v>
      </c>
      <c r="D4935" s="15">
        <v>4</v>
      </c>
    </row>
    <row r="4936" spans="1:4" x14ac:dyDescent="0.25">
      <c r="A4936" s="67">
        <v>44160</v>
      </c>
      <c r="B4936" s="60" t="s">
        <v>9</v>
      </c>
      <c r="C4936" s="60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1355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116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60" t="s">
        <v>229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225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222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764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564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115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148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1355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1356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564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60" t="s">
        <v>1027</v>
      </c>
      <c r="D5010" s="15">
        <v>1</v>
      </c>
    </row>
    <row r="5011" spans="1:4" x14ac:dyDescent="0.25">
      <c r="A5011" s="67">
        <v>44162</v>
      </c>
      <c r="B5011" s="60" t="s">
        <v>13</v>
      </c>
      <c r="C5011" s="60" t="s">
        <v>320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60" t="s">
        <v>673</v>
      </c>
      <c r="D5013" s="15">
        <v>1</v>
      </c>
    </row>
    <row r="5014" spans="1:4" x14ac:dyDescent="0.25">
      <c r="A5014" s="67">
        <v>44162</v>
      </c>
      <c r="B5014" s="60" t="s">
        <v>13</v>
      </c>
      <c r="C5014" s="60" t="s">
        <v>225</v>
      </c>
      <c r="D5014" s="15">
        <v>1</v>
      </c>
    </row>
    <row r="5015" spans="1:4" x14ac:dyDescent="0.25">
      <c r="A5015" s="67">
        <v>44162</v>
      </c>
      <c r="B5015" s="60" t="s">
        <v>13</v>
      </c>
      <c r="C5015" s="60" t="s">
        <v>222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564" t="s">
        <v>926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60" t="s">
        <v>764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115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60" t="s">
        <v>612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60" t="s">
        <v>148</v>
      </c>
      <c r="D5030" s="15">
        <v>1</v>
      </c>
    </row>
    <row r="5031" spans="1:4" x14ac:dyDescent="0.25">
      <c r="A5031" s="67">
        <v>44162</v>
      </c>
      <c r="B5031" s="60" t="s">
        <v>9</v>
      </c>
      <c r="C5031" s="60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1355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60" t="s">
        <v>116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60" t="s">
        <v>229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214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564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673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222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148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1355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116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564" t="s">
        <v>929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229</v>
      </c>
      <c r="D5075" s="15">
        <v>6</v>
      </c>
    </row>
    <row r="5076" spans="1:4" x14ac:dyDescent="0.25">
      <c r="A5076" s="67">
        <v>44163</v>
      </c>
      <c r="B5076" s="60" t="s">
        <v>8</v>
      </c>
      <c r="C5076" s="564" t="s">
        <v>930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1356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60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60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60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1355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1355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60" t="s">
        <v>225</v>
      </c>
      <c r="D5131" s="15">
        <v>2</v>
      </c>
    </row>
    <row r="5132" spans="1:4" x14ac:dyDescent="0.25">
      <c r="A5132" s="67">
        <v>44165</v>
      </c>
      <c r="B5132" s="60" t="s">
        <v>13</v>
      </c>
      <c r="C5132" s="60" t="s">
        <v>222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60" t="s">
        <v>115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60" t="s">
        <v>631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1355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60" t="s">
        <v>116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60" t="s">
        <v>229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1027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60" t="s">
        <v>225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225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60" t="s">
        <v>222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564" t="s">
        <v>926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612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148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1355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1080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229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60" t="s">
        <v>613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60" t="s">
        <v>931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60" t="s">
        <v>853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932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225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222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564" t="s">
        <v>926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564" t="s">
        <v>933</v>
      </c>
      <c r="D5225" s="15">
        <v>1</v>
      </c>
    </row>
    <row r="5226" spans="1:4" x14ac:dyDescent="0.25">
      <c r="A5226" s="67">
        <v>44167</v>
      </c>
      <c r="B5226" s="60" t="s">
        <v>9</v>
      </c>
      <c r="C5226" s="564" t="s">
        <v>934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1355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564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589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116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229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931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60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304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115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60" t="s">
        <v>612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60" t="s">
        <v>148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1355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60" t="s">
        <v>229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214</v>
      </c>
      <c r="D5285" s="15">
        <v>1</v>
      </c>
    </row>
    <row r="5286" spans="1:4" x14ac:dyDescent="0.25">
      <c r="A5286" s="67">
        <v>44168</v>
      </c>
      <c r="B5286" s="60" t="s">
        <v>50</v>
      </c>
      <c r="C5286" s="60" t="s">
        <v>928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60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673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225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612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940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148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1355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116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229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214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225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304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222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764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1355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116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229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214</v>
      </c>
      <c r="D5362" s="15">
        <v>1</v>
      </c>
    </row>
    <row r="5363" spans="1:4" x14ac:dyDescent="0.25">
      <c r="A5363" s="67">
        <v>44170</v>
      </c>
      <c r="B5363" s="60" t="s">
        <v>49</v>
      </c>
      <c r="C5363" s="60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60" t="s">
        <v>1356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564" t="s">
        <v>941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931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1355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1355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60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60" t="s">
        <v>222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564" t="s">
        <v>943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60" t="s">
        <v>612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1355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564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60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60" t="s">
        <v>116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1355</v>
      </c>
      <c r="D5453" s="15">
        <v>0</v>
      </c>
    </row>
    <row r="5454" spans="1:4" x14ac:dyDescent="0.25">
      <c r="A5454" s="67">
        <v>44173</v>
      </c>
      <c r="B5454" s="60" t="s">
        <v>11</v>
      </c>
      <c r="C5454" s="60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60" t="s">
        <v>853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60" t="s">
        <v>225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60" t="s">
        <v>612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60" t="s">
        <v>148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60" t="s">
        <v>116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564" t="s">
        <v>775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60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60" t="s">
        <v>115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116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214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1356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60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60" t="s">
        <v>853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222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612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940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116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229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1356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60" t="s">
        <v>945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60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60" t="s">
        <v>947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60" t="s">
        <v>853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60" t="s">
        <v>225</v>
      </c>
      <c r="D5568" s="15">
        <v>3</v>
      </c>
    </row>
    <row r="5569" spans="1:4" x14ac:dyDescent="0.25">
      <c r="A5569" s="67">
        <v>44177</v>
      </c>
      <c r="B5569" s="60" t="s">
        <v>13</v>
      </c>
      <c r="C5569" s="60" t="s">
        <v>222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60" t="s">
        <v>764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60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60" t="s">
        <v>115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60" t="s">
        <v>612</v>
      </c>
      <c r="D5577" s="15">
        <v>4</v>
      </c>
    </row>
    <row r="5578" spans="1:4" x14ac:dyDescent="0.25">
      <c r="A5578" s="67">
        <v>44177</v>
      </c>
      <c r="B5578" s="60" t="s">
        <v>9</v>
      </c>
      <c r="C5578" s="564" t="s">
        <v>933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60" t="s">
        <v>116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60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60" t="s">
        <v>945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60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60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1355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1355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60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60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60" t="s">
        <v>853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60" t="s">
        <v>1027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60" t="s">
        <v>612</v>
      </c>
      <c r="D5651" s="15">
        <v>5</v>
      </c>
    </row>
    <row r="5652" spans="1:4" x14ac:dyDescent="0.25">
      <c r="A5652" s="67">
        <v>44179</v>
      </c>
      <c r="B5652" s="60" t="s">
        <v>9</v>
      </c>
      <c r="C5652" s="564" t="s">
        <v>933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564" t="s">
        <v>856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60" t="s">
        <v>116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60" t="s">
        <v>214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60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60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60" t="s">
        <v>609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60" t="s">
        <v>222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60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60" t="s">
        <v>115</v>
      </c>
      <c r="D5691" s="15">
        <v>2</v>
      </c>
    </row>
    <row r="5692" spans="1:4" x14ac:dyDescent="0.25">
      <c r="A5692" s="67">
        <v>44180</v>
      </c>
      <c r="B5692" s="60" t="s">
        <v>9</v>
      </c>
      <c r="C5692" s="60" t="s">
        <v>612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116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60" t="s">
        <v>679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60" t="s">
        <v>225</v>
      </c>
      <c r="D5717" s="15">
        <v>3</v>
      </c>
    </row>
    <row r="5718" spans="1:4" x14ac:dyDescent="0.25">
      <c r="A5718" s="67">
        <v>44181</v>
      </c>
      <c r="B5718" s="60" t="s">
        <v>13</v>
      </c>
      <c r="C5718" s="564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60" t="s">
        <v>222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60" t="s">
        <v>948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60" t="s">
        <v>764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60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60" t="s">
        <v>612</v>
      </c>
      <c r="D5727" s="15">
        <v>4</v>
      </c>
    </row>
    <row r="5728" spans="1:4" x14ac:dyDescent="0.25">
      <c r="A5728" s="67">
        <v>44181</v>
      </c>
      <c r="B5728" s="60" t="s">
        <v>9</v>
      </c>
      <c r="C5728" s="60" t="s">
        <v>631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60" t="s">
        <v>148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60" t="s">
        <v>116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1356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60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60" t="s">
        <v>225</v>
      </c>
      <c r="D5760" s="15">
        <v>2</v>
      </c>
    </row>
    <row r="5761" spans="1:4" x14ac:dyDescent="0.25">
      <c r="A5761" s="67">
        <v>44182</v>
      </c>
      <c r="B5761" s="60" t="s">
        <v>13</v>
      </c>
      <c r="C5761" s="60" t="s">
        <v>222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564" t="s">
        <v>1071</v>
      </c>
      <c r="D5763" s="15">
        <v>1</v>
      </c>
    </row>
    <row r="5764" spans="1:4" x14ac:dyDescent="0.25">
      <c r="A5764" s="67">
        <v>44182</v>
      </c>
      <c r="B5764" s="60" t="s">
        <v>24</v>
      </c>
      <c r="C5764" s="564" t="s">
        <v>775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564" t="s">
        <v>950</v>
      </c>
      <c r="D5767" s="15">
        <v>1</v>
      </c>
    </row>
    <row r="5768" spans="1:4" x14ac:dyDescent="0.25">
      <c r="A5768" s="67">
        <v>44182</v>
      </c>
      <c r="B5768" s="60" t="s">
        <v>48</v>
      </c>
      <c r="C5768" s="60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60" t="s">
        <v>148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60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60" t="s">
        <v>609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60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60" t="s">
        <v>853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60" t="s">
        <v>225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60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60" t="s">
        <v>612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564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1355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60" t="s">
        <v>116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60" t="s">
        <v>229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60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1356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60" t="s">
        <v>945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60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60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60" t="s">
        <v>853</v>
      </c>
      <c r="D5836" s="15">
        <v>5</v>
      </c>
    </row>
    <row r="5837" spans="1:4" x14ac:dyDescent="0.25">
      <c r="A5837" s="67">
        <v>44184</v>
      </c>
      <c r="B5837" s="60" t="s">
        <v>20</v>
      </c>
      <c r="C5837" s="60" t="s">
        <v>952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60" t="s">
        <v>1027</v>
      </c>
      <c r="D5841" s="15">
        <v>1</v>
      </c>
    </row>
    <row r="5842" spans="1:4" x14ac:dyDescent="0.25">
      <c r="A5842" s="67">
        <v>44184</v>
      </c>
      <c r="B5842" s="60" t="s">
        <v>13</v>
      </c>
      <c r="C5842" s="60" t="s">
        <v>225</v>
      </c>
      <c r="D5842" s="15">
        <v>2</v>
      </c>
    </row>
    <row r="5843" spans="1:4" x14ac:dyDescent="0.25">
      <c r="A5843" s="67">
        <v>44184</v>
      </c>
      <c r="B5843" s="60" t="s">
        <v>13</v>
      </c>
      <c r="C5843" s="60" t="s">
        <v>222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60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60" t="s">
        <v>148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1355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60" t="s">
        <v>116</v>
      </c>
      <c r="D5855" s="15">
        <v>2</v>
      </c>
    </row>
    <row r="5856" spans="1:4" x14ac:dyDescent="0.25">
      <c r="A5856" s="67">
        <v>44184</v>
      </c>
      <c r="B5856" s="60" t="s">
        <v>12</v>
      </c>
      <c r="C5856" s="60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60" t="s">
        <v>1080</v>
      </c>
      <c r="D5857" s="15">
        <v>0</v>
      </c>
    </row>
    <row r="5858" spans="1:4" x14ac:dyDescent="0.25">
      <c r="A5858" s="67">
        <v>44184</v>
      </c>
      <c r="B5858" s="60" t="s">
        <v>8</v>
      </c>
      <c r="C5858" s="60" t="s">
        <v>229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60" t="s">
        <v>214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60" t="s">
        <v>945</v>
      </c>
      <c r="D5869" s="15">
        <v>3</v>
      </c>
    </row>
    <row r="5870" spans="1:4" x14ac:dyDescent="0.25">
      <c r="A5870" s="67">
        <v>44184</v>
      </c>
      <c r="B5870" s="60" t="s">
        <v>27</v>
      </c>
      <c r="C5870" s="564" t="s">
        <v>1083</v>
      </c>
      <c r="D5870" s="15">
        <v>1</v>
      </c>
    </row>
    <row r="5871" spans="1:4" x14ac:dyDescent="0.25">
      <c r="A5871" s="67">
        <v>44184</v>
      </c>
      <c r="B5871" s="60" t="s">
        <v>27</v>
      </c>
      <c r="C5871" s="60" t="s">
        <v>43</v>
      </c>
      <c r="D5871" s="15">
        <v>78</v>
      </c>
    </row>
    <row r="5872" spans="1:4" x14ac:dyDescent="0.25">
      <c r="A5872" s="67">
        <v>44184</v>
      </c>
      <c r="B5872" s="60" t="s">
        <v>27</v>
      </c>
      <c r="C5872" s="60" t="s">
        <v>939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60" t="s">
        <v>931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1355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60" t="s">
        <v>853</v>
      </c>
      <c r="D5896" s="15">
        <v>3</v>
      </c>
    </row>
    <row r="5897" spans="1:4" x14ac:dyDescent="0.25">
      <c r="A5897" s="67">
        <v>44186</v>
      </c>
      <c r="B5897" s="60" t="s">
        <v>20</v>
      </c>
      <c r="C5897" s="60" t="s">
        <v>20</v>
      </c>
      <c r="D5897" s="15">
        <v>78</v>
      </c>
    </row>
    <row r="5898" spans="1:4" x14ac:dyDescent="0.25">
      <c r="A5898" s="67">
        <v>44186</v>
      </c>
      <c r="B5898" s="60" t="s">
        <v>20</v>
      </c>
      <c r="C5898" s="60" t="s">
        <v>365</v>
      </c>
      <c r="D5898" s="15">
        <v>2</v>
      </c>
    </row>
    <row r="5899" spans="1:4" x14ac:dyDescent="0.25">
      <c r="A5899" s="67">
        <v>44186</v>
      </c>
      <c r="B5899" s="60" t="s">
        <v>20</v>
      </c>
      <c r="C5899" s="60" t="s">
        <v>651</v>
      </c>
      <c r="D5899" s="15">
        <v>1</v>
      </c>
    </row>
    <row r="5900" spans="1:4" x14ac:dyDescent="0.25">
      <c r="A5900" s="67">
        <v>44186</v>
      </c>
      <c r="B5900" s="60" t="s">
        <v>13</v>
      </c>
      <c r="C5900" s="60" t="s">
        <v>225</v>
      </c>
      <c r="D5900" s="15">
        <v>4</v>
      </c>
    </row>
    <row r="5901" spans="1:4" x14ac:dyDescent="0.25">
      <c r="A5901" s="67">
        <v>44186</v>
      </c>
      <c r="B5901" s="60" t="s">
        <v>24</v>
      </c>
      <c r="C5901" s="60" t="s">
        <v>23</v>
      </c>
      <c r="D5901" s="15">
        <v>10</v>
      </c>
    </row>
    <row r="5902" spans="1:4" x14ac:dyDescent="0.25">
      <c r="A5902" s="67">
        <v>44186</v>
      </c>
      <c r="B5902" s="60" t="s">
        <v>24</v>
      </c>
      <c r="C5902" s="60" t="s">
        <v>24</v>
      </c>
      <c r="D5902" s="15">
        <v>14</v>
      </c>
    </row>
    <row r="5903" spans="1:4" x14ac:dyDescent="0.25">
      <c r="A5903" s="67">
        <v>44186</v>
      </c>
      <c r="B5903" s="60" t="s">
        <v>47</v>
      </c>
      <c r="C5903" s="60" t="s">
        <v>47</v>
      </c>
      <c r="D5903" s="15">
        <v>2</v>
      </c>
    </row>
    <row r="5904" spans="1:4" x14ac:dyDescent="0.25">
      <c r="A5904" s="67">
        <v>44186</v>
      </c>
      <c r="B5904" s="60" t="s">
        <v>48</v>
      </c>
      <c r="C5904" s="60" t="s">
        <v>48</v>
      </c>
      <c r="D5904" s="15">
        <v>1</v>
      </c>
    </row>
    <row r="5905" spans="1:4" x14ac:dyDescent="0.25">
      <c r="A5905" s="67">
        <v>44186</v>
      </c>
      <c r="B5905" s="60" t="s">
        <v>7</v>
      </c>
      <c r="C5905" s="60" t="s">
        <v>7</v>
      </c>
      <c r="D5905" s="15">
        <v>5</v>
      </c>
    </row>
    <row r="5906" spans="1:4" x14ac:dyDescent="0.25">
      <c r="A5906" s="67">
        <v>44186</v>
      </c>
      <c r="B5906" s="60" t="s">
        <v>9</v>
      </c>
      <c r="C5906" s="60" t="s">
        <v>9</v>
      </c>
      <c r="D5906" s="15">
        <v>36</v>
      </c>
    </row>
    <row r="5907" spans="1:4" x14ac:dyDescent="0.25">
      <c r="A5907" s="67">
        <v>44186</v>
      </c>
      <c r="B5907" s="60" t="s">
        <v>9</v>
      </c>
      <c r="C5907" s="60" t="s">
        <v>17</v>
      </c>
      <c r="D5907" s="15">
        <v>1</v>
      </c>
    </row>
    <row r="5908" spans="1:4" x14ac:dyDescent="0.25">
      <c r="A5908" s="67">
        <v>44186</v>
      </c>
      <c r="B5908" s="60" t="s">
        <v>9</v>
      </c>
      <c r="C5908" s="60" t="s">
        <v>148</v>
      </c>
      <c r="D5908" s="15">
        <v>1</v>
      </c>
    </row>
    <row r="5909" spans="1:4" x14ac:dyDescent="0.25">
      <c r="A5909" s="67">
        <v>44186</v>
      </c>
      <c r="B5909" s="60" t="s">
        <v>15</v>
      </c>
      <c r="C5909" s="60" t="s">
        <v>1355</v>
      </c>
      <c r="D5909" s="15">
        <v>2</v>
      </c>
    </row>
    <row r="5910" spans="1:4" x14ac:dyDescent="0.25">
      <c r="A5910" s="67">
        <v>44186</v>
      </c>
      <c r="B5910" s="60" t="s">
        <v>11</v>
      </c>
      <c r="C5910" s="60" t="s">
        <v>11</v>
      </c>
      <c r="D5910" s="15">
        <v>2</v>
      </c>
    </row>
    <row r="5911" spans="1:4" x14ac:dyDescent="0.25">
      <c r="A5911" s="67">
        <v>44186</v>
      </c>
      <c r="B5911" s="60" t="s">
        <v>12</v>
      </c>
      <c r="C5911" s="60" t="s">
        <v>74</v>
      </c>
      <c r="D5911" s="15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5">
        <v>1</v>
      </c>
    </row>
    <row r="5913" spans="1:4" x14ac:dyDescent="0.25">
      <c r="A5913" s="67">
        <v>44186</v>
      </c>
      <c r="B5913" s="60" t="s">
        <v>12</v>
      </c>
      <c r="C5913" s="60" t="s">
        <v>116</v>
      </c>
      <c r="D5913" s="15">
        <v>16</v>
      </c>
    </row>
    <row r="5914" spans="1:4" x14ac:dyDescent="0.25">
      <c r="A5914" s="67">
        <v>44186</v>
      </c>
      <c r="B5914" s="60" t="s">
        <v>12</v>
      </c>
      <c r="C5914" s="60" t="s">
        <v>12</v>
      </c>
      <c r="D5914" s="15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5">
        <v>2</v>
      </c>
    </row>
    <row r="5916" spans="1:4" x14ac:dyDescent="0.25">
      <c r="A5916" s="67">
        <v>44186</v>
      </c>
      <c r="B5916" s="60" t="s">
        <v>8</v>
      </c>
      <c r="C5916" s="60" t="s">
        <v>204</v>
      </c>
      <c r="D5916" s="15">
        <v>3</v>
      </c>
    </row>
    <row r="5917" spans="1:4" x14ac:dyDescent="0.25">
      <c r="A5917" s="67">
        <v>44186</v>
      </c>
      <c r="B5917" s="60" t="s">
        <v>8</v>
      </c>
      <c r="C5917" s="60" t="s">
        <v>40</v>
      </c>
      <c r="D5917" s="15">
        <v>1</v>
      </c>
    </row>
    <row r="5918" spans="1:4" x14ac:dyDescent="0.25">
      <c r="A5918" s="67">
        <v>44186</v>
      </c>
      <c r="B5918" s="60" t="s">
        <v>8</v>
      </c>
      <c r="C5918" s="60" t="s">
        <v>8</v>
      </c>
      <c r="D5918" s="15">
        <v>24</v>
      </c>
    </row>
    <row r="5919" spans="1:4" x14ac:dyDescent="0.25">
      <c r="A5919" s="67">
        <v>44186</v>
      </c>
      <c r="B5919" s="60" t="s">
        <v>8</v>
      </c>
      <c r="C5919" s="60" t="s">
        <v>31</v>
      </c>
      <c r="D5919" s="15">
        <v>2</v>
      </c>
    </row>
    <row r="5920" spans="1:4" x14ac:dyDescent="0.25">
      <c r="A5920" s="67">
        <v>44186</v>
      </c>
      <c r="B5920" s="60" t="s">
        <v>8</v>
      </c>
      <c r="C5920" s="60" t="s">
        <v>80</v>
      </c>
      <c r="D5920" s="15">
        <v>2</v>
      </c>
    </row>
    <row r="5921" spans="1:4" x14ac:dyDescent="0.25">
      <c r="A5921" s="67">
        <v>44186</v>
      </c>
      <c r="B5921" s="60" t="s">
        <v>8</v>
      </c>
      <c r="C5921" s="60" t="s">
        <v>111</v>
      </c>
      <c r="D5921" s="15">
        <v>7</v>
      </c>
    </row>
    <row r="5922" spans="1:4" x14ac:dyDescent="0.25">
      <c r="A5922" s="67">
        <v>44186</v>
      </c>
      <c r="B5922" s="60" t="s">
        <v>49</v>
      </c>
      <c r="C5922" s="60" t="s">
        <v>214</v>
      </c>
      <c r="D5922" s="15">
        <v>1</v>
      </c>
    </row>
    <row r="5923" spans="1:4" x14ac:dyDescent="0.25">
      <c r="A5923" s="67">
        <v>44186</v>
      </c>
      <c r="B5923" s="60" t="s">
        <v>49</v>
      </c>
      <c r="C5923" s="60" t="s">
        <v>49</v>
      </c>
      <c r="D5923" s="15">
        <v>1</v>
      </c>
    </row>
    <row r="5924" spans="1:4" x14ac:dyDescent="0.25">
      <c r="A5924" s="67">
        <v>44186</v>
      </c>
      <c r="B5924" s="60" t="s">
        <v>50</v>
      </c>
      <c r="C5924" s="60" t="s">
        <v>1356</v>
      </c>
      <c r="D5924" s="15">
        <v>1</v>
      </c>
    </row>
    <row r="5925" spans="1:4" x14ac:dyDescent="0.25">
      <c r="A5925" s="67">
        <v>44186</v>
      </c>
      <c r="B5925" s="60" t="s">
        <v>27</v>
      </c>
      <c r="C5925" s="60" t="s">
        <v>140</v>
      </c>
      <c r="D5925" s="15">
        <v>1</v>
      </c>
    </row>
    <row r="5926" spans="1:4" x14ac:dyDescent="0.25">
      <c r="A5926" s="67">
        <v>44186</v>
      </c>
      <c r="B5926" s="60" t="s">
        <v>27</v>
      </c>
      <c r="C5926" s="60" t="s">
        <v>43</v>
      </c>
      <c r="D5926" s="15">
        <v>39</v>
      </c>
    </row>
    <row r="5927" spans="1:4" x14ac:dyDescent="0.25">
      <c r="A5927" s="67">
        <v>44186</v>
      </c>
      <c r="B5927" s="60" t="s">
        <v>27</v>
      </c>
      <c r="C5927" s="60" t="s">
        <v>28</v>
      </c>
      <c r="D5927" s="1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5">
        <v>4</v>
      </c>
    </row>
    <row r="5930" spans="1:4" x14ac:dyDescent="0.25">
      <c r="A5930" s="67">
        <v>44187</v>
      </c>
      <c r="B5930" s="60" t="s">
        <v>14</v>
      </c>
      <c r="C5930" s="60" t="s">
        <v>14</v>
      </c>
      <c r="D5930" s="15">
        <v>2</v>
      </c>
    </row>
    <row r="5931" spans="1:4" x14ac:dyDescent="0.25">
      <c r="A5931" s="67">
        <v>44187</v>
      </c>
      <c r="B5931" s="60" t="s">
        <v>20</v>
      </c>
      <c r="C5931" s="60" t="s">
        <v>853</v>
      </c>
      <c r="D5931" s="15">
        <v>1</v>
      </c>
    </row>
    <row r="5932" spans="1:4" x14ac:dyDescent="0.25">
      <c r="A5932" s="67">
        <v>44187</v>
      </c>
      <c r="B5932" s="60" t="s">
        <v>20</v>
      </c>
      <c r="C5932" s="60" t="s">
        <v>20</v>
      </c>
      <c r="D5932" s="15">
        <v>51</v>
      </c>
    </row>
    <row r="5933" spans="1:4" x14ac:dyDescent="0.25">
      <c r="A5933" s="67">
        <v>44187</v>
      </c>
      <c r="B5933" s="60" t="s">
        <v>20</v>
      </c>
      <c r="C5933" s="60" t="s">
        <v>651</v>
      </c>
      <c r="D5933" s="15">
        <v>2</v>
      </c>
    </row>
    <row r="5934" spans="1:4" x14ac:dyDescent="0.25">
      <c r="A5934" s="67">
        <v>44187</v>
      </c>
      <c r="B5934" s="60" t="s">
        <v>13</v>
      </c>
      <c r="C5934" s="60" t="s">
        <v>225</v>
      </c>
      <c r="D5934" s="15">
        <v>1</v>
      </c>
    </row>
    <row r="5935" spans="1:4" x14ac:dyDescent="0.25">
      <c r="A5935" s="67">
        <v>44187</v>
      </c>
      <c r="B5935" s="60" t="s">
        <v>13</v>
      </c>
      <c r="C5935" s="60" t="s">
        <v>222</v>
      </c>
      <c r="D5935" s="15">
        <v>2</v>
      </c>
    </row>
    <row r="5936" spans="1:4" x14ac:dyDescent="0.25">
      <c r="A5936" s="67">
        <v>44187</v>
      </c>
      <c r="B5936" s="60" t="s">
        <v>24</v>
      </c>
      <c r="C5936" s="60" t="s">
        <v>23</v>
      </c>
      <c r="D5936" s="15">
        <v>32</v>
      </c>
    </row>
    <row r="5937" spans="1:4" x14ac:dyDescent="0.25">
      <c r="A5937" s="67">
        <v>44187</v>
      </c>
      <c r="B5937" s="60" t="s">
        <v>24</v>
      </c>
      <c r="C5937" s="60" t="s">
        <v>24</v>
      </c>
      <c r="D5937" s="15">
        <v>4</v>
      </c>
    </row>
    <row r="5938" spans="1:4" x14ac:dyDescent="0.25">
      <c r="A5938" s="67">
        <v>44187</v>
      </c>
      <c r="B5938" s="60" t="s">
        <v>24</v>
      </c>
      <c r="C5938" s="60" t="s">
        <v>37</v>
      </c>
      <c r="D5938" s="15">
        <v>1</v>
      </c>
    </row>
    <row r="5939" spans="1:4" x14ac:dyDescent="0.25">
      <c r="A5939" s="67">
        <v>44187</v>
      </c>
      <c r="B5939" s="60" t="s">
        <v>24</v>
      </c>
      <c r="C5939" s="60" t="s">
        <v>36</v>
      </c>
      <c r="D5939" s="15">
        <v>1</v>
      </c>
    </row>
    <row r="5940" spans="1:4" x14ac:dyDescent="0.25">
      <c r="A5940" s="67">
        <v>44187</v>
      </c>
      <c r="B5940" s="60" t="s">
        <v>47</v>
      </c>
      <c r="C5940" s="60" t="s">
        <v>956</v>
      </c>
      <c r="D5940" s="15">
        <v>1</v>
      </c>
    </row>
    <row r="5941" spans="1:4" x14ac:dyDescent="0.25">
      <c r="A5941" s="67">
        <v>44187</v>
      </c>
      <c r="B5941" s="60" t="s">
        <v>47</v>
      </c>
      <c r="C5941" s="60" t="s">
        <v>47</v>
      </c>
      <c r="D5941" s="15">
        <v>2</v>
      </c>
    </row>
    <row r="5942" spans="1:4" x14ac:dyDescent="0.25">
      <c r="A5942" s="67">
        <v>44187</v>
      </c>
      <c r="B5942" s="60" t="s">
        <v>48</v>
      </c>
      <c r="C5942" s="60" t="s">
        <v>48</v>
      </c>
      <c r="D5942" s="15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5">
        <v>0</v>
      </c>
    </row>
    <row r="5944" spans="1:4" x14ac:dyDescent="0.25">
      <c r="A5944" s="67">
        <v>44187</v>
      </c>
      <c r="B5944" s="60" t="s">
        <v>9</v>
      </c>
      <c r="C5944" s="60" t="s">
        <v>612</v>
      </c>
      <c r="D5944" s="15">
        <v>5</v>
      </c>
    </row>
    <row r="5945" spans="1:4" x14ac:dyDescent="0.25">
      <c r="A5945" s="67">
        <v>44187</v>
      </c>
      <c r="B5945" s="60" t="s">
        <v>9</v>
      </c>
      <c r="C5945" s="60" t="s">
        <v>9</v>
      </c>
      <c r="D5945" s="15">
        <v>16</v>
      </c>
    </row>
    <row r="5946" spans="1:4" x14ac:dyDescent="0.25">
      <c r="A5946" s="67">
        <v>44187</v>
      </c>
      <c r="B5946" s="60" t="s">
        <v>15</v>
      </c>
      <c r="C5946" s="60" t="s">
        <v>1355</v>
      </c>
      <c r="D5946" s="15">
        <v>2</v>
      </c>
    </row>
    <row r="5947" spans="1:4" x14ac:dyDescent="0.25">
      <c r="A5947" s="67">
        <v>44187</v>
      </c>
      <c r="B5947" s="60" t="s">
        <v>11</v>
      </c>
      <c r="C5947" s="60" t="s">
        <v>64</v>
      </c>
      <c r="D5947" s="15">
        <v>2</v>
      </c>
    </row>
    <row r="5948" spans="1:4" x14ac:dyDescent="0.25">
      <c r="A5948" s="67">
        <v>44187</v>
      </c>
      <c r="B5948" s="60" t="s">
        <v>11</v>
      </c>
      <c r="C5948" s="60" t="s">
        <v>11</v>
      </c>
      <c r="D5948" s="15">
        <v>6</v>
      </c>
    </row>
    <row r="5949" spans="1:4" x14ac:dyDescent="0.25">
      <c r="A5949" s="67">
        <v>44187</v>
      </c>
      <c r="B5949" s="60" t="s">
        <v>12</v>
      </c>
      <c r="C5949" s="60" t="s">
        <v>116</v>
      </c>
      <c r="D5949" s="15">
        <v>7</v>
      </c>
    </row>
    <row r="5950" spans="1:4" x14ac:dyDescent="0.25">
      <c r="A5950" s="67">
        <v>44187</v>
      </c>
      <c r="B5950" s="60" t="s">
        <v>8</v>
      </c>
      <c r="C5950" s="60" t="s">
        <v>721</v>
      </c>
      <c r="D5950" s="15">
        <v>1</v>
      </c>
    </row>
    <row r="5951" spans="1:4" x14ac:dyDescent="0.25">
      <c r="A5951" s="67">
        <v>44187</v>
      </c>
      <c r="B5951" s="60" t="s">
        <v>8</v>
      </c>
      <c r="C5951" s="60" t="s">
        <v>133</v>
      </c>
      <c r="D5951" s="15">
        <v>1</v>
      </c>
    </row>
    <row r="5952" spans="1:4" x14ac:dyDescent="0.25">
      <c r="A5952" s="67">
        <v>44187</v>
      </c>
      <c r="B5952" s="60" t="s">
        <v>8</v>
      </c>
      <c r="C5952" s="60" t="s">
        <v>40</v>
      </c>
      <c r="D5952" s="15">
        <v>3</v>
      </c>
    </row>
    <row r="5953" spans="1:4" x14ac:dyDescent="0.25">
      <c r="A5953" s="67">
        <v>44187</v>
      </c>
      <c r="B5953" s="60" t="s">
        <v>8</v>
      </c>
      <c r="C5953" s="60" t="s">
        <v>8</v>
      </c>
      <c r="D5953" s="15">
        <v>35</v>
      </c>
    </row>
    <row r="5954" spans="1:4" x14ac:dyDescent="0.25">
      <c r="A5954" s="67">
        <v>44187</v>
      </c>
      <c r="B5954" s="60" t="s">
        <v>49</v>
      </c>
      <c r="C5954" s="60" t="s">
        <v>49</v>
      </c>
      <c r="D5954" s="15">
        <v>0</v>
      </c>
    </row>
    <row r="5955" spans="1:4" x14ac:dyDescent="0.25">
      <c r="A5955" s="67">
        <v>44187</v>
      </c>
      <c r="B5955" s="60" t="s">
        <v>50</v>
      </c>
      <c r="C5955" s="60" t="s">
        <v>818</v>
      </c>
      <c r="D5955" s="15">
        <v>1</v>
      </c>
    </row>
    <row r="5956" spans="1:4" x14ac:dyDescent="0.25">
      <c r="A5956" s="67">
        <v>44187</v>
      </c>
      <c r="B5956" s="60" t="s">
        <v>50</v>
      </c>
      <c r="C5956" s="60" t="s">
        <v>1356</v>
      </c>
      <c r="D5956" s="15">
        <v>1</v>
      </c>
    </row>
    <row r="5957" spans="1:4" x14ac:dyDescent="0.25">
      <c r="A5957" s="67">
        <v>44187</v>
      </c>
      <c r="B5957" s="60" t="s">
        <v>50</v>
      </c>
      <c r="C5957" s="60" t="s">
        <v>367</v>
      </c>
      <c r="D5957" s="15">
        <v>4</v>
      </c>
    </row>
    <row r="5958" spans="1:4" x14ac:dyDescent="0.25">
      <c r="A5958" s="67">
        <v>44187</v>
      </c>
      <c r="B5958" s="60" t="s">
        <v>27</v>
      </c>
      <c r="C5958" s="60" t="s">
        <v>140</v>
      </c>
      <c r="D5958" s="15">
        <v>5</v>
      </c>
    </row>
    <row r="5959" spans="1:4" x14ac:dyDescent="0.25">
      <c r="A5959" s="67">
        <v>44187</v>
      </c>
      <c r="B5959" s="60" t="s">
        <v>27</v>
      </c>
      <c r="C5959" s="60" t="s">
        <v>43</v>
      </c>
      <c r="D5959" s="15">
        <v>43</v>
      </c>
    </row>
    <row r="5960" spans="1:4" x14ac:dyDescent="0.25">
      <c r="A5960" s="67">
        <v>44187</v>
      </c>
      <c r="B5960" s="60" t="s">
        <v>27</v>
      </c>
      <c r="C5960" s="60" t="s">
        <v>866</v>
      </c>
      <c r="D5960" s="15">
        <v>1</v>
      </c>
    </row>
    <row r="5961" spans="1:4" x14ac:dyDescent="0.25">
      <c r="A5961" s="67">
        <v>44187</v>
      </c>
      <c r="B5961" s="60" t="s">
        <v>51</v>
      </c>
      <c r="C5961" s="60" t="s">
        <v>51</v>
      </c>
      <c r="D5961" s="15">
        <v>2</v>
      </c>
    </row>
    <row r="5962" spans="1:4" x14ac:dyDescent="0.25">
      <c r="A5962" s="67">
        <v>44187</v>
      </c>
      <c r="B5962" s="60" t="s">
        <v>10</v>
      </c>
      <c r="C5962" s="60" t="s">
        <v>10</v>
      </c>
      <c r="D5962" s="15">
        <v>2</v>
      </c>
    </row>
    <row r="5963" spans="1:4" x14ac:dyDescent="0.25">
      <c r="A5963" s="67">
        <v>44188</v>
      </c>
      <c r="B5963" s="60" t="s">
        <v>14</v>
      </c>
      <c r="C5963" s="60" t="s">
        <v>14</v>
      </c>
      <c r="D5963" s="15">
        <v>5</v>
      </c>
    </row>
    <row r="5964" spans="1:4" x14ac:dyDescent="0.25">
      <c r="A5964" s="67">
        <v>44188</v>
      </c>
      <c r="B5964" s="60" t="s">
        <v>14</v>
      </c>
      <c r="C5964" s="60" t="s">
        <v>16</v>
      </c>
      <c r="D5964" s="15">
        <v>2</v>
      </c>
    </row>
    <row r="5965" spans="1:4" x14ac:dyDescent="0.25">
      <c r="A5965" s="67">
        <v>44188</v>
      </c>
      <c r="B5965" s="60" t="s">
        <v>20</v>
      </c>
      <c r="C5965" s="60" t="s">
        <v>853</v>
      </c>
      <c r="D5965" s="15">
        <v>1</v>
      </c>
    </row>
    <row r="5966" spans="1:4" x14ac:dyDescent="0.25">
      <c r="A5966" s="67">
        <v>44188</v>
      </c>
      <c r="B5966" s="60" t="s">
        <v>20</v>
      </c>
      <c r="C5966" s="60" t="s">
        <v>20</v>
      </c>
      <c r="D5966" s="15">
        <v>72</v>
      </c>
    </row>
    <row r="5967" spans="1:4" x14ac:dyDescent="0.25">
      <c r="A5967" s="67">
        <v>44188</v>
      </c>
      <c r="B5967" s="60" t="s">
        <v>13</v>
      </c>
      <c r="C5967" s="60" t="s">
        <v>13</v>
      </c>
      <c r="D5967" s="15">
        <v>1</v>
      </c>
    </row>
    <row r="5968" spans="1:4" x14ac:dyDescent="0.25">
      <c r="A5968" s="67">
        <v>44188</v>
      </c>
      <c r="B5968" s="60" t="s">
        <v>13</v>
      </c>
      <c r="C5968" s="60" t="s">
        <v>225</v>
      </c>
      <c r="D5968" s="15">
        <v>2</v>
      </c>
    </row>
    <row r="5969" spans="1:4" x14ac:dyDescent="0.25">
      <c r="A5969" s="67">
        <v>44188</v>
      </c>
      <c r="B5969" s="60" t="s">
        <v>13</v>
      </c>
      <c r="C5969" s="60" t="s">
        <v>222</v>
      </c>
      <c r="D5969" s="15">
        <v>1</v>
      </c>
    </row>
    <row r="5970" spans="1:4" x14ac:dyDescent="0.25">
      <c r="A5970" s="67">
        <v>44188</v>
      </c>
      <c r="B5970" s="60" t="s">
        <v>24</v>
      </c>
      <c r="C5970" s="60" t="s">
        <v>23</v>
      </c>
      <c r="D5970" s="15">
        <v>20</v>
      </c>
    </row>
    <row r="5971" spans="1:4" x14ac:dyDescent="0.25">
      <c r="A5971" s="67">
        <v>44188</v>
      </c>
      <c r="B5971" s="60" t="s">
        <v>24</v>
      </c>
      <c r="C5971" s="564" t="s">
        <v>775</v>
      </c>
      <c r="D5971" s="15">
        <v>2</v>
      </c>
    </row>
    <row r="5972" spans="1:4" x14ac:dyDescent="0.25">
      <c r="A5972" s="67">
        <v>44188</v>
      </c>
      <c r="B5972" s="60" t="s">
        <v>24</v>
      </c>
      <c r="C5972" s="60" t="s">
        <v>24</v>
      </c>
      <c r="D5972" s="15">
        <v>20</v>
      </c>
    </row>
    <row r="5973" spans="1:4" x14ac:dyDescent="0.25">
      <c r="A5973" s="67">
        <v>44188</v>
      </c>
      <c r="B5973" s="60" t="s">
        <v>47</v>
      </c>
      <c r="C5973" s="60" t="s">
        <v>47</v>
      </c>
      <c r="D5973" s="15">
        <v>1</v>
      </c>
    </row>
    <row r="5974" spans="1:4" x14ac:dyDescent="0.25">
      <c r="A5974" s="67">
        <v>44188</v>
      </c>
      <c r="B5974" s="60" t="s">
        <v>48</v>
      </c>
      <c r="C5974" s="60" t="s">
        <v>48</v>
      </c>
      <c r="D5974" s="15">
        <v>0</v>
      </c>
    </row>
    <row r="5975" spans="1:4" x14ac:dyDescent="0.25">
      <c r="A5975" s="67">
        <v>44188</v>
      </c>
      <c r="B5975" s="60" t="s">
        <v>7</v>
      </c>
      <c r="C5975" s="60" t="s">
        <v>7</v>
      </c>
      <c r="D5975" s="15">
        <v>6</v>
      </c>
    </row>
    <row r="5976" spans="1:4" x14ac:dyDescent="0.25">
      <c r="A5976" s="67">
        <v>44188</v>
      </c>
      <c r="B5976" s="60" t="s">
        <v>9</v>
      </c>
      <c r="C5976" s="60" t="s">
        <v>9</v>
      </c>
      <c r="D5976" s="15">
        <v>27</v>
      </c>
    </row>
    <row r="5977" spans="1:4" x14ac:dyDescent="0.25">
      <c r="A5977" s="67">
        <v>44188</v>
      </c>
      <c r="B5977" s="60" t="s">
        <v>9</v>
      </c>
      <c r="C5977" s="60" t="s">
        <v>144</v>
      </c>
      <c r="D5977" s="15">
        <v>1</v>
      </c>
    </row>
    <row r="5978" spans="1:4" x14ac:dyDescent="0.25">
      <c r="A5978" s="67">
        <v>44188</v>
      </c>
      <c r="B5978" s="60" t="s">
        <v>15</v>
      </c>
      <c r="C5978" s="60" t="s">
        <v>1355</v>
      </c>
      <c r="D5978" s="15">
        <v>0</v>
      </c>
    </row>
    <row r="5979" spans="1:4" x14ac:dyDescent="0.25">
      <c r="A5979" s="67">
        <v>44188</v>
      </c>
      <c r="B5979" s="60" t="s">
        <v>11</v>
      </c>
      <c r="C5979" s="60" t="s">
        <v>335</v>
      </c>
      <c r="D5979" s="15">
        <v>1</v>
      </c>
    </row>
    <row r="5980" spans="1:4" x14ac:dyDescent="0.25">
      <c r="A5980" s="67">
        <v>44188</v>
      </c>
      <c r="B5980" s="60" t="s">
        <v>11</v>
      </c>
      <c r="C5980" s="60" t="s">
        <v>11</v>
      </c>
      <c r="D5980" s="15">
        <v>6</v>
      </c>
    </row>
    <row r="5981" spans="1:4" x14ac:dyDescent="0.25">
      <c r="A5981" s="67">
        <v>44188</v>
      </c>
      <c r="B5981" s="60" t="s">
        <v>12</v>
      </c>
      <c r="C5981" s="60" t="s">
        <v>116</v>
      </c>
      <c r="D5981" s="15">
        <v>1</v>
      </c>
    </row>
    <row r="5982" spans="1:4" x14ac:dyDescent="0.25">
      <c r="A5982" s="67">
        <v>44188</v>
      </c>
      <c r="B5982" s="60" t="s">
        <v>12</v>
      </c>
      <c r="C5982" s="60" t="s">
        <v>12</v>
      </c>
      <c r="D5982" s="15">
        <v>1</v>
      </c>
    </row>
    <row r="5983" spans="1:4" x14ac:dyDescent="0.25">
      <c r="A5983" s="67">
        <v>44188</v>
      </c>
      <c r="B5983" s="60" t="s">
        <v>8</v>
      </c>
      <c r="C5983" s="60" t="s">
        <v>229</v>
      </c>
      <c r="D5983" s="15">
        <v>2</v>
      </c>
    </row>
    <row r="5984" spans="1:4" x14ac:dyDescent="0.25">
      <c r="A5984" s="67">
        <v>44188</v>
      </c>
      <c r="B5984" s="60" t="s">
        <v>8</v>
      </c>
      <c r="C5984" s="60" t="s">
        <v>58</v>
      </c>
      <c r="D5984" s="15">
        <v>2</v>
      </c>
    </row>
    <row r="5985" spans="1:4" x14ac:dyDescent="0.25">
      <c r="A5985" s="67">
        <v>44188</v>
      </c>
      <c r="B5985" s="60" t="s">
        <v>8</v>
      </c>
      <c r="C5985" s="60" t="s">
        <v>114</v>
      </c>
      <c r="D5985" s="15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5">
        <v>1</v>
      </c>
    </row>
    <row r="5987" spans="1:4" x14ac:dyDescent="0.25">
      <c r="A5987" s="67">
        <v>44188</v>
      </c>
      <c r="B5987" s="60" t="s">
        <v>8</v>
      </c>
      <c r="C5987" s="60" t="s">
        <v>133</v>
      </c>
      <c r="D5987" s="15">
        <v>3</v>
      </c>
    </row>
    <row r="5988" spans="1:4" x14ac:dyDescent="0.25">
      <c r="A5988" s="67">
        <v>44188</v>
      </c>
      <c r="B5988" s="60" t="s">
        <v>8</v>
      </c>
      <c r="C5988" s="60" t="s">
        <v>204</v>
      </c>
      <c r="D5988" s="15">
        <v>2</v>
      </c>
    </row>
    <row r="5989" spans="1:4" x14ac:dyDescent="0.25">
      <c r="A5989" s="67">
        <v>44188</v>
      </c>
      <c r="B5989" s="60" t="s">
        <v>8</v>
      </c>
      <c r="C5989" s="60" t="s">
        <v>8</v>
      </c>
      <c r="D5989" s="15">
        <v>32</v>
      </c>
    </row>
    <row r="5990" spans="1:4" x14ac:dyDescent="0.25">
      <c r="A5990" s="67">
        <v>44188</v>
      </c>
      <c r="B5990" s="60" t="s">
        <v>8</v>
      </c>
      <c r="C5990" s="60" t="s">
        <v>31</v>
      </c>
      <c r="D5990" s="15">
        <v>1</v>
      </c>
    </row>
    <row r="5991" spans="1:4" x14ac:dyDescent="0.25">
      <c r="A5991" s="67">
        <v>44188</v>
      </c>
      <c r="B5991" s="60" t="s">
        <v>8</v>
      </c>
      <c r="C5991" s="60" t="s">
        <v>594</v>
      </c>
      <c r="D5991" s="15">
        <v>1</v>
      </c>
    </row>
    <row r="5992" spans="1:4" x14ac:dyDescent="0.25">
      <c r="A5992" s="67">
        <v>44188</v>
      </c>
      <c r="B5992" s="60" t="s">
        <v>8</v>
      </c>
      <c r="C5992" s="60" t="s">
        <v>111</v>
      </c>
      <c r="D5992" s="15">
        <v>2</v>
      </c>
    </row>
    <row r="5993" spans="1:4" x14ac:dyDescent="0.25">
      <c r="A5993" s="67">
        <v>44188</v>
      </c>
      <c r="B5993" s="60" t="s">
        <v>49</v>
      </c>
      <c r="C5993" s="60" t="s">
        <v>49</v>
      </c>
      <c r="D5993" s="15">
        <v>0</v>
      </c>
    </row>
    <row r="5994" spans="1:4" x14ac:dyDescent="0.25">
      <c r="A5994" s="67">
        <v>44188</v>
      </c>
      <c r="B5994" s="60" t="s">
        <v>50</v>
      </c>
      <c r="C5994" s="60" t="s">
        <v>367</v>
      </c>
      <c r="D5994" s="15">
        <v>2</v>
      </c>
    </row>
    <row r="5995" spans="1:4" x14ac:dyDescent="0.25">
      <c r="A5995" s="67">
        <v>44188</v>
      </c>
      <c r="B5995" s="60" t="s">
        <v>27</v>
      </c>
      <c r="C5995" s="60" t="s">
        <v>140</v>
      </c>
      <c r="D5995" s="15">
        <v>11</v>
      </c>
    </row>
    <row r="5996" spans="1:4" x14ac:dyDescent="0.25">
      <c r="A5996" s="67">
        <v>44188</v>
      </c>
      <c r="B5996" s="60" t="s">
        <v>27</v>
      </c>
      <c r="C5996" s="60" t="s">
        <v>43</v>
      </c>
      <c r="D5996" s="15">
        <v>42</v>
      </c>
    </row>
    <row r="5997" spans="1:4" x14ac:dyDescent="0.25">
      <c r="A5997" s="67">
        <v>44188</v>
      </c>
      <c r="B5997" s="60" t="s">
        <v>51</v>
      </c>
      <c r="C5997" s="60" t="s">
        <v>51</v>
      </c>
      <c r="D5997" s="15">
        <v>15</v>
      </c>
    </row>
    <row r="5998" spans="1:4" x14ac:dyDescent="0.25">
      <c r="A5998" s="67">
        <v>44188</v>
      </c>
      <c r="B5998" s="60" t="s">
        <v>10</v>
      </c>
      <c r="C5998" s="564" t="s">
        <v>366</v>
      </c>
      <c r="D5998" s="15">
        <v>1</v>
      </c>
    </row>
    <row r="5999" spans="1:4" x14ac:dyDescent="0.25">
      <c r="A5999" s="67">
        <v>44188</v>
      </c>
      <c r="B5999" s="60" t="s">
        <v>10</v>
      </c>
      <c r="C5999" s="60" t="s">
        <v>10</v>
      </c>
      <c r="D5999" s="15">
        <v>11</v>
      </c>
    </row>
    <row r="6000" spans="1:4" x14ac:dyDescent="0.25">
      <c r="A6000" s="67">
        <v>44189</v>
      </c>
      <c r="B6000" s="60" t="s">
        <v>14</v>
      </c>
      <c r="C6000" s="60" t="s">
        <v>14</v>
      </c>
      <c r="D6000" s="15">
        <v>6</v>
      </c>
    </row>
    <row r="6001" spans="1:4" x14ac:dyDescent="0.25">
      <c r="A6001" s="67">
        <v>44189</v>
      </c>
      <c r="B6001" s="60" t="s">
        <v>14</v>
      </c>
      <c r="C6001" s="60" t="s">
        <v>16</v>
      </c>
      <c r="D6001" s="15">
        <v>1</v>
      </c>
    </row>
    <row r="6002" spans="1:4" x14ac:dyDescent="0.25">
      <c r="A6002" s="67">
        <v>44189</v>
      </c>
      <c r="B6002" s="60" t="s">
        <v>20</v>
      </c>
      <c r="C6002" s="60" t="s">
        <v>853</v>
      </c>
      <c r="D6002" s="15">
        <v>1</v>
      </c>
    </row>
    <row r="6003" spans="1:4" x14ac:dyDescent="0.25">
      <c r="A6003" s="67">
        <v>44189</v>
      </c>
      <c r="B6003" s="60" t="s">
        <v>20</v>
      </c>
      <c r="C6003" s="60" t="s">
        <v>20</v>
      </c>
      <c r="D6003" s="15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5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5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5">
        <v>2</v>
      </c>
    </row>
    <row r="6007" spans="1:4" x14ac:dyDescent="0.25">
      <c r="A6007" s="67">
        <v>44189</v>
      </c>
      <c r="B6007" s="60" t="s">
        <v>13</v>
      </c>
      <c r="C6007" s="60" t="s">
        <v>225</v>
      </c>
      <c r="D6007" s="15">
        <v>2</v>
      </c>
    </row>
    <row r="6008" spans="1:4" x14ac:dyDescent="0.25">
      <c r="A6008" s="67">
        <v>44189</v>
      </c>
      <c r="B6008" s="60" t="s">
        <v>13</v>
      </c>
      <c r="C6008" s="60" t="s">
        <v>222</v>
      </c>
      <c r="D6008" s="15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5">
        <v>18</v>
      </c>
    </row>
    <row r="6010" spans="1:4" x14ac:dyDescent="0.25">
      <c r="A6010" s="67">
        <v>44189</v>
      </c>
      <c r="B6010" s="60" t="s">
        <v>24</v>
      </c>
      <c r="C6010" s="564" t="s">
        <v>957</v>
      </c>
      <c r="D6010" s="15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5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5">
        <v>1</v>
      </c>
    </row>
    <row r="6013" spans="1:4" x14ac:dyDescent="0.25">
      <c r="A6013" s="67">
        <v>44189</v>
      </c>
      <c r="B6013" s="60" t="s">
        <v>48</v>
      </c>
      <c r="C6013" s="60" t="s">
        <v>48</v>
      </c>
      <c r="D6013" s="15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5">
        <v>2</v>
      </c>
    </row>
    <row r="6015" spans="1:4" x14ac:dyDescent="0.25">
      <c r="A6015" s="67">
        <v>44189</v>
      </c>
      <c r="B6015" s="60" t="s">
        <v>9</v>
      </c>
      <c r="C6015" s="60" t="s">
        <v>612</v>
      </c>
      <c r="D6015" s="15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5">
        <v>43</v>
      </c>
    </row>
    <row r="6017" spans="1:4" x14ac:dyDescent="0.25">
      <c r="A6017" s="67">
        <v>44189</v>
      </c>
      <c r="B6017" s="60" t="s">
        <v>9</v>
      </c>
      <c r="C6017" s="60" t="s">
        <v>148</v>
      </c>
      <c r="D6017" s="15">
        <v>1</v>
      </c>
    </row>
    <row r="6018" spans="1:4" x14ac:dyDescent="0.25">
      <c r="A6018" s="67">
        <v>44189</v>
      </c>
      <c r="B6018" s="60" t="s">
        <v>15</v>
      </c>
      <c r="C6018" s="60" t="s">
        <v>108</v>
      </c>
      <c r="D6018" s="15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5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5">
        <v>1</v>
      </c>
    </row>
    <row r="6021" spans="1:4" x14ac:dyDescent="0.25">
      <c r="A6021" s="67">
        <v>44189</v>
      </c>
      <c r="B6021" s="60" t="s">
        <v>11</v>
      </c>
      <c r="C6021" s="60" t="s">
        <v>134</v>
      </c>
      <c r="D6021" s="15">
        <v>1</v>
      </c>
    </row>
    <row r="6022" spans="1:4" x14ac:dyDescent="0.25">
      <c r="A6022" s="67">
        <v>44189</v>
      </c>
      <c r="B6022" s="60" t="s">
        <v>12</v>
      </c>
      <c r="C6022" s="60" t="s">
        <v>116</v>
      </c>
      <c r="D6022" s="15">
        <v>1</v>
      </c>
    </row>
    <row r="6023" spans="1:4" x14ac:dyDescent="0.25">
      <c r="A6023" s="67">
        <v>44189</v>
      </c>
      <c r="B6023" s="60" t="s">
        <v>12</v>
      </c>
      <c r="C6023" s="60" t="s">
        <v>12</v>
      </c>
      <c r="D6023" s="15">
        <v>4</v>
      </c>
    </row>
    <row r="6024" spans="1:4" x14ac:dyDescent="0.25">
      <c r="A6024" s="67">
        <v>44189</v>
      </c>
      <c r="B6024" s="60" t="s">
        <v>8</v>
      </c>
      <c r="C6024" s="60" t="s">
        <v>58</v>
      </c>
      <c r="D6024" s="15">
        <v>1</v>
      </c>
    </row>
    <row r="6025" spans="1:4" x14ac:dyDescent="0.25">
      <c r="A6025" s="67">
        <v>44189</v>
      </c>
      <c r="B6025" s="60" t="s">
        <v>8</v>
      </c>
      <c r="C6025" s="60" t="s">
        <v>114</v>
      </c>
      <c r="D6025" s="15">
        <v>1</v>
      </c>
    </row>
    <row r="6026" spans="1:4" x14ac:dyDescent="0.25">
      <c r="A6026" s="67">
        <v>44189</v>
      </c>
      <c r="B6026" s="60" t="s">
        <v>8</v>
      </c>
      <c r="C6026" s="60" t="s">
        <v>133</v>
      </c>
      <c r="D6026" s="15">
        <v>4</v>
      </c>
    </row>
    <row r="6027" spans="1:4" x14ac:dyDescent="0.25">
      <c r="A6027" s="67">
        <v>44189</v>
      </c>
      <c r="B6027" s="60" t="s">
        <v>8</v>
      </c>
      <c r="C6027" s="60" t="s">
        <v>40</v>
      </c>
      <c r="D6027" s="15">
        <v>1</v>
      </c>
    </row>
    <row r="6028" spans="1:4" x14ac:dyDescent="0.25">
      <c r="A6028" s="67">
        <v>44189</v>
      </c>
      <c r="B6028" s="60" t="s">
        <v>8</v>
      </c>
      <c r="C6028" s="60" t="s">
        <v>8</v>
      </c>
      <c r="D6028" s="15">
        <v>19</v>
      </c>
    </row>
    <row r="6029" spans="1:4" x14ac:dyDescent="0.25">
      <c r="A6029" s="67">
        <v>44189</v>
      </c>
      <c r="B6029" s="60" t="s">
        <v>8</v>
      </c>
      <c r="C6029" s="60" t="s">
        <v>31</v>
      </c>
      <c r="D6029" s="15">
        <v>1</v>
      </c>
    </row>
    <row r="6030" spans="1:4" x14ac:dyDescent="0.25">
      <c r="A6030" s="67">
        <v>44189</v>
      </c>
      <c r="B6030" s="60" t="s">
        <v>49</v>
      </c>
      <c r="C6030" s="60" t="s">
        <v>214</v>
      </c>
      <c r="D6030" s="15">
        <v>3</v>
      </c>
    </row>
    <row r="6031" spans="1:4" x14ac:dyDescent="0.25">
      <c r="A6031" s="67">
        <v>44189</v>
      </c>
      <c r="B6031" s="60" t="s">
        <v>50</v>
      </c>
      <c r="C6031" s="60" t="s">
        <v>367</v>
      </c>
      <c r="D6031" s="15">
        <v>1</v>
      </c>
    </row>
    <row r="6032" spans="1:4" x14ac:dyDescent="0.25">
      <c r="A6032" s="67">
        <v>44189</v>
      </c>
      <c r="B6032" s="60" t="s">
        <v>27</v>
      </c>
      <c r="C6032" s="60" t="s">
        <v>140</v>
      </c>
      <c r="D6032" s="15">
        <v>6</v>
      </c>
    </row>
    <row r="6033" spans="1:4" x14ac:dyDescent="0.25">
      <c r="A6033" s="67">
        <v>44189</v>
      </c>
      <c r="B6033" s="60" t="s">
        <v>27</v>
      </c>
      <c r="C6033" s="60" t="s">
        <v>43</v>
      </c>
      <c r="D6033" s="15">
        <v>34</v>
      </c>
    </row>
    <row r="6034" spans="1:4" x14ac:dyDescent="0.25">
      <c r="A6034" s="67">
        <v>44189</v>
      </c>
      <c r="B6034" s="60" t="s">
        <v>27</v>
      </c>
      <c r="C6034" s="60" t="s">
        <v>28</v>
      </c>
      <c r="D6034" s="15">
        <v>4</v>
      </c>
    </row>
    <row r="6035" spans="1:4" x14ac:dyDescent="0.25">
      <c r="A6035" s="67">
        <v>44189</v>
      </c>
      <c r="B6035" s="60" t="s">
        <v>51</v>
      </c>
      <c r="C6035" s="60" t="s">
        <v>51</v>
      </c>
      <c r="D6035" s="15">
        <v>9</v>
      </c>
    </row>
    <row r="6036" spans="1:4" x14ac:dyDescent="0.25">
      <c r="A6036" s="67">
        <v>44189</v>
      </c>
      <c r="B6036" s="60" t="s">
        <v>10</v>
      </c>
      <c r="C6036" s="60" t="s">
        <v>10</v>
      </c>
      <c r="D6036" s="15">
        <v>0</v>
      </c>
    </row>
    <row r="6037" spans="1:4" x14ac:dyDescent="0.25">
      <c r="A6037" s="67">
        <v>44190</v>
      </c>
      <c r="B6037" s="60" t="s">
        <v>14</v>
      </c>
      <c r="C6037" s="60" t="s">
        <v>14</v>
      </c>
      <c r="D6037" s="15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1355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60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564" t="s">
        <v>958</v>
      </c>
      <c r="D6054" s="15">
        <v>1</v>
      </c>
    </row>
    <row r="6055" spans="1:4" x14ac:dyDescent="0.25">
      <c r="A6055" s="67">
        <v>44191</v>
      </c>
      <c r="B6055" s="60" t="s">
        <v>14</v>
      </c>
      <c r="C6055" s="60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60" t="s">
        <v>225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60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60" t="s">
        <v>115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60" t="s">
        <v>612</v>
      </c>
      <c r="D6070" s="15">
        <v>1</v>
      </c>
    </row>
    <row r="6071" spans="1:4" x14ac:dyDescent="0.25">
      <c r="A6071" s="67">
        <v>44191</v>
      </c>
      <c r="B6071" s="60" t="s">
        <v>9</v>
      </c>
      <c r="C6071" s="60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60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564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60" t="s">
        <v>1355</v>
      </c>
      <c r="D6075" s="15">
        <v>3</v>
      </c>
    </row>
    <row r="6076" spans="1:4" x14ac:dyDescent="0.25">
      <c r="A6076" s="67">
        <v>44191</v>
      </c>
      <c r="B6076" s="60" t="s">
        <v>11</v>
      </c>
      <c r="C6076" s="60" t="s">
        <v>11</v>
      </c>
      <c r="D6076" s="15">
        <v>3</v>
      </c>
    </row>
    <row r="6077" spans="1:4" x14ac:dyDescent="0.25">
      <c r="A6077" s="67">
        <v>44191</v>
      </c>
      <c r="B6077" s="60" t="s">
        <v>11</v>
      </c>
      <c r="C6077" s="60" t="s">
        <v>134</v>
      </c>
      <c r="D6077" s="15">
        <v>3</v>
      </c>
    </row>
    <row r="6078" spans="1:4" x14ac:dyDescent="0.25">
      <c r="A6078" s="67">
        <v>44191</v>
      </c>
      <c r="B6078" s="60" t="s">
        <v>12</v>
      </c>
      <c r="C6078" s="60" t="s">
        <v>116</v>
      </c>
      <c r="D6078" s="15">
        <v>1</v>
      </c>
    </row>
    <row r="6079" spans="1:4" x14ac:dyDescent="0.25">
      <c r="A6079" s="67">
        <v>44191</v>
      </c>
      <c r="B6079" s="60" t="s">
        <v>12</v>
      </c>
      <c r="C6079" s="60" t="s">
        <v>12</v>
      </c>
      <c r="D6079" s="15">
        <v>2</v>
      </c>
    </row>
    <row r="6080" spans="1:4" x14ac:dyDescent="0.25">
      <c r="A6080" s="67">
        <v>44191</v>
      </c>
      <c r="B6080" s="60" t="s">
        <v>8</v>
      </c>
      <c r="C6080" s="60" t="s">
        <v>133</v>
      </c>
      <c r="D6080" s="15">
        <v>2</v>
      </c>
    </row>
    <row r="6081" spans="1:4" x14ac:dyDescent="0.25">
      <c r="A6081" s="67">
        <v>44191</v>
      </c>
      <c r="B6081" s="60" t="s">
        <v>8</v>
      </c>
      <c r="C6081" s="60" t="s">
        <v>204</v>
      </c>
      <c r="D6081" s="15">
        <v>2</v>
      </c>
    </row>
    <row r="6082" spans="1:4" x14ac:dyDescent="0.25">
      <c r="A6082" s="67">
        <v>44191</v>
      </c>
      <c r="B6082" s="60" t="s">
        <v>8</v>
      </c>
      <c r="C6082" s="60" t="s">
        <v>8</v>
      </c>
      <c r="D6082" s="15">
        <v>26</v>
      </c>
    </row>
    <row r="6083" spans="1:4" x14ac:dyDescent="0.25">
      <c r="A6083" s="67">
        <v>44191</v>
      </c>
      <c r="B6083" s="60" t="s">
        <v>8</v>
      </c>
      <c r="C6083" s="60" t="s">
        <v>31</v>
      </c>
      <c r="D6083" s="15">
        <v>2</v>
      </c>
    </row>
    <row r="6084" spans="1:4" x14ac:dyDescent="0.25">
      <c r="A6084" s="67">
        <v>44191</v>
      </c>
      <c r="B6084" s="60" t="s">
        <v>8</v>
      </c>
      <c r="C6084" s="60" t="s">
        <v>111</v>
      </c>
      <c r="D6084" s="15">
        <v>1</v>
      </c>
    </row>
    <row r="6085" spans="1:4" x14ac:dyDescent="0.25">
      <c r="A6085" s="67">
        <v>44191</v>
      </c>
      <c r="B6085" s="60" t="s">
        <v>49</v>
      </c>
      <c r="C6085" s="60" t="s">
        <v>49</v>
      </c>
      <c r="D6085" s="15">
        <v>1</v>
      </c>
    </row>
    <row r="6086" spans="1:4" x14ac:dyDescent="0.25">
      <c r="A6086" s="67">
        <v>44191</v>
      </c>
      <c r="B6086" s="60" t="s">
        <v>50</v>
      </c>
      <c r="C6086" s="60" t="s">
        <v>367</v>
      </c>
      <c r="D6086" s="15">
        <v>2</v>
      </c>
    </row>
    <row r="6087" spans="1:4" x14ac:dyDescent="0.25">
      <c r="A6087" s="67">
        <v>44191</v>
      </c>
      <c r="B6087" s="60" t="s">
        <v>27</v>
      </c>
      <c r="C6087" s="60" t="s">
        <v>140</v>
      </c>
      <c r="D6087" s="15">
        <v>6</v>
      </c>
    </row>
    <row r="6088" spans="1:4" x14ac:dyDescent="0.25">
      <c r="A6088" s="67">
        <v>44191</v>
      </c>
      <c r="B6088" s="60" t="s">
        <v>27</v>
      </c>
      <c r="C6088" s="60" t="s">
        <v>43</v>
      </c>
      <c r="D6088" s="15">
        <v>30</v>
      </c>
    </row>
    <row r="6089" spans="1:4" x14ac:dyDescent="0.25">
      <c r="A6089" s="67">
        <v>44191</v>
      </c>
      <c r="B6089" s="60" t="s">
        <v>51</v>
      </c>
      <c r="C6089" s="60" t="s">
        <v>51</v>
      </c>
      <c r="D6089" s="15">
        <v>15</v>
      </c>
    </row>
    <row r="6090" spans="1:4" x14ac:dyDescent="0.25">
      <c r="A6090" s="67">
        <v>44191</v>
      </c>
      <c r="B6090" s="60" t="s">
        <v>10</v>
      </c>
      <c r="C6090" s="60" t="s">
        <v>10</v>
      </c>
      <c r="D6090" s="15">
        <v>9</v>
      </c>
    </row>
    <row r="6091" spans="1:4" x14ac:dyDescent="0.25">
      <c r="A6091" s="67">
        <v>44192</v>
      </c>
      <c r="B6091" s="60" t="s">
        <v>14</v>
      </c>
      <c r="C6091" s="60" t="s">
        <v>14</v>
      </c>
      <c r="D6091" s="15">
        <v>0</v>
      </c>
    </row>
    <row r="6092" spans="1:4" x14ac:dyDescent="0.25">
      <c r="A6092" s="67">
        <v>44192</v>
      </c>
      <c r="B6092" s="60" t="s">
        <v>20</v>
      </c>
      <c r="C6092" s="60" t="s">
        <v>20</v>
      </c>
      <c r="D6092" s="15">
        <v>0</v>
      </c>
    </row>
    <row r="6093" spans="1:4" x14ac:dyDescent="0.25">
      <c r="A6093" s="67">
        <v>44192</v>
      </c>
      <c r="B6093" s="60" t="s">
        <v>13</v>
      </c>
      <c r="C6093" s="60" t="s">
        <v>13</v>
      </c>
      <c r="D6093" s="15">
        <v>0</v>
      </c>
    </row>
    <row r="6094" spans="1:4" x14ac:dyDescent="0.25">
      <c r="A6094" s="67">
        <v>44192</v>
      </c>
      <c r="B6094" s="60" t="s">
        <v>24</v>
      </c>
      <c r="C6094" s="60" t="s">
        <v>24</v>
      </c>
      <c r="D6094" s="15">
        <v>0</v>
      </c>
    </row>
    <row r="6095" spans="1:4" x14ac:dyDescent="0.25">
      <c r="A6095" s="67">
        <v>44192</v>
      </c>
      <c r="B6095" s="60" t="s">
        <v>47</v>
      </c>
      <c r="C6095" s="60" t="s">
        <v>47</v>
      </c>
      <c r="D6095" s="15">
        <v>0</v>
      </c>
    </row>
    <row r="6096" spans="1:4" x14ac:dyDescent="0.25">
      <c r="A6096" s="67">
        <v>44192</v>
      </c>
      <c r="B6096" s="60" t="s">
        <v>48</v>
      </c>
      <c r="C6096" s="60" t="s">
        <v>48</v>
      </c>
      <c r="D6096" s="15">
        <v>0</v>
      </c>
    </row>
    <row r="6097" spans="1:4" x14ac:dyDescent="0.25">
      <c r="A6097" s="67">
        <v>44192</v>
      </c>
      <c r="B6097" s="60" t="s">
        <v>7</v>
      </c>
      <c r="C6097" s="60" t="s">
        <v>7</v>
      </c>
      <c r="D6097" s="15">
        <v>0</v>
      </c>
    </row>
    <row r="6098" spans="1:4" x14ac:dyDescent="0.25">
      <c r="A6098" s="67">
        <v>44192</v>
      </c>
      <c r="B6098" s="60" t="s">
        <v>9</v>
      </c>
      <c r="C6098" s="60" t="s">
        <v>9</v>
      </c>
      <c r="D6098" s="15">
        <v>0</v>
      </c>
    </row>
    <row r="6099" spans="1:4" x14ac:dyDescent="0.25">
      <c r="A6099" s="67">
        <v>44192</v>
      </c>
      <c r="B6099" s="60" t="s">
        <v>15</v>
      </c>
      <c r="C6099" s="60" t="s">
        <v>1355</v>
      </c>
      <c r="D6099" s="15">
        <v>0</v>
      </c>
    </row>
    <row r="6100" spans="1:4" x14ac:dyDescent="0.25">
      <c r="A6100" s="67">
        <v>44192</v>
      </c>
      <c r="B6100" s="60" t="s">
        <v>11</v>
      </c>
      <c r="C6100" s="60" t="s">
        <v>11</v>
      </c>
      <c r="D6100" s="15">
        <v>0</v>
      </c>
    </row>
    <row r="6101" spans="1:4" x14ac:dyDescent="0.25">
      <c r="A6101" s="67">
        <v>44192</v>
      </c>
      <c r="B6101" s="60" t="s">
        <v>12</v>
      </c>
      <c r="C6101" s="60" t="s">
        <v>12</v>
      </c>
      <c r="D6101" s="15">
        <v>0</v>
      </c>
    </row>
    <row r="6102" spans="1:4" x14ac:dyDescent="0.25">
      <c r="A6102" s="67">
        <v>44192</v>
      </c>
      <c r="B6102" s="60" t="s">
        <v>8</v>
      </c>
      <c r="C6102" s="60" t="s">
        <v>8</v>
      </c>
      <c r="D6102" s="15">
        <v>0</v>
      </c>
    </row>
    <row r="6103" spans="1:4" x14ac:dyDescent="0.25">
      <c r="A6103" s="67">
        <v>44192</v>
      </c>
      <c r="B6103" s="60" t="s">
        <v>49</v>
      </c>
      <c r="C6103" s="60" t="s">
        <v>49</v>
      </c>
      <c r="D6103" s="15">
        <v>0</v>
      </c>
    </row>
    <row r="6104" spans="1:4" x14ac:dyDescent="0.25">
      <c r="A6104" s="67">
        <v>44192</v>
      </c>
      <c r="B6104" s="60" t="s">
        <v>50</v>
      </c>
      <c r="C6104" s="60" t="s">
        <v>367</v>
      </c>
      <c r="D6104" s="15">
        <v>0</v>
      </c>
    </row>
    <row r="6105" spans="1:4" x14ac:dyDescent="0.25">
      <c r="A6105" s="67">
        <v>44192</v>
      </c>
      <c r="B6105" s="60" t="s">
        <v>27</v>
      </c>
      <c r="C6105" s="60" t="s">
        <v>43</v>
      </c>
      <c r="D6105" s="15">
        <v>0</v>
      </c>
    </row>
    <row r="6106" spans="1:4" x14ac:dyDescent="0.25">
      <c r="A6106" s="67">
        <v>44192</v>
      </c>
      <c r="B6106" s="60" t="s">
        <v>51</v>
      </c>
      <c r="C6106" s="60" t="s">
        <v>51</v>
      </c>
      <c r="D6106" s="15">
        <v>0</v>
      </c>
    </row>
    <row r="6107" spans="1:4" x14ac:dyDescent="0.25">
      <c r="A6107" s="67">
        <v>44192</v>
      </c>
      <c r="B6107" s="60" t="s">
        <v>10</v>
      </c>
      <c r="C6107" s="60" t="s">
        <v>10</v>
      </c>
      <c r="D6107" s="15">
        <v>0</v>
      </c>
    </row>
    <row r="6108" spans="1:4" x14ac:dyDescent="0.25">
      <c r="A6108" s="67">
        <v>44193</v>
      </c>
      <c r="B6108" s="60" t="s">
        <v>14</v>
      </c>
      <c r="C6108" s="60" t="s">
        <v>14</v>
      </c>
      <c r="D6108" s="15">
        <v>7</v>
      </c>
    </row>
    <row r="6109" spans="1:4" x14ac:dyDescent="0.25">
      <c r="A6109" s="67">
        <v>44193</v>
      </c>
      <c r="B6109" s="60" t="s">
        <v>14</v>
      </c>
      <c r="C6109" s="60" t="s">
        <v>16</v>
      </c>
      <c r="D6109" s="15">
        <v>3</v>
      </c>
    </row>
    <row r="6110" spans="1:4" x14ac:dyDescent="0.25">
      <c r="A6110" s="67">
        <v>44193</v>
      </c>
      <c r="B6110" s="60" t="s">
        <v>14</v>
      </c>
      <c r="C6110" s="60" t="s">
        <v>807</v>
      </c>
      <c r="D6110" s="15">
        <v>1</v>
      </c>
    </row>
    <row r="6111" spans="1:4" x14ac:dyDescent="0.25">
      <c r="A6111" s="67">
        <v>44193</v>
      </c>
      <c r="B6111" s="60" t="s">
        <v>20</v>
      </c>
      <c r="C6111" s="60" t="s">
        <v>20</v>
      </c>
      <c r="D6111" s="15">
        <v>73</v>
      </c>
    </row>
    <row r="6112" spans="1:4" x14ac:dyDescent="0.25">
      <c r="A6112" s="67">
        <v>44193</v>
      </c>
      <c r="B6112" s="60" t="s">
        <v>13</v>
      </c>
      <c r="C6112" s="60" t="s">
        <v>225</v>
      </c>
      <c r="D6112" s="15">
        <v>1</v>
      </c>
    </row>
    <row r="6113" spans="1:4" x14ac:dyDescent="0.25">
      <c r="A6113" s="67">
        <v>44193</v>
      </c>
      <c r="B6113" s="60" t="s">
        <v>24</v>
      </c>
      <c r="C6113" s="60" t="s">
        <v>23</v>
      </c>
      <c r="D6113" s="15">
        <v>17</v>
      </c>
    </row>
    <row r="6114" spans="1:4" x14ac:dyDescent="0.25">
      <c r="A6114" s="67">
        <v>44193</v>
      </c>
      <c r="B6114" s="60" t="s">
        <v>24</v>
      </c>
      <c r="C6114" s="60" t="s">
        <v>24</v>
      </c>
      <c r="D6114" s="15">
        <v>6</v>
      </c>
    </row>
    <row r="6115" spans="1:4" x14ac:dyDescent="0.25">
      <c r="A6115" s="67">
        <v>44193</v>
      </c>
      <c r="B6115" s="60" t="s">
        <v>24</v>
      </c>
      <c r="C6115" s="564" t="s">
        <v>706</v>
      </c>
      <c r="D6115" s="15">
        <v>1</v>
      </c>
    </row>
    <row r="6116" spans="1:4" x14ac:dyDescent="0.25">
      <c r="A6116" s="67">
        <v>44193</v>
      </c>
      <c r="B6116" s="60" t="s">
        <v>47</v>
      </c>
      <c r="C6116" s="60" t="s">
        <v>47</v>
      </c>
      <c r="D6116" s="15">
        <v>4</v>
      </c>
    </row>
    <row r="6117" spans="1:4" x14ac:dyDescent="0.25">
      <c r="A6117" s="67">
        <v>44193</v>
      </c>
      <c r="B6117" s="60" t="s">
        <v>48</v>
      </c>
      <c r="C6117" s="60" t="s">
        <v>48</v>
      </c>
      <c r="D6117" s="15">
        <v>0</v>
      </c>
    </row>
    <row r="6118" spans="1:4" x14ac:dyDescent="0.25">
      <c r="A6118" s="67">
        <v>44193</v>
      </c>
      <c r="B6118" s="60" t="s">
        <v>7</v>
      </c>
      <c r="C6118" s="60" t="s">
        <v>7</v>
      </c>
      <c r="D6118" s="15">
        <v>4</v>
      </c>
    </row>
    <row r="6119" spans="1:4" x14ac:dyDescent="0.25">
      <c r="A6119" s="67">
        <v>44193</v>
      </c>
      <c r="B6119" s="60" t="s">
        <v>9</v>
      </c>
      <c r="C6119" s="60" t="s">
        <v>612</v>
      </c>
      <c r="D6119" s="15">
        <v>5</v>
      </c>
    </row>
    <row r="6120" spans="1:4" x14ac:dyDescent="0.25">
      <c r="A6120" s="67">
        <v>44193</v>
      </c>
      <c r="B6120" s="60" t="s">
        <v>9</v>
      </c>
      <c r="C6120" s="60" t="s">
        <v>9</v>
      </c>
      <c r="D6120" s="15">
        <v>47</v>
      </c>
    </row>
    <row r="6121" spans="1:4" x14ac:dyDescent="0.25">
      <c r="A6121" s="67">
        <v>44193</v>
      </c>
      <c r="B6121" s="60" t="s">
        <v>9</v>
      </c>
      <c r="C6121" s="60" t="s">
        <v>709</v>
      </c>
      <c r="D6121" s="15">
        <v>1</v>
      </c>
    </row>
    <row r="6122" spans="1:4" x14ac:dyDescent="0.25">
      <c r="A6122" s="67">
        <v>44193</v>
      </c>
      <c r="B6122" s="60" t="s">
        <v>9</v>
      </c>
      <c r="C6122" s="60" t="s">
        <v>17</v>
      </c>
      <c r="D6122" s="15">
        <v>1</v>
      </c>
    </row>
    <row r="6123" spans="1:4" x14ac:dyDescent="0.25">
      <c r="A6123" s="67">
        <v>44193</v>
      </c>
      <c r="B6123" s="60" t="s">
        <v>15</v>
      </c>
      <c r="C6123" s="60" t="s">
        <v>1355</v>
      </c>
      <c r="D6123" s="15">
        <v>4</v>
      </c>
    </row>
    <row r="6124" spans="1:4" x14ac:dyDescent="0.25">
      <c r="A6124" s="67">
        <v>44193</v>
      </c>
      <c r="B6124" s="60" t="s">
        <v>11</v>
      </c>
      <c r="C6124" s="60" t="s">
        <v>64</v>
      </c>
      <c r="D6124" s="15">
        <v>5</v>
      </c>
    </row>
    <row r="6125" spans="1:4" x14ac:dyDescent="0.25">
      <c r="A6125" s="67">
        <v>44193</v>
      </c>
      <c r="B6125" s="60" t="s">
        <v>11</v>
      </c>
      <c r="C6125" s="60" t="s">
        <v>335</v>
      </c>
      <c r="D6125" s="15">
        <v>1</v>
      </c>
    </row>
    <row r="6126" spans="1:4" x14ac:dyDescent="0.25">
      <c r="A6126" s="67">
        <v>44193</v>
      </c>
      <c r="B6126" s="60" t="s">
        <v>11</v>
      </c>
      <c r="C6126" s="60" t="s">
        <v>134</v>
      </c>
      <c r="D6126" s="15">
        <v>1</v>
      </c>
    </row>
    <row r="6127" spans="1:4" x14ac:dyDescent="0.25">
      <c r="A6127" s="67">
        <v>44193</v>
      </c>
      <c r="B6127" s="60" t="s">
        <v>12</v>
      </c>
      <c r="C6127" s="60" t="s">
        <v>116</v>
      </c>
      <c r="D6127" s="15">
        <v>2</v>
      </c>
    </row>
    <row r="6128" spans="1:4" x14ac:dyDescent="0.25">
      <c r="A6128" s="67">
        <v>44193</v>
      </c>
      <c r="B6128" s="60" t="s">
        <v>12</v>
      </c>
      <c r="C6128" s="60" t="s">
        <v>12</v>
      </c>
      <c r="D6128" s="15">
        <v>3</v>
      </c>
    </row>
    <row r="6129" spans="1:4" x14ac:dyDescent="0.25">
      <c r="A6129" s="67">
        <v>44193</v>
      </c>
      <c r="B6129" s="60" t="s">
        <v>8</v>
      </c>
      <c r="C6129" s="60" t="s">
        <v>114</v>
      </c>
      <c r="D6129" s="15">
        <v>1</v>
      </c>
    </row>
    <row r="6130" spans="1:4" x14ac:dyDescent="0.25">
      <c r="A6130" s="67">
        <v>44193</v>
      </c>
      <c r="B6130" s="60" t="s">
        <v>8</v>
      </c>
      <c r="C6130" s="60" t="s">
        <v>133</v>
      </c>
      <c r="D6130" s="15">
        <v>3</v>
      </c>
    </row>
    <row r="6131" spans="1:4" x14ac:dyDescent="0.25">
      <c r="A6131" s="67">
        <v>44193</v>
      </c>
      <c r="B6131" s="60" t="s">
        <v>8</v>
      </c>
      <c r="C6131" s="60" t="s">
        <v>8</v>
      </c>
      <c r="D6131" s="15">
        <v>42</v>
      </c>
    </row>
    <row r="6132" spans="1:4" x14ac:dyDescent="0.25">
      <c r="A6132" s="67">
        <v>44193</v>
      </c>
      <c r="B6132" s="60" t="s">
        <v>8</v>
      </c>
      <c r="C6132" s="60" t="s">
        <v>31</v>
      </c>
      <c r="D6132" s="15">
        <v>1</v>
      </c>
    </row>
    <row r="6133" spans="1:4" x14ac:dyDescent="0.25">
      <c r="A6133" s="67">
        <v>44193</v>
      </c>
      <c r="B6133" s="60" t="s">
        <v>8</v>
      </c>
      <c r="C6133" s="60" t="s">
        <v>111</v>
      </c>
      <c r="D6133" s="15">
        <v>1</v>
      </c>
    </row>
    <row r="6134" spans="1:4" x14ac:dyDescent="0.25">
      <c r="A6134" s="67">
        <v>44193</v>
      </c>
      <c r="B6134" s="60" t="s">
        <v>49</v>
      </c>
      <c r="C6134" s="60" t="s">
        <v>214</v>
      </c>
      <c r="D6134" s="15">
        <v>1</v>
      </c>
    </row>
    <row r="6135" spans="1:4" x14ac:dyDescent="0.25">
      <c r="A6135" s="67">
        <v>44193</v>
      </c>
      <c r="B6135" s="60" t="s">
        <v>50</v>
      </c>
      <c r="C6135" s="60" t="s">
        <v>817</v>
      </c>
      <c r="D6135" s="15">
        <v>1</v>
      </c>
    </row>
    <row r="6136" spans="1:4" x14ac:dyDescent="0.25">
      <c r="A6136" s="67">
        <v>44193</v>
      </c>
      <c r="B6136" s="60" t="s">
        <v>50</v>
      </c>
      <c r="C6136" s="60" t="s">
        <v>1356</v>
      </c>
      <c r="D6136" s="15">
        <v>1</v>
      </c>
    </row>
    <row r="6137" spans="1:4" x14ac:dyDescent="0.25">
      <c r="A6137" s="67">
        <v>44193</v>
      </c>
      <c r="B6137" s="60" t="s">
        <v>50</v>
      </c>
      <c r="C6137" s="60" t="s">
        <v>367</v>
      </c>
      <c r="D6137" s="15">
        <v>1</v>
      </c>
    </row>
    <row r="6138" spans="1:4" x14ac:dyDescent="0.25">
      <c r="A6138" s="67">
        <v>44193</v>
      </c>
      <c r="B6138" s="60" t="s">
        <v>27</v>
      </c>
      <c r="C6138" s="60" t="s">
        <v>43</v>
      </c>
      <c r="D6138" s="15">
        <v>40</v>
      </c>
    </row>
    <row r="6139" spans="1:4" x14ac:dyDescent="0.25">
      <c r="A6139" s="67">
        <v>44193</v>
      </c>
      <c r="B6139" s="60" t="s">
        <v>51</v>
      </c>
      <c r="C6139" s="60" t="s">
        <v>51</v>
      </c>
      <c r="D6139" s="15">
        <v>6</v>
      </c>
    </row>
    <row r="6140" spans="1:4" x14ac:dyDescent="0.25">
      <c r="A6140" s="67">
        <v>44193</v>
      </c>
      <c r="B6140" s="60" t="s">
        <v>10</v>
      </c>
      <c r="C6140" s="60" t="s">
        <v>10</v>
      </c>
      <c r="D6140" s="15">
        <v>6</v>
      </c>
    </row>
    <row r="6141" spans="1:4" x14ac:dyDescent="0.25">
      <c r="A6141" s="67">
        <v>44194</v>
      </c>
      <c r="B6141" s="60" t="s">
        <v>14</v>
      </c>
      <c r="C6141" s="60" t="s">
        <v>14</v>
      </c>
      <c r="D6141" s="15">
        <v>16</v>
      </c>
    </row>
    <row r="6142" spans="1:4" x14ac:dyDescent="0.25">
      <c r="A6142" s="67">
        <v>44194</v>
      </c>
      <c r="B6142" s="60" t="s">
        <v>14</v>
      </c>
      <c r="C6142" s="60" t="s">
        <v>16</v>
      </c>
      <c r="D6142" s="15">
        <v>6</v>
      </c>
    </row>
    <row r="6143" spans="1:4" x14ac:dyDescent="0.25">
      <c r="A6143" s="67">
        <v>44194</v>
      </c>
      <c r="B6143" s="60" t="s">
        <v>20</v>
      </c>
      <c r="C6143" s="60" t="s">
        <v>853</v>
      </c>
      <c r="D6143" s="15">
        <v>1</v>
      </c>
    </row>
    <row r="6144" spans="1:4" x14ac:dyDescent="0.25">
      <c r="A6144" s="67">
        <v>44194</v>
      </c>
      <c r="B6144" s="60" t="s">
        <v>20</v>
      </c>
      <c r="C6144" s="60" t="s">
        <v>20</v>
      </c>
      <c r="D6144" s="15">
        <v>72</v>
      </c>
    </row>
    <row r="6145" spans="1:4" x14ac:dyDescent="0.25">
      <c r="A6145" s="67">
        <v>44194</v>
      </c>
      <c r="B6145" s="60" t="s">
        <v>20</v>
      </c>
      <c r="C6145" s="60" t="s">
        <v>365</v>
      </c>
      <c r="D6145" s="15">
        <v>1</v>
      </c>
    </row>
    <row r="6146" spans="1:4" x14ac:dyDescent="0.25">
      <c r="A6146" s="67">
        <v>44194</v>
      </c>
      <c r="B6146" s="60" t="s">
        <v>13</v>
      </c>
      <c r="C6146" s="60" t="s">
        <v>13</v>
      </c>
      <c r="D6146" s="15">
        <v>2</v>
      </c>
    </row>
    <row r="6147" spans="1:4" x14ac:dyDescent="0.25">
      <c r="A6147" s="67">
        <v>44194</v>
      </c>
      <c r="B6147" s="60" t="s">
        <v>13</v>
      </c>
      <c r="C6147" s="60" t="s">
        <v>225</v>
      </c>
      <c r="D6147" s="15">
        <v>1</v>
      </c>
    </row>
    <row r="6148" spans="1:4" x14ac:dyDescent="0.25">
      <c r="A6148" s="67">
        <v>44194</v>
      </c>
      <c r="B6148" s="60" t="s">
        <v>24</v>
      </c>
      <c r="C6148" s="60" t="s">
        <v>23</v>
      </c>
      <c r="D6148" s="15">
        <v>8</v>
      </c>
    </row>
    <row r="6149" spans="1:4" x14ac:dyDescent="0.25">
      <c r="A6149" s="67">
        <v>44194</v>
      </c>
      <c r="B6149" s="60" t="s">
        <v>24</v>
      </c>
      <c r="C6149" s="60" t="s">
        <v>36</v>
      </c>
      <c r="D6149" s="15">
        <v>2</v>
      </c>
    </row>
    <row r="6150" spans="1:4" x14ac:dyDescent="0.25">
      <c r="A6150" s="67">
        <v>44194</v>
      </c>
      <c r="B6150" s="60" t="s">
        <v>47</v>
      </c>
      <c r="C6150" s="60" t="s">
        <v>47</v>
      </c>
      <c r="D6150" s="15">
        <v>3</v>
      </c>
    </row>
    <row r="6151" spans="1:4" x14ac:dyDescent="0.25">
      <c r="A6151" s="67">
        <v>44194</v>
      </c>
      <c r="B6151" s="60" t="s">
        <v>48</v>
      </c>
      <c r="C6151" s="60" t="s">
        <v>48</v>
      </c>
      <c r="D6151" s="15">
        <v>0</v>
      </c>
    </row>
    <row r="6152" spans="1:4" x14ac:dyDescent="0.25">
      <c r="A6152" s="67">
        <v>44194</v>
      </c>
      <c r="B6152" s="60" t="s">
        <v>7</v>
      </c>
      <c r="C6152" s="60" t="s">
        <v>7</v>
      </c>
      <c r="D6152" s="15">
        <v>9</v>
      </c>
    </row>
    <row r="6153" spans="1:4" x14ac:dyDescent="0.25">
      <c r="A6153" s="67">
        <v>44194</v>
      </c>
      <c r="B6153" s="60" t="s">
        <v>9</v>
      </c>
      <c r="C6153" s="60" t="s">
        <v>612</v>
      </c>
      <c r="D6153" s="15">
        <v>1</v>
      </c>
    </row>
    <row r="6154" spans="1:4" x14ac:dyDescent="0.25">
      <c r="A6154" s="67">
        <v>44194</v>
      </c>
      <c r="B6154" s="60" t="s">
        <v>9</v>
      </c>
      <c r="C6154" s="60" t="s">
        <v>9</v>
      </c>
      <c r="D6154" s="15">
        <v>58</v>
      </c>
    </row>
    <row r="6155" spans="1:4" x14ac:dyDescent="0.25">
      <c r="A6155" s="67">
        <v>44194</v>
      </c>
      <c r="B6155" s="60" t="s">
        <v>9</v>
      </c>
      <c r="C6155" s="60" t="s">
        <v>17</v>
      </c>
      <c r="D6155" s="15">
        <v>1</v>
      </c>
    </row>
    <row r="6156" spans="1:4" x14ac:dyDescent="0.25">
      <c r="A6156" s="67">
        <v>44194</v>
      </c>
      <c r="B6156" s="60" t="s">
        <v>9</v>
      </c>
      <c r="C6156" s="60" t="s">
        <v>148</v>
      </c>
      <c r="D6156" s="15">
        <v>3</v>
      </c>
    </row>
    <row r="6157" spans="1:4" x14ac:dyDescent="0.25">
      <c r="A6157" s="67">
        <v>44194</v>
      </c>
      <c r="B6157" s="60" t="s">
        <v>9</v>
      </c>
      <c r="C6157" s="564" t="s">
        <v>1014</v>
      </c>
      <c r="D6157" s="15">
        <v>1</v>
      </c>
    </row>
    <row r="6158" spans="1:4" x14ac:dyDescent="0.25">
      <c r="A6158" s="67">
        <v>44194</v>
      </c>
      <c r="B6158" s="60" t="s">
        <v>9</v>
      </c>
      <c r="C6158" s="564" t="s">
        <v>1015</v>
      </c>
      <c r="D6158" s="15">
        <v>2</v>
      </c>
    </row>
    <row r="6159" spans="1:4" x14ac:dyDescent="0.25">
      <c r="A6159" s="67">
        <v>44194</v>
      </c>
      <c r="B6159" s="60" t="s">
        <v>15</v>
      </c>
      <c r="C6159" s="60" t="s">
        <v>1355</v>
      </c>
      <c r="D6159" s="15">
        <v>1</v>
      </c>
    </row>
    <row r="6160" spans="1:4" x14ac:dyDescent="0.25">
      <c r="A6160" s="67">
        <v>44194</v>
      </c>
      <c r="B6160" s="60" t="s">
        <v>11</v>
      </c>
      <c r="C6160" s="60" t="s">
        <v>64</v>
      </c>
      <c r="D6160" s="15">
        <v>8</v>
      </c>
    </row>
    <row r="6161" spans="1:4" x14ac:dyDescent="0.25">
      <c r="A6161" s="67">
        <v>44194</v>
      </c>
      <c r="B6161" s="60" t="s">
        <v>11</v>
      </c>
      <c r="C6161" s="60" t="s">
        <v>11</v>
      </c>
      <c r="D6161" s="15">
        <v>7</v>
      </c>
    </row>
    <row r="6162" spans="1:4" x14ac:dyDescent="0.25">
      <c r="A6162" s="67">
        <v>44194</v>
      </c>
      <c r="B6162" s="60" t="s">
        <v>11</v>
      </c>
      <c r="C6162" s="60" t="s">
        <v>134</v>
      </c>
      <c r="D6162" s="15">
        <v>1</v>
      </c>
    </row>
    <row r="6163" spans="1:4" x14ac:dyDescent="0.25">
      <c r="A6163" s="67">
        <v>44194</v>
      </c>
      <c r="B6163" s="60" t="s">
        <v>12</v>
      </c>
      <c r="C6163" s="60" t="s">
        <v>116</v>
      </c>
      <c r="D6163" s="15">
        <v>5</v>
      </c>
    </row>
    <row r="6164" spans="1:4" x14ac:dyDescent="0.25">
      <c r="A6164" s="67">
        <v>44194</v>
      </c>
      <c r="B6164" s="60" t="s">
        <v>12</v>
      </c>
      <c r="C6164" s="60" t="s">
        <v>12</v>
      </c>
      <c r="D6164" s="15">
        <v>2</v>
      </c>
    </row>
    <row r="6165" spans="1:4" x14ac:dyDescent="0.25">
      <c r="A6165" s="67">
        <v>44194</v>
      </c>
      <c r="B6165" s="60" t="s">
        <v>8</v>
      </c>
      <c r="C6165" s="60" t="s">
        <v>229</v>
      </c>
      <c r="D6165" s="15">
        <v>1</v>
      </c>
    </row>
    <row r="6166" spans="1:4" x14ac:dyDescent="0.25">
      <c r="A6166" s="67">
        <v>44194</v>
      </c>
      <c r="B6166" s="60" t="s">
        <v>8</v>
      </c>
      <c r="C6166" s="60" t="s">
        <v>58</v>
      </c>
      <c r="D6166" s="15">
        <v>2</v>
      </c>
    </row>
    <row r="6167" spans="1:4" x14ac:dyDescent="0.25">
      <c r="A6167" s="67">
        <v>44194</v>
      </c>
      <c r="B6167" s="60" t="s">
        <v>8</v>
      </c>
      <c r="C6167" s="60" t="s">
        <v>721</v>
      </c>
      <c r="D6167" s="15">
        <v>1</v>
      </c>
    </row>
    <row r="6168" spans="1:4" x14ac:dyDescent="0.25">
      <c r="A6168" s="67">
        <v>44194</v>
      </c>
      <c r="B6168" s="60" t="s">
        <v>8</v>
      </c>
      <c r="C6168" s="60" t="s">
        <v>133</v>
      </c>
      <c r="D6168" s="15">
        <v>2</v>
      </c>
    </row>
    <row r="6169" spans="1:4" x14ac:dyDescent="0.25">
      <c r="A6169" s="67">
        <v>44194</v>
      </c>
      <c r="B6169" s="60" t="s">
        <v>8</v>
      </c>
      <c r="C6169" s="60" t="s">
        <v>204</v>
      </c>
      <c r="D6169" s="15">
        <v>2</v>
      </c>
    </row>
    <row r="6170" spans="1:4" x14ac:dyDescent="0.25">
      <c r="A6170" s="67">
        <v>44194</v>
      </c>
      <c r="B6170" s="60" t="s">
        <v>8</v>
      </c>
      <c r="C6170" s="60" t="s">
        <v>40</v>
      </c>
      <c r="D6170" s="15">
        <v>1</v>
      </c>
    </row>
    <row r="6171" spans="1:4" x14ac:dyDescent="0.25">
      <c r="A6171" s="67">
        <v>44194</v>
      </c>
      <c r="B6171" s="60" t="s">
        <v>8</v>
      </c>
      <c r="C6171" s="60" t="s">
        <v>8</v>
      </c>
      <c r="D6171" s="15">
        <v>46</v>
      </c>
    </row>
    <row r="6172" spans="1:4" x14ac:dyDescent="0.25">
      <c r="A6172" s="67">
        <v>44194</v>
      </c>
      <c r="B6172" s="60" t="s">
        <v>8</v>
      </c>
      <c r="C6172" s="60" t="s">
        <v>130</v>
      </c>
      <c r="D6172" s="15">
        <v>1</v>
      </c>
    </row>
    <row r="6173" spans="1:4" x14ac:dyDescent="0.25">
      <c r="A6173" s="67">
        <v>44194</v>
      </c>
      <c r="B6173" s="60" t="s">
        <v>49</v>
      </c>
      <c r="C6173" s="60" t="s">
        <v>49</v>
      </c>
      <c r="D6173" s="15">
        <v>0</v>
      </c>
    </row>
    <row r="6174" spans="1:4" x14ac:dyDescent="0.25">
      <c r="A6174" s="67">
        <v>44194</v>
      </c>
      <c r="B6174" s="60" t="s">
        <v>50</v>
      </c>
      <c r="C6174" s="60" t="s">
        <v>367</v>
      </c>
      <c r="D6174" s="15">
        <v>3</v>
      </c>
    </row>
    <row r="6175" spans="1:4" x14ac:dyDescent="0.25">
      <c r="A6175" s="67">
        <v>44194</v>
      </c>
      <c r="B6175" s="60" t="s">
        <v>27</v>
      </c>
      <c r="C6175" s="60" t="s">
        <v>140</v>
      </c>
      <c r="D6175" s="15">
        <v>14</v>
      </c>
    </row>
    <row r="6176" spans="1:4" x14ac:dyDescent="0.25">
      <c r="A6176" s="67">
        <v>44194</v>
      </c>
      <c r="B6176" s="60" t="s">
        <v>27</v>
      </c>
      <c r="C6176" s="60" t="s">
        <v>43</v>
      </c>
      <c r="D6176" s="15">
        <v>49</v>
      </c>
    </row>
    <row r="6177" spans="1:4" x14ac:dyDescent="0.25">
      <c r="A6177" s="67">
        <v>44194</v>
      </c>
      <c r="B6177" s="60" t="s">
        <v>27</v>
      </c>
      <c r="C6177" s="60" t="s">
        <v>939</v>
      </c>
      <c r="D6177" s="15">
        <v>1</v>
      </c>
    </row>
    <row r="6178" spans="1:4" x14ac:dyDescent="0.25">
      <c r="A6178" s="67">
        <v>44194</v>
      </c>
      <c r="B6178" s="60" t="s">
        <v>51</v>
      </c>
      <c r="C6178" s="60" t="s">
        <v>1016</v>
      </c>
      <c r="D6178" s="15">
        <v>1</v>
      </c>
    </row>
    <row r="6179" spans="1:4" x14ac:dyDescent="0.25">
      <c r="A6179" s="67">
        <v>44194</v>
      </c>
      <c r="B6179" s="60" t="s">
        <v>51</v>
      </c>
      <c r="C6179" s="60" t="s">
        <v>51</v>
      </c>
      <c r="D6179" s="15">
        <v>4</v>
      </c>
    </row>
    <row r="6180" spans="1:4" x14ac:dyDescent="0.25">
      <c r="A6180" s="67">
        <v>44194</v>
      </c>
      <c r="B6180" s="60" t="s">
        <v>10</v>
      </c>
      <c r="C6180" s="60" t="s">
        <v>10</v>
      </c>
      <c r="D6180" s="15">
        <v>0</v>
      </c>
    </row>
    <row r="6181" spans="1:4" x14ac:dyDescent="0.25">
      <c r="A6181" s="67">
        <v>44195</v>
      </c>
      <c r="B6181" s="60" t="s">
        <v>14</v>
      </c>
      <c r="C6181" s="60" t="s">
        <v>14</v>
      </c>
      <c r="D6181" s="15">
        <v>6</v>
      </c>
    </row>
    <row r="6182" spans="1:4" x14ac:dyDescent="0.25">
      <c r="A6182" s="67">
        <v>44195</v>
      </c>
      <c r="B6182" s="60" t="s">
        <v>14</v>
      </c>
      <c r="C6182" s="60" t="s">
        <v>16</v>
      </c>
      <c r="D6182" s="15">
        <v>10</v>
      </c>
    </row>
    <row r="6183" spans="1:4" x14ac:dyDescent="0.25">
      <c r="A6183" s="67">
        <v>44195</v>
      </c>
      <c r="B6183" s="60" t="s">
        <v>20</v>
      </c>
      <c r="C6183" s="60" t="s">
        <v>853</v>
      </c>
      <c r="D6183" s="15">
        <v>1</v>
      </c>
    </row>
    <row r="6184" spans="1:4" x14ac:dyDescent="0.25">
      <c r="A6184" s="67">
        <v>44195</v>
      </c>
      <c r="B6184" s="60" t="s">
        <v>20</v>
      </c>
      <c r="C6184" s="60" t="s">
        <v>20</v>
      </c>
      <c r="D6184" s="15">
        <v>68</v>
      </c>
    </row>
    <row r="6185" spans="1:4" x14ac:dyDescent="0.25">
      <c r="A6185" s="67">
        <v>44195</v>
      </c>
      <c r="B6185" s="60" t="s">
        <v>20</v>
      </c>
      <c r="C6185" s="60" t="s">
        <v>679</v>
      </c>
      <c r="D6185" s="15">
        <v>1</v>
      </c>
    </row>
    <row r="6186" spans="1:4" x14ac:dyDescent="0.25">
      <c r="A6186" s="67">
        <v>44195</v>
      </c>
      <c r="B6186" s="60" t="s">
        <v>13</v>
      </c>
      <c r="C6186" s="60" t="s">
        <v>13</v>
      </c>
      <c r="D6186" s="15">
        <v>2</v>
      </c>
    </row>
    <row r="6187" spans="1:4" x14ac:dyDescent="0.25">
      <c r="A6187" s="67">
        <v>44195</v>
      </c>
      <c r="B6187" s="60" t="s">
        <v>13</v>
      </c>
      <c r="C6187" s="60" t="s">
        <v>225</v>
      </c>
      <c r="D6187" s="15">
        <v>3</v>
      </c>
    </row>
    <row r="6188" spans="1:4" x14ac:dyDescent="0.25">
      <c r="A6188" s="67">
        <v>44195</v>
      </c>
      <c r="B6188" s="60" t="s">
        <v>24</v>
      </c>
      <c r="C6188" s="60" t="s">
        <v>23</v>
      </c>
      <c r="D6188" s="15">
        <v>21</v>
      </c>
    </row>
    <row r="6189" spans="1:4" x14ac:dyDescent="0.25">
      <c r="A6189" s="67">
        <v>44195</v>
      </c>
      <c r="B6189" s="60" t="s">
        <v>24</v>
      </c>
      <c r="C6189" s="60" t="s">
        <v>24</v>
      </c>
      <c r="D6189" s="15">
        <v>10</v>
      </c>
    </row>
    <row r="6190" spans="1:4" x14ac:dyDescent="0.25">
      <c r="A6190" s="67">
        <v>44195</v>
      </c>
      <c r="B6190" s="60" t="s">
        <v>24</v>
      </c>
      <c r="C6190" s="60" t="s">
        <v>37</v>
      </c>
      <c r="D6190" s="15">
        <v>1</v>
      </c>
    </row>
    <row r="6191" spans="1:4" x14ac:dyDescent="0.25">
      <c r="A6191" s="67">
        <v>44195</v>
      </c>
      <c r="B6191" s="60" t="s">
        <v>24</v>
      </c>
      <c r="C6191" s="60" t="s">
        <v>36</v>
      </c>
      <c r="D6191" s="15">
        <v>4</v>
      </c>
    </row>
    <row r="6192" spans="1:4" x14ac:dyDescent="0.25">
      <c r="A6192" s="67">
        <v>44195</v>
      </c>
      <c r="B6192" s="60" t="s">
        <v>47</v>
      </c>
      <c r="C6192" s="60" t="s">
        <v>47</v>
      </c>
      <c r="D6192" s="15">
        <v>3</v>
      </c>
    </row>
    <row r="6193" spans="1:4" x14ac:dyDescent="0.25">
      <c r="A6193" s="67">
        <v>44195</v>
      </c>
      <c r="B6193" s="60" t="s">
        <v>48</v>
      </c>
      <c r="C6193" s="60" t="s">
        <v>48</v>
      </c>
      <c r="D6193" s="15">
        <v>0</v>
      </c>
    </row>
    <row r="6194" spans="1:4" x14ac:dyDescent="0.25">
      <c r="A6194" s="67">
        <v>44195</v>
      </c>
      <c r="B6194" s="60" t="s">
        <v>7</v>
      </c>
      <c r="C6194" s="60" t="s">
        <v>7</v>
      </c>
      <c r="D6194" s="15">
        <v>8</v>
      </c>
    </row>
    <row r="6195" spans="1:4" x14ac:dyDescent="0.25">
      <c r="A6195" s="67">
        <v>44195</v>
      </c>
      <c r="B6195" s="60" t="s">
        <v>9</v>
      </c>
      <c r="C6195" s="60" t="s">
        <v>612</v>
      </c>
      <c r="D6195" s="15">
        <v>6</v>
      </c>
    </row>
    <row r="6196" spans="1:4" x14ac:dyDescent="0.25">
      <c r="A6196" s="67">
        <v>44195</v>
      </c>
      <c r="B6196" s="60" t="s">
        <v>9</v>
      </c>
      <c r="C6196" s="60" t="s">
        <v>9</v>
      </c>
      <c r="D6196" s="15">
        <v>39</v>
      </c>
    </row>
    <row r="6197" spans="1:4" x14ac:dyDescent="0.25">
      <c r="A6197" s="67">
        <v>44195</v>
      </c>
      <c r="B6197" s="60" t="s">
        <v>9</v>
      </c>
      <c r="C6197" s="60" t="s">
        <v>17</v>
      </c>
      <c r="D6197" s="15">
        <v>1</v>
      </c>
    </row>
    <row r="6198" spans="1:4" x14ac:dyDescent="0.25">
      <c r="A6198" s="67">
        <v>44195</v>
      </c>
      <c r="B6198" s="60" t="s">
        <v>9</v>
      </c>
      <c r="C6198" s="60" t="s">
        <v>1018</v>
      </c>
      <c r="D6198" s="15">
        <v>1</v>
      </c>
    </row>
    <row r="6199" spans="1:4" x14ac:dyDescent="0.25">
      <c r="A6199" s="67">
        <v>44195</v>
      </c>
      <c r="B6199" s="60" t="s">
        <v>9</v>
      </c>
      <c r="C6199" s="60" t="s">
        <v>148</v>
      </c>
      <c r="D6199" s="15">
        <v>3</v>
      </c>
    </row>
    <row r="6200" spans="1:4" x14ac:dyDescent="0.25">
      <c r="A6200" s="67">
        <v>44195</v>
      </c>
      <c r="B6200" s="60" t="s">
        <v>9</v>
      </c>
      <c r="C6200" s="60" t="s">
        <v>144</v>
      </c>
      <c r="D6200" s="15">
        <v>1</v>
      </c>
    </row>
    <row r="6201" spans="1:4" x14ac:dyDescent="0.25">
      <c r="A6201" s="67">
        <v>44195</v>
      </c>
      <c r="B6201" s="60" t="s">
        <v>15</v>
      </c>
      <c r="C6201" s="60" t="s">
        <v>1355</v>
      </c>
      <c r="D6201" s="15">
        <v>0</v>
      </c>
    </row>
    <row r="6202" spans="1:4" x14ac:dyDescent="0.25">
      <c r="A6202" s="67">
        <v>44195</v>
      </c>
      <c r="B6202" s="60" t="s">
        <v>11</v>
      </c>
      <c r="C6202" s="60" t="s">
        <v>11</v>
      </c>
      <c r="D6202" s="15">
        <v>5</v>
      </c>
    </row>
    <row r="6203" spans="1:4" x14ac:dyDescent="0.25">
      <c r="A6203" s="67">
        <v>44195</v>
      </c>
      <c r="B6203" s="60" t="s">
        <v>11</v>
      </c>
      <c r="C6203" s="60" t="s">
        <v>854</v>
      </c>
      <c r="D6203" s="15">
        <v>1</v>
      </c>
    </row>
    <row r="6204" spans="1:4" x14ac:dyDescent="0.25">
      <c r="A6204" s="67">
        <v>44195</v>
      </c>
      <c r="B6204" s="60" t="s">
        <v>11</v>
      </c>
      <c r="C6204" s="60" t="s">
        <v>134</v>
      </c>
      <c r="D6204" s="15">
        <v>2</v>
      </c>
    </row>
    <row r="6205" spans="1:4" x14ac:dyDescent="0.25">
      <c r="A6205" s="67">
        <v>44195</v>
      </c>
      <c r="B6205" s="60" t="s">
        <v>12</v>
      </c>
      <c r="C6205" s="60" t="s">
        <v>12</v>
      </c>
      <c r="D6205" s="15">
        <v>4</v>
      </c>
    </row>
    <row r="6206" spans="1:4" x14ac:dyDescent="0.25">
      <c r="A6206" s="67">
        <v>44195</v>
      </c>
      <c r="B6206" s="60" t="s">
        <v>8</v>
      </c>
      <c r="C6206" s="60" t="s">
        <v>73</v>
      </c>
      <c r="D6206" s="15">
        <v>1</v>
      </c>
    </row>
    <row r="6207" spans="1:4" x14ac:dyDescent="0.25">
      <c r="A6207" s="67">
        <v>44195</v>
      </c>
      <c r="B6207" s="60" t="s">
        <v>8</v>
      </c>
      <c r="C6207" s="60" t="s">
        <v>229</v>
      </c>
      <c r="D6207" s="15">
        <v>2</v>
      </c>
    </row>
    <row r="6208" spans="1:4" x14ac:dyDescent="0.25">
      <c r="A6208" s="67">
        <v>44195</v>
      </c>
      <c r="B6208" s="60" t="s">
        <v>8</v>
      </c>
      <c r="C6208" s="60" t="s">
        <v>58</v>
      </c>
      <c r="D6208" s="15">
        <v>1</v>
      </c>
    </row>
    <row r="6209" spans="1:4" x14ac:dyDescent="0.25">
      <c r="A6209" s="67">
        <v>44195</v>
      </c>
      <c r="B6209" s="60" t="s">
        <v>8</v>
      </c>
      <c r="C6209" s="60" t="s">
        <v>133</v>
      </c>
      <c r="D6209" s="15">
        <v>2</v>
      </c>
    </row>
    <row r="6210" spans="1:4" x14ac:dyDescent="0.25">
      <c r="A6210" s="67">
        <v>44195</v>
      </c>
      <c r="B6210" s="60" t="s">
        <v>8</v>
      </c>
      <c r="C6210" s="60" t="s">
        <v>233</v>
      </c>
      <c r="D6210" s="15">
        <v>1</v>
      </c>
    </row>
    <row r="6211" spans="1:4" x14ac:dyDescent="0.25">
      <c r="A6211" s="67">
        <v>44195</v>
      </c>
      <c r="B6211" s="60" t="s">
        <v>8</v>
      </c>
      <c r="C6211" s="60" t="s">
        <v>40</v>
      </c>
      <c r="D6211" s="15">
        <v>1</v>
      </c>
    </row>
    <row r="6212" spans="1:4" x14ac:dyDescent="0.25">
      <c r="A6212" s="67">
        <v>44195</v>
      </c>
      <c r="B6212" s="60" t="s">
        <v>8</v>
      </c>
      <c r="C6212" s="60" t="s">
        <v>8</v>
      </c>
      <c r="D6212" s="15">
        <v>60</v>
      </c>
    </row>
    <row r="6213" spans="1:4" x14ac:dyDescent="0.25">
      <c r="A6213" s="67">
        <v>44195</v>
      </c>
      <c r="B6213" s="60" t="s">
        <v>8</v>
      </c>
      <c r="C6213" s="60" t="s">
        <v>31</v>
      </c>
      <c r="D6213" s="15">
        <v>4</v>
      </c>
    </row>
    <row r="6214" spans="1:4" x14ac:dyDescent="0.25">
      <c r="A6214" s="67">
        <v>44195</v>
      </c>
      <c r="B6214" s="60" t="s">
        <v>8</v>
      </c>
      <c r="C6214" s="60" t="s">
        <v>111</v>
      </c>
      <c r="D6214" s="15">
        <v>6</v>
      </c>
    </row>
    <row r="6215" spans="1:4" x14ac:dyDescent="0.25">
      <c r="A6215" s="67">
        <v>44195</v>
      </c>
      <c r="B6215" s="60" t="s">
        <v>49</v>
      </c>
      <c r="C6215" s="60" t="s">
        <v>49</v>
      </c>
      <c r="D6215" s="15">
        <v>5</v>
      </c>
    </row>
    <row r="6216" spans="1:4" x14ac:dyDescent="0.25">
      <c r="A6216" s="67">
        <v>44195</v>
      </c>
      <c r="B6216" s="60" t="s">
        <v>50</v>
      </c>
      <c r="C6216" s="60" t="s">
        <v>367</v>
      </c>
      <c r="D6216" s="15">
        <v>4</v>
      </c>
    </row>
    <row r="6217" spans="1:4" x14ac:dyDescent="0.25">
      <c r="A6217" s="67">
        <v>44195</v>
      </c>
      <c r="B6217" s="60" t="s">
        <v>27</v>
      </c>
      <c r="C6217" s="60" t="s">
        <v>140</v>
      </c>
      <c r="D6217" s="15">
        <v>5</v>
      </c>
    </row>
    <row r="6218" spans="1:4" x14ac:dyDescent="0.25">
      <c r="A6218" s="67">
        <v>44195</v>
      </c>
      <c r="B6218" s="60" t="s">
        <v>27</v>
      </c>
      <c r="C6218" s="60" t="s">
        <v>234</v>
      </c>
      <c r="D6218" s="15">
        <v>1</v>
      </c>
    </row>
    <row r="6219" spans="1:4" x14ac:dyDescent="0.25">
      <c r="A6219" s="67">
        <v>44195</v>
      </c>
      <c r="B6219" s="60" t="s">
        <v>27</v>
      </c>
      <c r="C6219" s="60" t="s">
        <v>43</v>
      </c>
      <c r="D6219" s="15">
        <v>26</v>
      </c>
    </row>
    <row r="6220" spans="1:4" x14ac:dyDescent="0.25">
      <c r="A6220" s="67">
        <v>44195</v>
      </c>
      <c r="B6220" s="60" t="s">
        <v>27</v>
      </c>
      <c r="C6220" s="60" t="s">
        <v>710</v>
      </c>
      <c r="D6220" s="15">
        <v>1</v>
      </c>
    </row>
    <row r="6221" spans="1:4" x14ac:dyDescent="0.25">
      <c r="A6221" s="67">
        <v>44195</v>
      </c>
      <c r="B6221" s="60" t="s">
        <v>51</v>
      </c>
      <c r="C6221" s="60" t="s">
        <v>51</v>
      </c>
      <c r="D6221" s="15">
        <v>17</v>
      </c>
    </row>
    <row r="6222" spans="1:4" x14ac:dyDescent="0.25">
      <c r="A6222" s="67">
        <v>44195</v>
      </c>
      <c r="B6222" s="60" t="s">
        <v>10</v>
      </c>
      <c r="C6222" s="60" t="s">
        <v>10</v>
      </c>
      <c r="D6222" s="15">
        <v>10</v>
      </c>
    </row>
    <row r="6223" spans="1:4" x14ac:dyDescent="0.25">
      <c r="A6223" s="67">
        <v>44196</v>
      </c>
      <c r="B6223" s="60" t="s">
        <v>14</v>
      </c>
      <c r="C6223" s="60" t="s">
        <v>14</v>
      </c>
      <c r="D6223" s="15">
        <v>11</v>
      </c>
    </row>
    <row r="6224" spans="1:4" x14ac:dyDescent="0.25">
      <c r="A6224" s="67">
        <v>44196</v>
      </c>
      <c r="B6224" s="60" t="s">
        <v>14</v>
      </c>
      <c r="C6224" s="60" t="s">
        <v>14</v>
      </c>
      <c r="D6224" s="15">
        <v>-4</v>
      </c>
    </row>
    <row r="6225" spans="1:4" x14ac:dyDescent="0.25">
      <c r="A6225" s="67">
        <v>44196</v>
      </c>
      <c r="B6225" s="60" t="s">
        <v>14</v>
      </c>
      <c r="C6225" s="60" t="s">
        <v>16</v>
      </c>
      <c r="D6225" s="15">
        <v>4</v>
      </c>
    </row>
    <row r="6226" spans="1:4" x14ac:dyDescent="0.25">
      <c r="A6226" s="67">
        <v>44196</v>
      </c>
      <c r="B6226" s="60" t="s">
        <v>20</v>
      </c>
      <c r="C6226" s="60" t="s">
        <v>853</v>
      </c>
      <c r="D6226" s="15">
        <v>3</v>
      </c>
    </row>
    <row r="6227" spans="1:4" x14ac:dyDescent="0.25">
      <c r="A6227" s="67">
        <v>44196</v>
      </c>
      <c r="B6227" s="60" t="s">
        <v>20</v>
      </c>
      <c r="C6227" s="60" t="s">
        <v>952</v>
      </c>
      <c r="D6227" s="15">
        <v>1</v>
      </c>
    </row>
    <row r="6228" spans="1:4" x14ac:dyDescent="0.25">
      <c r="A6228" s="67">
        <v>44196</v>
      </c>
      <c r="B6228" s="60" t="s">
        <v>20</v>
      </c>
      <c r="C6228" s="60" t="s">
        <v>20</v>
      </c>
      <c r="D6228" s="15">
        <v>91</v>
      </c>
    </row>
    <row r="6229" spans="1:4" x14ac:dyDescent="0.25">
      <c r="A6229" s="67">
        <v>44196</v>
      </c>
      <c r="B6229" s="60" t="s">
        <v>20</v>
      </c>
      <c r="C6229" s="60" t="s">
        <v>20</v>
      </c>
      <c r="D6229" s="15">
        <v>-3</v>
      </c>
    </row>
    <row r="6230" spans="1:4" x14ac:dyDescent="0.25">
      <c r="A6230" s="67">
        <v>44196</v>
      </c>
      <c r="B6230" s="60" t="s">
        <v>20</v>
      </c>
      <c r="C6230" s="60" t="s">
        <v>365</v>
      </c>
      <c r="D6230" s="15">
        <v>2</v>
      </c>
    </row>
    <row r="6231" spans="1:4" x14ac:dyDescent="0.25">
      <c r="A6231" s="67">
        <v>44196</v>
      </c>
      <c r="B6231" s="60" t="s">
        <v>20</v>
      </c>
      <c r="C6231" s="60" t="s">
        <v>651</v>
      </c>
      <c r="D6231" s="15">
        <v>1</v>
      </c>
    </row>
    <row r="6232" spans="1:4" x14ac:dyDescent="0.25">
      <c r="A6232" s="67">
        <v>44196</v>
      </c>
      <c r="B6232" s="60" t="s">
        <v>13</v>
      </c>
      <c r="C6232" s="60" t="s">
        <v>13</v>
      </c>
      <c r="D6232" s="15">
        <v>1</v>
      </c>
    </row>
    <row r="6233" spans="1:4" x14ac:dyDescent="0.25">
      <c r="A6233" s="67">
        <v>44196</v>
      </c>
      <c r="B6233" s="60" t="s">
        <v>13</v>
      </c>
      <c r="C6233" s="60" t="s">
        <v>13</v>
      </c>
      <c r="D6233" s="15">
        <v>-1</v>
      </c>
    </row>
    <row r="6234" spans="1:4" x14ac:dyDescent="0.25">
      <c r="A6234" s="67">
        <v>44196</v>
      </c>
      <c r="B6234" s="60" t="s">
        <v>24</v>
      </c>
      <c r="C6234" s="60" t="s">
        <v>23</v>
      </c>
      <c r="D6234" s="15">
        <v>11</v>
      </c>
    </row>
    <row r="6235" spans="1:4" x14ac:dyDescent="0.25">
      <c r="A6235" s="67">
        <v>44196</v>
      </c>
      <c r="B6235" s="60" t="s">
        <v>24</v>
      </c>
      <c r="C6235" s="60" t="s">
        <v>24</v>
      </c>
      <c r="D6235" s="15">
        <v>20</v>
      </c>
    </row>
    <row r="6236" spans="1:4" x14ac:dyDescent="0.25">
      <c r="A6236" s="67">
        <v>44196</v>
      </c>
      <c r="B6236" s="60" t="s">
        <v>24</v>
      </c>
      <c r="C6236" s="60" t="s">
        <v>24</v>
      </c>
      <c r="D6236" s="15">
        <v>0</v>
      </c>
    </row>
    <row r="6237" spans="1:4" x14ac:dyDescent="0.25">
      <c r="A6237" s="67">
        <v>44196</v>
      </c>
      <c r="B6237" s="60" t="s">
        <v>24</v>
      </c>
      <c r="C6237" s="60" t="s">
        <v>36</v>
      </c>
      <c r="D6237" s="15">
        <v>2</v>
      </c>
    </row>
    <row r="6238" spans="1:4" x14ac:dyDescent="0.25">
      <c r="A6238" s="67">
        <v>44196</v>
      </c>
      <c r="B6238" s="60" t="s">
        <v>47</v>
      </c>
      <c r="C6238" s="60" t="s">
        <v>47</v>
      </c>
      <c r="D6238" s="15">
        <v>0</v>
      </c>
    </row>
    <row r="6239" spans="1:4" x14ac:dyDescent="0.25">
      <c r="A6239" s="67">
        <v>44196</v>
      </c>
      <c r="B6239" s="60" t="s">
        <v>47</v>
      </c>
      <c r="C6239" s="60" t="s">
        <v>47</v>
      </c>
      <c r="D6239" s="15">
        <v>-1</v>
      </c>
    </row>
    <row r="6240" spans="1:4" x14ac:dyDescent="0.25">
      <c r="A6240" s="67">
        <v>44196</v>
      </c>
      <c r="B6240" s="60" t="s">
        <v>48</v>
      </c>
      <c r="C6240" s="60" t="s">
        <v>48</v>
      </c>
      <c r="D6240" s="15">
        <v>0</v>
      </c>
    </row>
    <row r="6241" spans="1:4" x14ac:dyDescent="0.25">
      <c r="A6241" s="67">
        <v>44196</v>
      </c>
      <c r="B6241" s="60" t="s">
        <v>48</v>
      </c>
      <c r="C6241" s="60" t="s">
        <v>48</v>
      </c>
      <c r="D6241" s="15">
        <v>0</v>
      </c>
    </row>
    <row r="6242" spans="1:4" x14ac:dyDescent="0.25">
      <c r="A6242" s="67">
        <v>44196</v>
      </c>
      <c r="B6242" s="60" t="s">
        <v>7</v>
      </c>
      <c r="C6242" s="60" t="s">
        <v>7</v>
      </c>
      <c r="D6242" s="15">
        <v>10</v>
      </c>
    </row>
    <row r="6243" spans="1:4" x14ac:dyDescent="0.25">
      <c r="A6243" s="67">
        <v>44196</v>
      </c>
      <c r="B6243" s="60" t="s">
        <v>7</v>
      </c>
      <c r="C6243" s="60" t="s">
        <v>7</v>
      </c>
      <c r="D6243" s="15">
        <v>-1</v>
      </c>
    </row>
    <row r="6244" spans="1:4" x14ac:dyDescent="0.25">
      <c r="A6244" s="67">
        <v>44196</v>
      </c>
      <c r="B6244" s="60" t="s">
        <v>9</v>
      </c>
      <c r="C6244" s="564" t="s">
        <v>1019</v>
      </c>
      <c r="D6244" s="15">
        <v>1</v>
      </c>
    </row>
    <row r="6245" spans="1:4" x14ac:dyDescent="0.25">
      <c r="A6245" s="67">
        <v>44196</v>
      </c>
      <c r="B6245" s="60" t="s">
        <v>9</v>
      </c>
      <c r="C6245" s="60" t="s">
        <v>9</v>
      </c>
      <c r="D6245" s="15">
        <v>50</v>
      </c>
    </row>
    <row r="6246" spans="1:4" x14ac:dyDescent="0.25">
      <c r="A6246" s="67">
        <v>44196</v>
      </c>
      <c r="B6246" s="60" t="s">
        <v>9</v>
      </c>
      <c r="C6246" s="60" t="s">
        <v>9</v>
      </c>
      <c r="D6246" s="15">
        <v>-1</v>
      </c>
    </row>
    <row r="6247" spans="1:4" x14ac:dyDescent="0.25">
      <c r="A6247" s="67">
        <v>44196</v>
      </c>
      <c r="B6247" s="60" t="s">
        <v>9</v>
      </c>
      <c r="C6247" s="60" t="s">
        <v>17</v>
      </c>
      <c r="D6247" s="15">
        <v>1</v>
      </c>
    </row>
    <row r="6248" spans="1:4" x14ac:dyDescent="0.25">
      <c r="A6248" s="67">
        <v>44196</v>
      </c>
      <c r="B6248" s="60" t="s">
        <v>9</v>
      </c>
      <c r="C6248" s="60" t="s">
        <v>148</v>
      </c>
      <c r="D6248" s="15">
        <v>1</v>
      </c>
    </row>
    <row r="6249" spans="1:4" x14ac:dyDescent="0.25">
      <c r="A6249" s="67">
        <v>44196</v>
      </c>
      <c r="B6249" s="60" t="s">
        <v>15</v>
      </c>
      <c r="C6249" s="60" t="s">
        <v>1355</v>
      </c>
      <c r="D6249" s="15">
        <v>0</v>
      </c>
    </row>
    <row r="6250" spans="1:4" x14ac:dyDescent="0.25">
      <c r="A6250" s="67">
        <v>44196</v>
      </c>
      <c r="B6250" s="60" t="s">
        <v>15</v>
      </c>
      <c r="C6250" s="60" t="s">
        <v>1355</v>
      </c>
      <c r="D6250" s="15">
        <v>-1</v>
      </c>
    </row>
    <row r="6251" spans="1:4" x14ac:dyDescent="0.25">
      <c r="A6251" s="67">
        <v>44196</v>
      </c>
      <c r="B6251" s="60" t="s">
        <v>11</v>
      </c>
      <c r="C6251" s="60" t="s">
        <v>11</v>
      </c>
      <c r="D6251" s="15">
        <v>8</v>
      </c>
    </row>
    <row r="6252" spans="1:4" x14ac:dyDescent="0.25">
      <c r="A6252" s="67">
        <v>44196</v>
      </c>
      <c r="B6252" s="60" t="s">
        <v>11</v>
      </c>
      <c r="C6252" s="60" t="s">
        <v>11</v>
      </c>
      <c r="D6252" s="15">
        <v>-2</v>
      </c>
    </row>
    <row r="6253" spans="1:4" x14ac:dyDescent="0.25">
      <c r="A6253" s="67">
        <v>44196</v>
      </c>
      <c r="B6253" s="60" t="s">
        <v>11</v>
      </c>
      <c r="C6253" s="60" t="s">
        <v>854</v>
      </c>
      <c r="D6253" s="15">
        <v>2</v>
      </c>
    </row>
    <row r="6254" spans="1:4" x14ac:dyDescent="0.25">
      <c r="A6254" s="67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67">
        <v>44196</v>
      </c>
      <c r="B6255" s="60" t="s">
        <v>12</v>
      </c>
      <c r="C6255" s="60" t="s">
        <v>116</v>
      </c>
      <c r="D6255" s="15">
        <v>1</v>
      </c>
    </row>
    <row r="6256" spans="1:4" x14ac:dyDescent="0.25">
      <c r="A6256" s="67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67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67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67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67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67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67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67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67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67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67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67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67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67">
        <v>44196</v>
      </c>
      <c r="B6269" s="60" t="s">
        <v>49</v>
      </c>
      <c r="C6269" s="60" t="s">
        <v>214</v>
      </c>
      <c r="D6269" s="15">
        <v>4</v>
      </c>
    </row>
    <row r="6270" spans="1:4" x14ac:dyDescent="0.25">
      <c r="A6270" s="67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67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67">
        <v>44196</v>
      </c>
      <c r="B6272" s="60" t="s">
        <v>50</v>
      </c>
      <c r="C6272" s="60" t="s">
        <v>1356</v>
      </c>
      <c r="D6272" s="15">
        <v>5</v>
      </c>
    </row>
    <row r="6273" spans="1:4" x14ac:dyDescent="0.25">
      <c r="A6273" s="67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67">
        <v>44196</v>
      </c>
      <c r="B6274" s="60" t="s">
        <v>50</v>
      </c>
      <c r="C6274" s="60" t="s">
        <v>367</v>
      </c>
      <c r="D6274" s="15">
        <v>0</v>
      </c>
    </row>
    <row r="6275" spans="1:4" x14ac:dyDescent="0.25">
      <c r="A6275" s="67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67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67">
        <v>44196</v>
      </c>
      <c r="B6277" s="60" t="s">
        <v>27</v>
      </c>
      <c r="C6277" s="60" t="s">
        <v>939</v>
      </c>
      <c r="D6277" s="15">
        <v>3</v>
      </c>
    </row>
    <row r="6278" spans="1:4" x14ac:dyDescent="0.25">
      <c r="A6278" s="67">
        <v>44196</v>
      </c>
      <c r="B6278" s="60" t="s">
        <v>27</v>
      </c>
      <c r="C6278" s="564" t="s">
        <v>1020</v>
      </c>
      <c r="D6278" s="15">
        <v>1</v>
      </c>
    </row>
    <row r="6279" spans="1:4" x14ac:dyDescent="0.25">
      <c r="A6279" s="67">
        <v>44196</v>
      </c>
      <c r="B6279" s="60" t="s">
        <v>27</v>
      </c>
      <c r="C6279" s="60" t="s">
        <v>28</v>
      </c>
      <c r="D6279" s="15">
        <v>2</v>
      </c>
    </row>
    <row r="6280" spans="1:4" x14ac:dyDescent="0.25">
      <c r="A6280" s="67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67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67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67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67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67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67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67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67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67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67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67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67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67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67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67">
        <v>44197</v>
      </c>
      <c r="B6295" s="60" t="s">
        <v>15</v>
      </c>
      <c r="C6295" s="60" t="s">
        <v>1355</v>
      </c>
      <c r="D6295" s="15">
        <v>0</v>
      </c>
    </row>
    <row r="6296" spans="1:4" x14ac:dyDescent="0.25">
      <c r="A6296" s="67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67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67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67">
        <v>44197</v>
      </c>
      <c r="B6299" s="60" t="s">
        <v>49</v>
      </c>
      <c r="C6299" s="60" t="s">
        <v>49</v>
      </c>
      <c r="D6299" s="15">
        <v>0</v>
      </c>
    </row>
    <row r="6300" spans="1:4" x14ac:dyDescent="0.25">
      <c r="A6300" s="67">
        <v>44197</v>
      </c>
      <c r="B6300" s="60" t="s">
        <v>50</v>
      </c>
      <c r="C6300" s="60" t="s">
        <v>367</v>
      </c>
      <c r="D6300" s="15">
        <v>0</v>
      </c>
    </row>
    <row r="6301" spans="1:4" x14ac:dyDescent="0.25">
      <c r="A6301" s="67">
        <v>44197</v>
      </c>
      <c r="B6301" s="60" t="s">
        <v>27</v>
      </c>
      <c r="C6301" s="60" t="s">
        <v>27</v>
      </c>
      <c r="D6301" s="15">
        <v>0</v>
      </c>
    </row>
    <row r="6302" spans="1:4" x14ac:dyDescent="0.25">
      <c r="A6302" s="67">
        <v>44197</v>
      </c>
      <c r="B6302" s="60" t="s">
        <v>51</v>
      </c>
      <c r="C6302" s="60" t="s">
        <v>51</v>
      </c>
      <c r="D6302" s="15">
        <v>0</v>
      </c>
    </row>
    <row r="6303" spans="1:4" x14ac:dyDescent="0.25">
      <c r="A6303" s="67">
        <v>44197</v>
      </c>
      <c r="B6303" s="60" t="s">
        <v>10</v>
      </c>
      <c r="C6303" s="60" t="s">
        <v>10</v>
      </c>
      <c r="D6303" s="15">
        <v>0</v>
      </c>
    </row>
    <row r="6304" spans="1:4" x14ac:dyDescent="0.25">
      <c r="A6304" s="67">
        <v>44198</v>
      </c>
      <c r="B6304" s="60" t="s">
        <v>14</v>
      </c>
      <c r="C6304" s="60" t="s">
        <v>14</v>
      </c>
      <c r="D6304" s="15">
        <v>17</v>
      </c>
    </row>
    <row r="6305" spans="1:4" x14ac:dyDescent="0.25">
      <c r="A6305" s="67">
        <v>44198</v>
      </c>
      <c r="B6305" s="60" t="s">
        <v>14</v>
      </c>
      <c r="C6305" s="60" t="s">
        <v>16</v>
      </c>
      <c r="D6305" s="15">
        <v>17</v>
      </c>
    </row>
    <row r="6306" spans="1:4" x14ac:dyDescent="0.25">
      <c r="A6306" s="67">
        <v>44198</v>
      </c>
      <c r="B6306" s="60" t="s">
        <v>14</v>
      </c>
      <c r="C6306" s="60" t="s">
        <v>807</v>
      </c>
      <c r="D6306" s="15">
        <v>1</v>
      </c>
    </row>
    <row r="6307" spans="1:4" x14ac:dyDescent="0.25">
      <c r="A6307" s="67">
        <v>44198</v>
      </c>
      <c r="B6307" s="60" t="s">
        <v>20</v>
      </c>
      <c r="C6307" s="60" t="s">
        <v>853</v>
      </c>
      <c r="D6307" s="15">
        <v>1</v>
      </c>
    </row>
    <row r="6308" spans="1:4" x14ac:dyDescent="0.25">
      <c r="A6308" s="67">
        <v>44198</v>
      </c>
      <c r="B6308" s="60" t="s">
        <v>20</v>
      </c>
      <c r="C6308" s="60" t="s">
        <v>20</v>
      </c>
      <c r="D6308" s="15">
        <v>165</v>
      </c>
    </row>
    <row r="6309" spans="1:4" x14ac:dyDescent="0.25">
      <c r="A6309" s="67">
        <v>44198</v>
      </c>
      <c r="B6309" s="60" t="s">
        <v>20</v>
      </c>
      <c r="C6309" s="60" t="s">
        <v>365</v>
      </c>
      <c r="D6309" s="15">
        <v>1</v>
      </c>
    </row>
    <row r="6310" spans="1:4" x14ac:dyDescent="0.25">
      <c r="A6310" s="67">
        <v>44198</v>
      </c>
      <c r="B6310" s="60" t="s">
        <v>20</v>
      </c>
      <c r="C6310" s="60" t="s">
        <v>876</v>
      </c>
      <c r="D6310" s="15">
        <v>1</v>
      </c>
    </row>
    <row r="6311" spans="1:4" x14ac:dyDescent="0.25">
      <c r="A6311" s="67">
        <v>44198</v>
      </c>
      <c r="B6311" s="60" t="s">
        <v>13</v>
      </c>
      <c r="C6311" s="60" t="s">
        <v>13</v>
      </c>
      <c r="D6311" s="15">
        <v>1</v>
      </c>
    </row>
    <row r="6312" spans="1:4" x14ac:dyDescent="0.25">
      <c r="A6312" s="67">
        <v>44198</v>
      </c>
      <c r="B6312" s="60" t="s">
        <v>13</v>
      </c>
      <c r="C6312" s="60" t="s">
        <v>225</v>
      </c>
      <c r="D6312" s="15">
        <v>1</v>
      </c>
    </row>
    <row r="6313" spans="1:4" x14ac:dyDescent="0.25">
      <c r="A6313" s="67">
        <v>44198</v>
      </c>
      <c r="B6313" s="60" t="s">
        <v>13</v>
      </c>
      <c r="C6313" s="60" t="s">
        <v>304</v>
      </c>
      <c r="D6313" s="15">
        <v>1</v>
      </c>
    </row>
    <row r="6314" spans="1:4" x14ac:dyDescent="0.25">
      <c r="A6314" s="67">
        <v>44198</v>
      </c>
      <c r="B6314" s="60" t="s">
        <v>24</v>
      </c>
      <c r="C6314" s="60" t="s">
        <v>23</v>
      </c>
      <c r="D6314" s="15">
        <v>41</v>
      </c>
    </row>
    <row r="6315" spans="1:4" x14ac:dyDescent="0.25">
      <c r="A6315" s="67">
        <v>44198</v>
      </c>
      <c r="B6315" s="60" t="s">
        <v>24</v>
      </c>
      <c r="C6315" s="564" t="s">
        <v>775</v>
      </c>
      <c r="D6315" s="15">
        <v>1</v>
      </c>
    </row>
    <row r="6316" spans="1:4" x14ac:dyDescent="0.25">
      <c r="A6316" s="67">
        <v>44198</v>
      </c>
      <c r="B6316" s="60" t="s">
        <v>24</v>
      </c>
      <c r="C6316" s="60" t="s">
        <v>24</v>
      </c>
      <c r="D6316" s="15">
        <v>8</v>
      </c>
    </row>
    <row r="6317" spans="1:4" x14ac:dyDescent="0.25">
      <c r="A6317" s="67">
        <v>44198</v>
      </c>
      <c r="B6317" s="60" t="s">
        <v>24</v>
      </c>
      <c r="C6317" s="564" t="s">
        <v>706</v>
      </c>
      <c r="D6317" s="15">
        <v>1</v>
      </c>
    </row>
    <row r="6318" spans="1:4" x14ac:dyDescent="0.25">
      <c r="A6318" s="67">
        <v>44198</v>
      </c>
      <c r="B6318" s="60" t="s">
        <v>24</v>
      </c>
      <c r="C6318" s="60" t="s">
        <v>36</v>
      </c>
      <c r="D6318" s="15">
        <v>4</v>
      </c>
    </row>
    <row r="6319" spans="1:4" x14ac:dyDescent="0.25">
      <c r="A6319" s="67">
        <v>44198</v>
      </c>
      <c r="B6319" s="60" t="s">
        <v>47</v>
      </c>
      <c r="C6319" s="60" t="s">
        <v>47</v>
      </c>
      <c r="D6319" s="15">
        <v>3</v>
      </c>
    </row>
    <row r="6320" spans="1:4" x14ac:dyDescent="0.25">
      <c r="A6320" s="67">
        <v>44198</v>
      </c>
      <c r="B6320" s="60" t="s">
        <v>48</v>
      </c>
      <c r="C6320" s="60" t="s">
        <v>48</v>
      </c>
      <c r="D6320" s="15">
        <v>7</v>
      </c>
    </row>
    <row r="6321" spans="1:4" x14ac:dyDescent="0.25">
      <c r="A6321" s="67">
        <v>44198</v>
      </c>
      <c r="B6321" s="60" t="s">
        <v>7</v>
      </c>
      <c r="C6321" s="60" t="s">
        <v>7</v>
      </c>
      <c r="D6321" s="15">
        <v>11</v>
      </c>
    </row>
    <row r="6322" spans="1:4" x14ac:dyDescent="0.25">
      <c r="A6322" s="67">
        <v>44198</v>
      </c>
      <c r="B6322" s="60" t="s">
        <v>9</v>
      </c>
      <c r="C6322" s="60" t="s">
        <v>9</v>
      </c>
      <c r="D6322" s="15">
        <v>59</v>
      </c>
    </row>
    <row r="6323" spans="1:4" x14ac:dyDescent="0.25">
      <c r="A6323" s="67">
        <v>44198</v>
      </c>
      <c r="B6323" s="60" t="s">
        <v>9</v>
      </c>
      <c r="C6323" s="60" t="s">
        <v>17</v>
      </c>
      <c r="D6323" s="15">
        <v>1</v>
      </c>
    </row>
    <row r="6324" spans="1:4" x14ac:dyDescent="0.25">
      <c r="A6324" s="67">
        <v>44198</v>
      </c>
      <c r="B6324" s="60" t="s">
        <v>9</v>
      </c>
      <c r="C6324" s="60" t="s">
        <v>148</v>
      </c>
      <c r="D6324" s="15">
        <v>3</v>
      </c>
    </row>
    <row r="6325" spans="1:4" x14ac:dyDescent="0.25">
      <c r="A6325" s="67">
        <v>44198</v>
      </c>
      <c r="B6325" s="60" t="s">
        <v>15</v>
      </c>
      <c r="C6325" s="60" t="s">
        <v>108</v>
      </c>
      <c r="D6325" s="15">
        <v>1</v>
      </c>
    </row>
    <row r="6326" spans="1:4" x14ac:dyDescent="0.25">
      <c r="A6326" s="67">
        <v>44198</v>
      </c>
      <c r="B6326" s="60" t="s">
        <v>15</v>
      </c>
      <c r="C6326" s="60" t="s">
        <v>1355</v>
      </c>
      <c r="D6326" s="15">
        <v>2</v>
      </c>
    </row>
    <row r="6327" spans="1:4" x14ac:dyDescent="0.25">
      <c r="A6327" s="67">
        <v>44198</v>
      </c>
      <c r="B6327" s="60" t="s">
        <v>11</v>
      </c>
      <c r="C6327" s="60" t="s">
        <v>11</v>
      </c>
      <c r="D6327" s="15">
        <v>11</v>
      </c>
    </row>
    <row r="6328" spans="1:4" x14ac:dyDescent="0.25">
      <c r="A6328" s="67">
        <v>44198</v>
      </c>
      <c r="B6328" s="60" t="s">
        <v>11</v>
      </c>
      <c r="C6328" s="60" t="s">
        <v>854</v>
      </c>
      <c r="D6328" s="15">
        <v>1</v>
      </c>
    </row>
    <row r="6329" spans="1:4" x14ac:dyDescent="0.25">
      <c r="A6329" s="67">
        <v>44198</v>
      </c>
      <c r="B6329" s="60" t="s">
        <v>11</v>
      </c>
      <c r="C6329" s="60" t="s">
        <v>134</v>
      </c>
      <c r="D6329" s="15">
        <v>1</v>
      </c>
    </row>
    <row r="6330" spans="1:4" x14ac:dyDescent="0.25">
      <c r="A6330" s="67">
        <v>44198</v>
      </c>
      <c r="B6330" s="60" t="s">
        <v>12</v>
      </c>
      <c r="C6330" s="60" t="s">
        <v>12</v>
      </c>
      <c r="D6330" s="15">
        <v>1</v>
      </c>
    </row>
    <row r="6331" spans="1:4" x14ac:dyDescent="0.25">
      <c r="A6331" s="67">
        <v>44198</v>
      </c>
      <c r="B6331" s="60" t="s">
        <v>8</v>
      </c>
      <c r="C6331" s="60" t="s">
        <v>73</v>
      </c>
      <c r="D6331" s="15">
        <v>3</v>
      </c>
    </row>
    <row r="6332" spans="1:4" x14ac:dyDescent="0.25">
      <c r="A6332" s="67">
        <v>44198</v>
      </c>
      <c r="B6332" s="60" t="s">
        <v>8</v>
      </c>
      <c r="C6332" s="60" t="s">
        <v>229</v>
      </c>
      <c r="D6332" s="15">
        <v>2</v>
      </c>
    </row>
    <row r="6333" spans="1:4" x14ac:dyDescent="0.25">
      <c r="A6333" s="67">
        <v>44198</v>
      </c>
      <c r="B6333" s="60" t="s">
        <v>8</v>
      </c>
      <c r="C6333" s="60" t="s">
        <v>58</v>
      </c>
      <c r="D6333" s="15">
        <v>11</v>
      </c>
    </row>
    <row r="6334" spans="1:4" x14ac:dyDescent="0.25">
      <c r="A6334" s="67">
        <v>44198</v>
      </c>
      <c r="B6334" s="60" t="s">
        <v>8</v>
      </c>
      <c r="C6334" s="60" t="s">
        <v>133</v>
      </c>
      <c r="D6334" s="15">
        <v>1</v>
      </c>
    </row>
    <row r="6335" spans="1:4" x14ac:dyDescent="0.25">
      <c r="A6335" s="67">
        <v>44198</v>
      </c>
      <c r="B6335" s="60" t="s">
        <v>8</v>
      </c>
      <c r="C6335" s="60" t="s">
        <v>233</v>
      </c>
      <c r="D6335" s="15">
        <v>2</v>
      </c>
    </row>
    <row r="6336" spans="1:4" x14ac:dyDescent="0.25">
      <c r="A6336" s="67">
        <v>44198</v>
      </c>
      <c r="B6336" s="60" t="s">
        <v>8</v>
      </c>
      <c r="C6336" s="60" t="s">
        <v>204</v>
      </c>
      <c r="D6336" s="15">
        <v>3</v>
      </c>
    </row>
    <row r="6337" spans="1:4" x14ac:dyDescent="0.25">
      <c r="A6337" s="67">
        <v>44198</v>
      </c>
      <c r="B6337" s="60" t="s">
        <v>8</v>
      </c>
      <c r="C6337" s="60" t="s">
        <v>40</v>
      </c>
      <c r="D6337" s="15">
        <v>1</v>
      </c>
    </row>
    <row r="6338" spans="1:4" x14ac:dyDescent="0.25">
      <c r="A6338" s="67">
        <v>44198</v>
      </c>
      <c r="B6338" s="60" t="s">
        <v>8</v>
      </c>
      <c r="C6338" s="60" t="s">
        <v>8</v>
      </c>
      <c r="D6338" s="15">
        <v>65</v>
      </c>
    </row>
    <row r="6339" spans="1:4" x14ac:dyDescent="0.25">
      <c r="A6339" s="67">
        <v>44198</v>
      </c>
      <c r="B6339" s="60" t="s">
        <v>8</v>
      </c>
      <c r="C6339" s="60" t="s">
        <v>130</v>
      </c>
      <c r="D6339" s="15">
        <v>2</v>
      </c>
    </row>
    <row r="6340" spans="1:4" x14ac:dyDescent="0.25">
      <c r="A6340" s="67">
        <v>44198</v>
      </c>
      <c r="B6340" s="60" t="s">
        <v>8</v>
      </c>
      <c r="C6340" s="60" t="s">
        <v>594</v>
      </c>
      <c r="D6340" s="15">
        <v>1</v>
      </c>
    </row>
    <row r="6341" spans="1:4" x14ac:dyDescent="0.25">
      <c r="A6341" s="67">
        <v>44198</v>
      </c>
      <c r="B6341" s="60" t="s">
        <v>49</v>
      </c>
      <c r="C6341" s="60" t="s">
        <v>49</v>
      </c>
      <c r="D6341" s="15">
        <v>0</v>
      </c>
    </row>
    <row r="6342" spans="1:4" x14ac:dyDescent="0.25">
      <c r="A6342" s="67">
        <v>44198</v>
      </c>
      <c r="B6342" s="60" t="s">
        <v>50</v>
      </c>
      <c r="C6342" s="60" t="s">
        <v>367</v>
      </c>
      <c r="D6342" s="15">
        <v>3</v>
      </c>
    </row>
    <row r="6343" spans="1:4" x14ac:dyDescent="0.25">
      <c r="A6343" s="67">
        <v>44198</v>
      </c>
      <c r="B6343" s="60" t="s">
        <v>27</v>
      </c>
      <c r="C6343" s="60" t="s">
        <v>140</v>
      </c>
      <c r="D6343" s="15">
        <v>11</v>
      </c>
    </row>
    <row r="6344" spans="1:4" x14ac:dyDescent="0.25">
      <c r="A6344" s="67">
        <v>44198</v>
      </c>
      <c r="B6344" s="60" t="s">
        <v>27</v>
      </c>
      <c r="C6344" s="60" t="s">
        <v>234</v>
      </c>
      <c r="D6344" s="15">
        <v>3</v>
      </c>
    </row>
    <row r="6345" spans="1:4" x14ac:dyDescent="0.25">
      <c r="A6345" s="67">
        <v>44198</v>
      </c>
      <c r="B6345" s="60" t="s">
        <v>27</v>
      </c>
      <c r="C6345" s="60" t="s">
        <v>43</v>
      </c>
      <c r="D6345" s="15">
        <v>48</v>
      </c>
    </row>
    <row r="6346" spans="1:4" x14ac:dyDescent="0.25">
      <c r="A6346" s="67">
        <v>44198</v>
      </c>
      <c r="B6346" s="60" t="s">
        <v>27</v>
      </c>
      <c r="C6346" s="60" t="s">
        <v>710</v>
      </c>
      <c r="D6346" s="15">
        <v>1</v>
      </c>
    </row>
    <row r="6347" spans="1:4" x14ac:dyDescent="0.25">
      <c r="A6347" s="67">
        <v>44198</v>
      </c>
      <c r="B6347" s="60" t="s">
        <v>51</v>
      </c>
      <c r="C6347" s="60" t="s">
        <v>51</v>
      </c>
      <c r="D6347" s="15">
        <v>42</v>
      </c>
    </row>
    <row r="6348" spans="1:4" x14ac:dyDescent="0.25">
      <c r="A6348" s="67">
        <v>44198</v>
      </c>
      <c r="B6348" s="60" t="s">
        <v>10</v>
      </c>
      <c r="C6348" s="60" t="s">
        <v>10</v>
      </c>
      <c r="D6348" s="15">
        <v>17</v>
      </c>
    </row>
    <row r="6349" spans="1:4" x14ac:dyDescent="0.25">
      <c r="A6349" s="67">
        <v>44199</v>
      </c>
      <c r="B6349" s="60" t="s">
        <v>14</v>
      </c>
      <c r="C6349" s="60" t="s">
        <v>14</v>
      </c>
      <c r="D6349" s="15">
        <v>0</v>
      </c>
    </row>
    <row r="6350" spans="1:4" x14ac:dyDescent="0.25">
      <c r="A6350" s="67">
        <v>44199</v>
      </c>
      <c r="B6350" s="60" t="s">
        <v>20</v>
      </c>
      <c r="C6350" s="60" t="s">
        <v>20</v>
      </c>
      <c r="D6350" s="15">
        <v>0</v>
      </c>
    </row>
    <row r="6351" spans="1:4" x14ac:dyDescent="0.25">
      <c r="A6351" s="67">
        <v>44199</v>
      </c>
      <c r="B6351" s="60" t="s">
        <v>13</v>
      </c>
      <c r="C6351" s="60" t="s">
        <v>13</v>
      </c>
      <c r="D6351" s="15">
        <v>0</v>
      </c>
    </row>
    <row r="6352" spans="1:4" x14ac:dyDescent="0.25">
      <c r="A6352" s="67">
        <v>44199</v>
      </c>
      <c r="B6352" s="60" t="s">
        <v>24</v>
      </c>
      <c r="C6352" s="60" t="s">
        <v>24</v>
      </c>
      <c r="D6352" s="15">
        <v>0</v>
      </c>
    </row>
    <row r="6353" spans="1:4" x14ac:dyDescent="0.25">
      <c r="A6353" s="67">
        <v>44199</v>
      </c>
      <c r="B6353" s="60" t="s">
        <v>47</v>
      </c>
      <c r="C6353" s="60" t="s">
        <v>47</v>
      </c>
      <c r="D6353" s="15">
        <v>0</v>
      </c>
    </row>
    <row r="6354" spans="1:4" x14ac:dyDescent="0.25">
      <c r="A6354" s="67">
        <v>44199</v>
      </c>
      <c r="B6354" s="60" t="s">
        <v>48</v>
      </c>
      <c r="C6354" s="60" t="s">
        <v>48</v>
      </c>
      <c r="D6354" s="15">
        <v>0</v>
      </c>
    </row>
    <row r="6355" spans="1:4" x14ac:dyDescent="0.25">
      <c r="A6355" s="67">
        <v>44199</v>
      </c>
      <c r="B6355" s="60" t="s">
        <v>7</v>
      </c>
      <c r="C6355" s="60" t="s">
        <v>7</v>
      </c>
      <c r="D6355" s="15">
        <v>0</v>
      </c>
    </row>
    <row r="6356" spans="1:4" x14ac:dyDescent="0.25">
      <c r="A6356" s="67">
        <v>44199</v>
      </c>
      <c r="B6356" s="60" t="s">
        <v>9</v>
      </c>
      <c r="C6356" s="60" t="s">
        <v>9</v>
      </c>
      <c r="D6356" s="15">
        <v>0</v>
      </c>
    </row>
    <row r="6357" spans="1:4" x14ac:dyDescent="0.25">
      <c r="A6357" s="67">
        <v>44199</v>
      </c>
      <c r="B6357" s="60" t="s">
        <v>15</v>
      </c>
      <c r="C6357" s="60" t="s">
        <v>1355</v>
      </c>
      <c r="D6357" s="15">
        <v>0</v>
      </c>
    </row>
    <row r="6358" spans="1:4" x14ac:dyDescent="0.25">
      <c r="A6358" s="67">
        <v>44199</v>
      </c>
      <c r="B6358" s="60" t="s">
        <v>11</v>
      </c>
      <c r="C6358" s="60" t="s">
        <v>11</v>
      </c>
      <c r="D6358" s="15">
        <v>0</v>
      </c>
    </row>
    <row r="6359" spans="1:4" x14ac:dyDescent="0.25">
      <c r="A6359" s="67">
        <v>44199</v>
      </c>
      <c r="B6359" s="60" t="s">
        <v>12</v>
      </c>
      <c r="C6359" s="60" t="s">
        <v>12</v>
      </c>
      <c r="D6359" s="15">
        <v>0</v>
      </c>
    </row>
    <row r="6360" spans="1:4" x14ac:dyDescent="0.25">
      <c r="A6360" s="67">
        <v>44199</v>
      </c>
      <c r="B6360" s="60" t="s">
        <v>8</v>
      </c>
      <c r="C6360" s="60" t="s">
        <v>8</v>
      </c>
      <c r="D6360" s="15">
        <v>0</v>
      </c>
    </row>
    <row r="6361" spans="1:4" x14ac:dyDescent="0.25">
      <c r="A6361" s="67">
        <v>44199</v>
      </c>
      <c r="B6361" s="60" t="s">
        <v>49</v>
      </c>
      <c r="C6361" s="60" t="s">
        <v>49</v>
      </c>
      <c r="D6361" s="15">
        <v>0</v>
      </c>
    </row>
    <row r="6362" spans="1:4" x14ac:dyDescent="0.25">
      <c r="A6362" s="67">
        <v>44199</v>
      </c>
      <c r="B6362" s="60" t="s">
        <v>50</v>
      </c>
      <c r="C6362" s="60" t="s">
        <v>367</v>
      </c>
      <c r="D6362" s="15">
        <v>0</v>
      </c>
    </row>
    <row r="6363" spans="1:4" x14ac:dyDescent="0.25">
      <c r="A6363" s="67">
        <v>44199</v>
      </c>
      <c r="B6363" s="60" t="s">
        <v>27</v>
      </c>
      <c r="C6363" s="60" t="s">
        <v>27</v>
      </c>
      <c r="D6363" s="15">
        <v>0</v>
      </c>
    </row>
    <row r="6364" spans="1:4" x14ac:dyDescent="0.25">
      <c r="A6364" s="67">
        <v>44199</v>
      </c>
      <c r="B6364" s="60" t="s">
        <v>51</v>
      </c>
      <c r="C6364" s="60" t="s">
        <v>51</v>
      </c>
      <c r="D6364" s="15">
        <v>0</v>
      </c>
    </row>
    <row r="6365" spans="1:4" x14ac:dyDescent="0.25">
      <c r="A6365" s="67">
        <v>44199</v>
      </c>
      <c r="B6365" s="60" t="s">
        <v>10</v>
      </c>
      <c r="C6365" s="60" t="s">
        <v>10</v>
      </c>
      <c r="D6365" s="15">
        <v>0</v>
      </c>
    </row>
    <row r="6366" spans="1:4" x14ac:dyDescent="0.25">
      <c r="A6366" s="67">
        <v>44200</v>
      </c>
      <c r="B6366" s="60" t="s">
        <v>14</v>
      </c>
      <c r="C6366" s="60" t="s">
        <v>14</v>
      </c>
      <c r="D6366" s="15">
        <v>50</v>
      </c>
    </row>
    <row r="6367" spans="1:4" x14ac:dyDescent="0.25">
      <c r="A6367" s="67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67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67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67">
        <v>44200</v>
      </c>
      <c r="B6370" s="60" t="s">
        <v>20</v>
      </c>
      <c r="C6370" s="60" t="s">
        <v>679</v>
      </c>
      <c r="D6370" s="15">
        <v>1</v>
      </c>
    </row>
    <row r="6371" spans="1:4" x14ac:dyDescent="0.25">
      <c r="A6371" s="67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67">
        <v>44200</v>
      </c>
      <c r="B6372" s="60" t="s">
        <v>13</v>
      </c>
      <c r="C6372" s="60" t="s">
        <v>225</v>
      </c>
      <c r="D6372" s="15">
        <v>5</v>
      </c>
    </row>
    <row r="6373" spans="1:4" x14ac:dyDescent="0.25">
      <c r="A6373" s="67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67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67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67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67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67">
        <v>44200</v>
      </c>
      <c r="B6378" s="60" t="s">
        <v>48</v>
      </c>
      <c r="C6378" s="60" t="s">
        <v>48</v>
      </c>
      <c r="D6378" s="15">
        <v>6</v>
      </c>
    </row>
    <row r="6379" spans="1:4" x14ac:dyDescent="0.25">
      <c r="A6379" s="67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67">
        <v>44200</v>
      </c>
      <c r="B6380" s="60" t="s">
        <v>9</v>
      </c>
      <c r="C6380" s="60" t="s">
        <v>612</v>
      </c>
      <c r="D6380" s="15">
        <v>4</v>
      </c>
    </row>
    <row r="6381" spans="1:4" x14ac:dyDescent="0.25">
      <c r="A6381" s="67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67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67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67">
        <v>44200</v>
      </c>
      <c r="B6384" s="60" t="s">
        <v>9</v>
      </c>
      <c r="C6384" s="60" t="s">
        <v>148</v>
      </c>
      <c r="D6384" s="15">
        <v>1</v>
      </c>
    </row>
    <row r="6385" spans="1:4" x14ac:dyDescent="0.25">
      <c r="A6385" s="67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67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67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67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67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67">
        <v>44200</v>
      </c>
      <c r="B6390" s="60" t="s">
        <v>12</v>
      </c>
      <c r="C6390" s="564" t="s">
        <v>1022</v>
      </c>
      <c r="D6390" s="15">
        <v>1</v>
      </c>
    </row>
    <row r="6391" spans="1:4" x14ac:dyDescent="0.25">
      <c r="A6391" s="67">
        <v>44200</v>
      </c>
      <c r="B6391" s="60" t="s">
        <v>12</v>
      </c>
      <c r="C6391" s="60" t="s">
        <v>116</v>
      </c>
      <c r="D6391" s="15">
        <v>5</v>
      </c>
    </row>
    <row r="6392" spans="1:4" x14ac:dyDescent="0.25">
      <c r="A6392" s="67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67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67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67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67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67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67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67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67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67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67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67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67">
        <v>44200</v>
      </c>
      <c r="B6404" s="60" t="s">
        <v>27</v>
      </c>
      <c r="C6404" s="60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60" t="s">
        <v>853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225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612</v>
      </c>
      <c r="D6422" s="15">
        <v>1</v>
      </c>
    </row>
    <row r="6423" spans="1:4" x14ac:dyDescent="0.25">
      <c r="A6423" s="67">
        <v>44201</v>
      </c>
      <c r="B6423" s="60" t="s">
        <v>9</v>
      </c>
      <c r="C6423" s="564" t="s">
        <v>1019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60" t="s">
        <v>148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60" t="s">
        <v>116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60" t="s">
        <v>229</v>
      </c>
      <c r="D6434" s="15">
        <v>4</v>
      </c>
    </row>
    <row r="6435" spans="1:4" x14ac:dyDescent="0.25">
      <c r="A6435" s="67">
        <v>44201</v>
      </c>
      <c r="B6435" s="60" t="s">
        <v>8</v>
      </c>
      <c r="C6435" s="564" t="s">
        <v>930</v>
      </c>
      <c r="D6435" s="15">
        <v>1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60" t="s">
        <v>214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1356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564" t="s">
        <v>223</v>
      </c>
      <c r="D6454" s="15">
        <v>2</v>
      </c>
    </row>
    <row r="6455" spans="1:4" x14ac:dyDescent="0.25">
      <c r="A6455" s="67">
        <v>44202</v>
      </c>
      <c r="B6455" s="60" t="s">
        <v>14</v>
      </c>
      <c r="C6455" s="60" t="s">
        <v>14</v>
      </c>
      <c r="D6455" s="15">
        <v>19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60" t="s">
        <v>853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60" t="s">
        <v>679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60" t="s">
        <v>224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60" t="s">
        <v>225</v>
      </c>
      <c r="D6465" s="15">
        <v>4</v>
      </c>
    </row>
    <row r="6466" spans="1:4" x14ac:dyDescent="0.25">
      <c r="A6466" s="67">
        <v>44202</v>
      </c>
      <c r="B6466" s="60" t="s">
        <v>13</v>
      </c>
      <c r="C6466" s="60" t="s">
        <v>222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60" t="s">
        <v>764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60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60" t="s">
        <v>115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60" t="s">
        <v>612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60" t="s">
        <v>148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1355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60" t="s">
        <v>116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60" t="s">
        <v>229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842</v>
      </c>
      <c r="D6495" s="15">
        <v>1</v>
      </c>
    </row>
    <row r="6496" spans="1:4" x14ac:dyDescent="0.25">
      <c r="A6496" s="67">
        <v>44202</v>
      </c>
      <c r="B6496" s="60" t="s">
        <v>8</v>
      </c>
      <c r="C6496" s="60" t="s">
        <v>141</v>
      </c>
      <c r="D6496" s="15">
        <v>5</v>
      </c>
    </row>
    <row r="6497" spans="1:4" x14ac:dyDescent="0.25">
      <c r="A6497" s="67">
        <v>44202</v>
      </c>
      <c r="B6497" s="60" t="s">
        <v>8</v>
      </c>
      <c r="C6497" s="60" t="s">
        <v>133</v>
      </c>
      <c r="D6497" s="15">
        <v>3</v>
      </c>
    </row>
    <row r="6498" spans="1:4" x14ac:dyDescent="0.25">
      <c r="A6498" s="67">
        <v>44202</v>
      </c>
      <c r="B6498" s="60" t="s">
        <v>8</v>
      </c>
      <c r="C6498" s="60" t="s">
        <v>233</v>
      </c>
      <c r="D6498" s="15">
        <v>1</v>
      </c>
    </row>
    <row r="6499" spans="1:4" x14ac:dyDescent="0.25">
      <c r="A6499" s="67">
        <v>44202</v>
      </c>
      <c r="B6499" s="60" t="s">
        <v>8</v>
      </c>
      <c r="C6499" s="60" t="s">
        <v>204</v>
      </c>
      <c r="D6499" s="15">
        <v>2</v>
      </c>
    </row>
    <row r="6500" spans="1:4" x14ac:dyDescent="0.25">
      <c r="A6500" s="67">
        <v>44202</v>
      </c>
      <c r="B6500" s="60" t="s">
        <v>8</v>
      </c>
      <c r="C6500" s="60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60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60" t="s">
        <v>186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60" t="s">
        <v>130</v>
      </c>
      <c r="D6504" s="15">
        <v>0</v>
      </c>
    </row>
    <row r="6505" spans="1:4" x14ac:dyDescent="0.25">
      <c r="A6505" s="67">
        <v>44202</v>
      </c>
      <c r="B6505" s="60" t="s">
        <v>8</v>
      </c>
      <c r="C6505" s="60" t="s">
        <v>80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1356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60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60" t="s">
        <v>621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60" t="s">
        <v>952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60" t="s">
        <v>225</v>
      </c>
      <c r="D6525" s="15">
        <v>1</v>
      </c>
    </row>
    <row r="6526" spans="1:4" x14ac:dyDescent="0.25">
      <c r="A6526" s="67">
        <v>44203</v>
      </c>
      <c r="B6526" s="60" t="s">
        <v>13</v>
      </c>
      <c r="C6526" s="60" t="s">
        <v>222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60" t="s">
        <v>956</v>
      </c>
      <c r="D6530" s="15">
        <v>1</v>
      </c>
    </row>
    <row r="6531" spans="1:4" x14ac:dyDescent="0.25">
      <c r="A6531" s="67">
        <v>44203</v>
      </c>
      <c r="B6531" s="60" t="s">
        <v>47</v>
      </c>
      <c r="C6531" s="564" t="s">
        <v>1025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60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60" t="s">
        <v>612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60" t="s">
        <v>148</v>
      </c>
      <c r="D6538" s="15">
        <v>1</v>
      </c>
    </row>
    <row r="6539" spans="1:4" x14ac:dyDescent="0.25">
      <c r="A6539" s="67">
        <v>44203</v>
      </c>
      <c r="B6539" s="60" t="s">
        <v>9</v>
      </c>
      <c r="C6539" s="564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1355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60" t="s">
        <v>116</v>
      </c>
      <c r="D6544" s="15">
        <v>4</v>
      </c>
    </row>
    <row r="6545" spans="1:4" x14ac:dyDescent="0.25">
      <c r="A6545" s="67">
        <v>44203</v>
      </c>
      <c r="B6545" s="60" t="s">
        <v>8</v>
      </c>
      <c r="C6545" s="60" t="s">
        <v>1080</v>
      </c>
      <c r="D6545" s="15">
        <v>1</v>
      </c>
    </row>
    <row r="6546" spans="1:4" x14ac:dyDescent="0.25">
      <c r="A6546" s="67">
        <v>44203</v>
      </c>
      <c r="B6546" s="60" t="s">
        <v>8</v>
      </c>
      <c r="C6546" s="60" t="s">
        <v>229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60" t="s">
        <v>140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68" t="s">
        <v>232</v>
      </c>
      <c r="D6560" s="15">
        <v>3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60" t="s">
        <v>931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60" t="s">
        <v>1027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60" t="s">
        <v>225</v>
      </c>
      <c r="D6578" s="15">
        <v>2</v>
      </c>
    </row>
    <row r="6579" spans="1:4" x14ac:dyDescent="0.25">
      <c r="A6579" s="67">
        <v>44204</v>
      </c>
      <c r="B6579" s="60" t="s">
        <v>13</v>
      </c>
      <c r="C6579" s="60" t="s">
        <v>304</v>
      </c>
      <c r="D6579" s="15">
        <v>1</v>
      </c>
    </row>
    <row r="6580" spans="1:4" x14ac:dyDescent="0.25">
      <c r="A6580" s="67">
        <v>44204</v>
      </c>
      <c r="B6580" s="60" t="s">
        <v>13</v>
      </c>
      <c r="C6580" s="60" t="s">
        <v>222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60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60" t="s">
        <v>148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1355</v>
      </c>
      <c r="D6593" s="15">
        <v>1</v>
      </c>
    </row>
    <row r="6594" spans="1:4" x14ac:dyDescent="0.25">
      <c r="A6594" s="67">
        <v>44204</v>
      </c>
      <c r="B6594" s="60" t="s">
        <v>15</v>
      </c>
      <c r="C6594" s="564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60" t="s">
        <v>1080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60" t="s">
        <v>229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60" t="s">
        <v>214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60" t="s">
        <v>140</v>
      </c>
      <c r="D6616" s="15">
        <v>3</v>
      </c>
    </row>
    <row r="6617" spans="1:4" x14ac:dyDescent="0.25">
      <c r="A6617" s="67">
        <v>44204</v>
      </c>
      <c r="B6617" s="60" t="s">
        <v>27</v>
      </c>
      <c r="C6617" s="60" t="s">
        <v>232</v>
      </c>
      <c r="D6617" s="15">
        <v>1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60" t="s">
        <v>225</v>
      </c>
      <c r="D6631" s="15">
        <v>1</v>
      </c>
    </row>
    <row r="6632" spans="1:4" x14ac:dyDescent="0.25">
      <c r="A6632" s="67">
        <v>44205</v>
      </c>
      <c r="B6632" s="60" t="s">
        <v>13</v>
      </c>
      <c r="C6632" s="60" t="s">
        <v>222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60" t="s">
        <v>948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564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60" t="s">
        <v>764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60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60" t="s">
        <v>115</v>
      </c>
      <c r="D6641" s="15">
        <v>5</v>
      </c>
    </row>
    <row r="6642" spans="1:4" x14ac:dyDescent="0.25">
      <c r="A6642" s="67">
        <v>44205</v>
      </c>
      <c r="B6642" s="60" t="s">
        <v>7</v>
      </c>
      <c r="C6642" s="60" t="s">
        <v>7</v>
      </c>
      <c r="D6642" s="15">
        <v>10</v>
      </c>
    </row>
    <row r="6643" spans="1:4" x14ac:dyDescent="0.25">
      <c r="A6643" s="67">
        <v>44205</v>
      </c>
      <c r="B6643" s="60" t="s">
        <v>9</v>
      </c>
      <c r="C6643" s="60" t="s">
        <v>9</v>
      </c>
      <c r="D6643" s="15">
        <v>70</v>
      </c>
    </row>
    <row r="6644" spans="1:4" x14ac:dyDescent="0.25">
      <c r="A6644" s="67">
        <v>44205</v>
      </c>
      <c r="B6644" s="60" t="s">
        <v>9</v>
      </c>
      <c r="C6644" s="60" t="s">
        <v>148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1355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60" t="s">
        <v>116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60" t="s">
        <v>229</v>
      </c>
      <c r="D6655" s="15">
        <v>1</v>
      </c>
    </row>
    <row r="6656" spans="1:4" x14ac:dyDescent="0.25">
      <c r="A6656" s="67">
        <v>44205</v>
      </c>
      <c r="B6656" s="60" t="s">
        <v>8</v>
      </c>
      <c r="C6656" s="564" t="s">
        <v>930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60" t="s">
        <v>214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60" t="s">
        <v>710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1355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367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60" t="s">
        <v>947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60" t="s">
        <v>20</v>
      </c>
      <c r="C6700" s="60" t="s">
        <v>651</v>
      </c>
      <c r="D6700" s="15">
        <v>1</v>
      </c>
    </row>
    <row r="6701" spans="1:4" x14ac:dyDescent="0.25">
      <c r="A6701" s="67">
        <v>44207</v>
      </c>
      <c r="B6701" s="60" t="s">
        <v>20</v>
      </c>
      <c r="C6701" s="60" t="s">
        <v>1033</v>
      </c>
      <c r="D6701" s="15">
        <v>1</v>
      </c>
    </row>
    <row r="6702" spans="1:4" x14ac:dyDescent="0.25">
      <c r="A6702" s="67">
        <v>44207</v>
      </c>
      <c r="B6702" s="60" t="s">
        <v>13</v>
      </c>
      <c r="C6702" s="60" t="s">
        <v>351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60" t="s">
        <v>225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60" t="s">
        <v>764</v>
      </c>
      <c r="D6707" s="15">
        <v>1</v>
      </c>
    </row>
    <row r="6708" spans="1:4" x14ac:dyDescent="0.25">
      <c r="A6708" s="67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60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60" t="s">
        <v>115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564" t="s">
        <v>934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60" t="s">
        <v>148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1355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60" t="s">
        <v>116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60" t="s">
        <v>1080</v>
      </c>
      <c r="D6728" s="15">
        <v>1</v>
      </c>
    </row>
    <row r="6729" spans="1:4" x14ac:dyDescent="0.25">
      <c r="A6729" s="67">
        <v>44207</v>
      </c>
      <c r="B6729" s="60" t="s">
        <v>8</v>
      </c>
      <c r="C6729" s="60" t="s">
        <v>229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564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1356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60" t="s">
        <v>140</v>
      </c>
      <c r="D6742" s="15">
        <v>5</v>
      </c>
    </row>
    <row r="6743" spans="1:4" x14ac:dyDescent="0.25">
      <c r="A6743" s="67">
        <v>44207</v>
      </c>
      <c r="B6743" s="60" t="s">
        <v>27</v>
      </c>
      <c r="C6743" s="68" t="s">
        <v>232</v>
      </c>
      <c r="D6743" s="15">
        <v>1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564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60" t="s">
        <v>853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1355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60" t="s">
        <v>229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60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60" t="s">
        <v>13</v>
      </c>
      <c r="D6793" s="15">
        <v>1</v>
      </c>
    </row>
    <row r="6794" spans="1:4" x14ac:dyDescent="0.25">
      <c r="A6794" s="67">
        <v>44209</v>
      </c>
      <c r="B6794" s="60" t="s">
        <v>13</v>
      </c>
      <c r="C6794" s="60" t="s">
        <v>225</v>
      </c>
      <c r="D6794" s="15">
        <v>1</v>
      </c>
    </row>
    <row r="6795" spans="1:4" x14ac:dyDescent="0.25">
      <c r="A6795" s="67">
        <v>44209</v>
      </c>
      <c r="B6795" s="60" t="s">
        <v>13</v>
      </c>
      <c r="C6795" s="60" t="s">
        <v>222</v>
      </c>
      <c r="D6795" s="15">
        <v>2</v>
      </c>
    </row>
    <row r="6796" spans="1:4" x14ac:dyDescent="0.25">
      <c r="A6796" s="67">
        <v>44209</v>
      </c>
      <c r="B6796" s="60" t="s">
        <v>24</v>
      </c>
      <c r="C6796" s="60" t="s">
        <v>23</v>
      </c>
      <c r="D6796" s="15">
        <v>28</v>
      </c>
    </row>
    <row r="6797" spans="1:4" x14ac:dyDescent="0.25">
      <c r="A6797" s="67">
        <v>44209</v>
      </c>
      <c r="B6797" s="60" t="s">
        <v>24</v>
      </c>
      <c r="C6797" s="60" t="s">
        <v>948</v>
      </c>
      <c r="D6797" s="15">
        <v>1</v>
      </c>
    </row>
    <row r="6798" spans="1:4" x14ac:dyDescent="0.25">
      <c r="A6798" s="67">
        <v>44209</v>
      </c>
      <c r="B6798" s="60" t="s">
        <v>24</v>
      </c>
      <c r="C6798" s="60" t="s">
        <v>24</v>
      </c>
      <c r="D6798" s="15">
        <v>4</v>
      </c>
    </row>
    <row r="6799" spans="1:4" x14ac:dyDescent="0.25">
      <c r="A6799" s="67">
        <v>44209</v>
      </c>
      <c r="B6799" s="60" t="s">
        <v>24</v>
      </c>
      <c r="C6799" s="564" t="s">
        <v>1037</v>
      </c>
      <c r="D6799" s="15">
        <v>1</v>
      </c>
    </row>
    <row r="6800" spans="1:4" x14ac:dyDescent="0.25">
      <c r="A6800" s="67">
        <v>44209</v>
      </c>
      <c r="B6800" s="60" t="s">
        <v>24</v>
      </c>
      <c r="C6800" s="60" t="s">
        <v>656</v>
      </c>
      <c r="D6800" s="15">
        <v>1</v>
      </c>
    </row>
    <row r="6801" spans="1:4" x14ac:dyDescent="0.25">
      <c r="A6801" s="67">
        <v>44209</v>
      </c>
      <c r="B6801" s="60" t="s">
        <v>24</v>
      </c>
      <c r="C6801" s="60" t="s">
        <v>37</v>
      </c>
      <c r="D6801" s="15">
        <v>1</v>
      </c>
    </row>
    <row r="6802" spans="1:4" x14ac:dyDescent="0.25">
      <c r="A6802" s="67">
        <v>44209</v>
      </c>
      <c r="B6802" s="60" t="s">
        <v>24</v>
      </c>
      <c r="C6802" s="60" t="s">
        <v>36</v>
      </c>
      <c r="D6802" s="15">
        <v>1</v>
      </c>
    </row>
    <row r="6803" spans="1:4" x14ac:dyDescent="0.25">
      <c r="A6803" s="67">
        <v>44209</v>
      </c>
      <c r="B6803" s="60" t="s">
        <v>47</v>
      </c>
      <c r="C6803" s="60" t="s">
        <v>47</v>
      </c>
      <c r="D6803" s="15">
        <v>8</v>
      </c>
    </row>
    <row r="6804" spans="1:4" x14ac:dyDescent="0.25">
      <c r="A6804" s="67">
        <v>44209</v>
      </c>
      <c r="B6804" s="60" t="s">
        <v>47</v>
      </c>
      <c r="C6804" s="60" t="s">
        <v>924</v>
      </c>
      <c r="D6804" s="15">
        <v>1</v>
      </c>
    </row>
    <row r="6805" spans="1:4" x14ac:dyDescent="0.25">
      <c r="A6805" s="67">
        <v>44209</v>
      </c>
      <c r="B6805" s="60" t="s">
        <v>48</v>
      </c>
      <c r="C6805" s="60" t="s">
        <v>48</v>
      </c>
      <c r="D6805" s="15">
        <v>1</v>
      </c>
    </row>
    <row r="6806" spans="1:4" x14ac:dyDescent="0.25">
      <c r="A6806" s="67">
        <v>44209</v>
      </c>
      <c r="B6806" s="60" t="s">
        <v>7</v>
      </c>
      <c r="C6806" s="60" t="s">
        <v>7</v>
      </c>
      <c r="D6806" s="15">
        <v>8</v>
      </c>
    </row>
    <row r="6807" spans="1:4" x14ac:dyDescent="0.25">
      <c r="A6807" s="67">
        <v>44209</v>
      </c>
      <c r="B6807" s="60" t="s">
        <v>9</v>
      </c>
      <c r="C6807" s="60" t="s">
        <v>364</v>
      </c>
      <c r="D6807" s="15">
        <v>1</v>
      </c>
    </row>
    <row r="6808" spans="1:4" x14ac:dyDescent="0.25">
      <c r="A6808" s="67">
        <v>44209</v>
      </c>
      <c r="B6808" s="60" t="s">
        <v>9</v>
      </c>
      <c r="C6808" s="60" t="s">
        <v>9</v>
      </c>
      <c r="D6808" s="15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5">
        <v>1</v>
      </c>
    </row>
    <row r="6810" spans="1:4" x14ac:dyDescent="0.25">
      <c r="A6810" s="67">
        <v>44209</v>
      </c>
      <c r="B6810" s="60" t="s">
        <v>9</v>
      </c>
      <c r="C6810" s="60" t="s">
        <v>148</v>
      </c>
      <c r="D6810" s="15">
        <v>4</v>
      </c>
    </row>
    <row r="6811" spans="1:4" x14ac:dyDescent="0.25">
      <c r="A6811" s="67">
        <v>44209</v>
      </c>
      <c r="B6811" s="60" t="s">
        <v>15</v>
      </c>
      <c r="C6811" s="60" t="s">
        <v>1355</v>
      </c>
      <c r="D6811" s="15">
        <v>17</v>
      </c>
    </row>
    <row r="6812" spans="1:4" x14ac:dyDescent="0.25">
      <c r="A6812" s="67">
        <v>44209</v>
      </c>
      <c r="B6812" s="60" t="s">
        <v>15</v>
      </c>
      <c r="C6812" s="60" t="s">
        <v>622</v>
      </c>
      <c r="D6812" s="15">
        <v>1</v>
      </c>
    </row>
    <row r="6813" spans="1:4" x14ac:dyDescent="0.25">
      <c r="A6813" s="67">
        <v>44209</v>
      </c>
      <c r="B6813" s="60" t="s">
        <v>15</v>
      </c>
      <c r="C6813" s="60" t="s">
        <v>284</v>
      </c>
      <c r="D6813" s="15">
        <v>6</v>
      </c>
    </row>
    <row r="6814" spans="1:4" x14ac:dyDescent="0.25">
      <c r="A6814" s="67">
        <v>44209</v>
      </c>
      <c r="B6814" s="60" t="s">
        <v>11</v>
      </c>
      <c r="C6814" s="60" t="s">
        <v>64</v>
      </c>
      <c r="D6814" s="15">
        <v>6</v>
      </c>
    </row>
    <row r="6815" spans="1:4" x14ac:dyDescent="0.25">
      <c r="A6815" s="67">
        <v>44209</v>
      </c>
      <c r="B6815" s="60" t="s">
        <v>11</v>
      </c>
      <c r="C6815" s="60" t="s">
        <v>11</v>
      </c>
      <c r="D6815" s="15">
        <v>32</v>
      </c>
    </row>
    <row r="6816" spans="1:4" x14ac:dyDescent="0.25">
      <c r="A6816" s="67">
        <v>44209</v>
      </c>
      <c r="B6816" s="60" t="s">
        <v>11</v>
      </c>
      <c r="C6816" s="60" t="s">
        <v>134</v>
      </c>
      <c r="D6816" s="15">
        <v>3</v>
      </c>
    </row>
    <row r="6817" spans="1:4" x14ac:dyDescent="0.25">
      <c r="A6817" s="67">
        <v>44209</v>
      </c>
      <c r="B6817" s="60" t="s">
        <v>12</v>
      </c>
      <c r="C6817" s="60" t="s">
        <v>116</v>
      </c>
      <c r="D6817" s="15">
        <v>7</v>
      </c>
    </row>
    <row r="6818" spans="1:4" x14ac:dyDescent="0.25">
      <c r="A6818" s="67">
        <v>44209</v>
      </c>
      <c r="B6818" s="60" t="s">
        <v>12</v>
      </c>
      <c r="C6818" s="60" t="s">
        <v>12</v>
      </c>
      <c r="D6818" s="15">
        <v>7</v>
      </c>
    </row>
    <row r="6819" spans="1:4" x14ac:dyDescent="0.25">
      <c r="A6819" s="67">
        <v>44209</v>
      </c>
      <c r="B6819" s="60" t="s">
        <v>1035</v>
      </c>
      <c r="C6819" s="60" t="s">
        <v>1035</v>
      </c>
      <c r="D6819" s="15">
        <v>9</v>
      </c>
    </row>
    <row r="6820" spans="1:4" x14ac:dyDescent="0.25">
      <c r="A6820" s="67">
        <v>44209</v>
      </c>
      <c r="B6820" s="564" t="s">
        <v>8</v>
      </c>
      <c r="C6820" s="564" t="s">
        <v>612</v>
      </c>
      <c r="D6820" s="15">
        <v>1</v>
      </c>
    </row>
    <row r="6821" spans="1:4" x14ac:dyDescent="0.25">
      <c r="A6821" s="67">
        <v>44209</v>
      </c>
      <c r="B6821" s="60" t="s">
        <v>8</v>
      </c>
      <c r="C6821" s="60" t="s">
        <v>73</v>
      </c>
      <c r="D6821" s="15">
        <v>2</v>
      </c>
    </row>
    <row r="6822" spans="1:4" x14ac:dyDescent="0.25">
      <c r="A6822" s="67">
        <v>44209</v>
      </c>
      <c r="B6822" s="60" t="s">
        <v>8</v>
      </c>
      <c r="C6822" s="60" t="s">
        <v>229</v>
      </c>
      <c r="D6822" s="15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5">
        <v>12</v>
      </c>
    </row>
    <row r="6824" spans="1:4" x14ac:dyDescent="0.25">
      <c r="A6824" s="67">
        <v>44209</v>
      </c>
      <c r="B6824" s="60" t="s">
        <v>8</v>
      </c>
      <c r="C6824" s="60" t="s">
        <v>133</v>
      </c>
      <c r="D6824" s="15">
        <v>3</v>
      </c>
    </row>
    <row r="6825" spans="1:4" x14ac:dyDescent="0.25">
      <c r="A6825" s="67">
        <v>44209</v>
      </c>
      <c r="B6825" s="60" t="s">
        <v>8</v>
      </c>
      <c r="C6825" s="60" t="s">
        <v>204</v>
      </c>
      <c r="D6825" s="15">
        <v>4</v>
      </c>
    </row>
    <row r="6826" spans="1:4" x14ac:dyDescent="0.25">
      <c r="A6826" s="67">
        <v>44209</v>
      </c>
      <c r="B6826" s="60" t="s">
        <v>8</v>
      </c>
      <c r="C6826" s="60" t="s">
        <v>40</v>
      </c>
      <c r="D6826" s="15">
        <v>2</v>
      </c>
    </row>
    <row r="6827" spans="1:4" x14ac:dyDescent="0.25">
      <c r="A6827" s="67">
        <v>44209</v>
      </c>
      <c r="B6827" s="60" t="s">
        <v>8</v>
      </c>
      <c r="C6827" s="60" t="s">
        <v>8</v>
      </c>
      <c r="D6827" s="15">
        <v>56</v>
      </c>
    </row>
    <row r="6828" spans="1:4" x14ac:dyDescent="0.25">
      <c r="A6828" s="67">
        <v>44209</v>
      </c>
      <c r="B6828" s="60" t="s">
        <v>8</v>
      </c>
      <c r="C6828" s="60" t="s">
        <v>186</v>
      </c>
      <c r="D6828" s="15">
        <v>1</v>
      </c>
    </row>
    <row r="6829" spans="1:4" x14ac:dyDescent="0.25">
      <c r="A6829" s="67">
        <v>44209</v>
      </c>
      <c r="B6829" s="60" t="s">
        <v>8</v>
      </c>
      <c r="C6829" s="564" t="s">
        <v>1034</v>
      </c>
      <c r="D6829" s="15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5">
        <v>3</v>
      </c>
    </row>
    <row r="6831" spans="1:4" x14ac:dyDescent="0.25">
      <c r="A6831" s="67">
        <v>44209</v>
      </c>
      <c r="B6831" s="60" t="s">
        <v>8</v>
      </c>
      <c r="C6831" s="60" t="s">
        <v>594</v>
      </c>
      <c r="D6831" s="15">
        <v>3</v>
      </c>
    </row>
    <row r="6832" spans="1:4" x14ac:dyDescent="0.25">
      <c r="A6832" s="67">
        <v>44209</v>
      </c>
      <c r="B6832" s="60" t="s">
        <v>8</v>
      </c>
      <c r="C6832" s="60" t="s">
        <v>111</v>
      </c>
      <c r="D6832" s="15">
        <v>15</v>
      </c>
    </row>
    <row r="6833" spans="1:4" x14ac:dyDescent="0.25">
      <c r="A6833" s="67">
        <v>44209</v>
      </c>
      <c r="B6833" s="60" t="s">
        <v>8</v>
      </c>
      <c r="C6833" s="60" t="s">
        <v>347</v>
      </c>
      <c r="D6833" s="15">
        <v>1</v>
      </c>
    </row>
    <row r="6834" spans="1:4" x14ac:dyDescent="0.25">
      <c r="A6834" s="67">
        <v>44209</v>
      </c>
      <c r="B6834" s="60" t="s">
        <v>49</v>
      </c>
      <c r="C6834" s="60" t="s">
        <v>49</v>
      </c>
      <c r="D6834" s="15">
        <v>5</v>
      </c>
    </row>
    <row r="6835" spans="1:4" x14ac:dyDescent="0.25">
      <c r="A6835" s="67">
        <v>44209</v>
      </c>
      <c r="B6835" s="60" t="s">
        <v>50</v>
      </c>
      <c r="C6835" s="60" t="s">
        <v>367</v>
      </c>
      <c r="D6835" s="15">
        <v>1</v>
      </c>
    </row>
    <row r="6836" spans="1:4" x14ac:dyDescent="0.25">
      <c r="A6836" s="67">
        <v>44209</v>
      </c>
      <c r="B6836" s="60" t="s">
        <v>27</v>
      </c>
      <c r="C6836" s="60" t="s">
        <v>140</v>
      </c>
      <c r="D6836" s="15">
        <v>4</v>
      </c>
    </row>
    <row r="6837" spans="1:4" x14ac:dyDescent="0.25">
      <c r="A6837" s="67">
        <v>44209</v>
      </c>
      <c r="B6837" s="60" t="s">
        <v>27</v>
      </c>
      <c r="C6837" s="60" t="s">
        <v>945</v>
      </c>
      <c r="D6837" s="15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5">
        <v>4</v>
      </c>
    </row>
    <row r="6839" spans="1:4" x14ac:dyDescent="0.25">
      <c r="A6839" s="67">
        <v>44209</v>
      </c>
      <c r="B6839" s="60" t="s">
        <v>51</v>
      </c>
      <c r="C6839" s="564" t="s">
        <v>680</v>
      </c>
      <c r="D6839" s="15">
        <v>1</v>
      </c>
    </row>
    <row r="6840" spans="1:4" x14ac:dyDescent="0.25">
      <c r="A6840" s="67">
        <v>44209</v>
      </c>
      <c r="B6840" s="60" t="s">
        <v>51</v>
      </c>
      <c r="C6840" s="60" t="s">
        <v>51</v>
      </c>
      <c r="D6840" s="15">
        <v>10</v>
      </c>
    </row>
    <row r="6841" spans="1:4" x14ac:dyDescent="0.25">
      <c r="A6841" s="67">
        <v>44209</v>
      </c>
      <c r="B6841" s="60" t="s">
        <v>10</v>
      </c>
      <c r="C6841" s="60" t="s">
        <v>10</v>
      </c>
      <c r="D6841" s="15">
        <v>2</v>
      </c>
    </row>
    <row r="6842" spans="1:4" x14ac:dyDescent="0.25">
      <c r="A6842" s="67">
        <v>44210</v>
      </c>
      <c r="B6842" s="60" t="s">
        <v>14</v>
      </c>
      <c r="C6842" s="60" t="s">
        <v>14</v>
      </c>
      <c r="D6842" s="15">
        <v>33</v>
      </c>
    </row>
    <row r="6843" spans="1:4" x14ac:dyDescent="0.25">
      <c r="A6843" s="67">
        <v>44210</v>
      </c>
      <c r="B6843" s="60" t="s">
        <v>14</v>
      </c>
      <c r="C6843" s="60" t="s">
        <v>16</v>
      </c>
      <c r="D6843" s="15">
        <v>23</v>
      </c>
    </row>
    <row r="6844" spans="1:4" x14ac:dyDescent="0.25">
      <c r="A6844" s="67">
        <v>44210</v>
      </c>
      <c r="B6844" s="60" t="s">
        <v>14</v>
      </c>
      <c r="C6844" s="60" t="s">
        <v>85</v>
      </c>
      <c r="D6844" s="15">
        <v>19</v>
      </c>
    </row>
    <row r="6845" spans="1:4" x14ac:dyDescent="0.25">
      <c r="A6845" s="67">
        <v>44210</v>
      </c>
      <c r="B6845" s="60" t="s">
        <v>20</v>
      </c>
      <c r="C6845" s="60" t="s">
        <v>20</v>
      </c>
      <c r="D6845" s="15">
        <v>110</v>
      </c>
    </row>
    <row r="6846" spans="1:4" x14ac:dyDescent="0.25">
      <c r="A6846" s="67">
        <v>44210</v>
      </c>
      <c r="B6846" s="60" t="s">
        <v>20</v>
      </c>
      <c r="C6846" s="60" t="s">
        <v>679</v>
      </c>
      <c r="D6846" s="15">
        <v>2</v>
      </c>
    </row>
    <row r="6847" spans="1:4" x14ac:dyDescent="0.25">
      <c r="A6847" s="67">
        <v>44210</v>
      </c>
      <c r="B6847" s="60" t="s">
        <v>20</v>
      </c>
      <c r="C6847" s="60" t="s">
        <v>932</v>
      </c>
      <c r="D6847" s="15">
        <v>1</v>
      </c>
    </row>
    <row r="6848" spans="1:4" x14ac:dyDescent="0.25">
      <c r="A6848" s="67">
        <v>44210</v>
      </c>
      <c r="B6848" s="60" t="s">
        <v>20</v>
      </c>
      <c r="C6848" s="60" t="s">
        <v>651</v>
      </c>
      <c r="D6848" s="15">
        <v>1</v>
      </c>
    </row>
    <row r="6849" spans="1:4" x14ac:dyDescent="0.25">
      <c r="A6849" s="67">
        <v>44210</v>
      </c>
      <c r="B6849" s="60" t="s">
        <v>20</v>
      </c>
      <c r="C6849" s="60" t="s">
        <v>876</v>
      </c>
      <c r="D6849" s="15">
        <v>1</v>
      </c>
    </row>
    <row r="6850" spans="1:4" x14ac:dyDescent="0.25">
      <c r="A6850" s="67">
        <v>44210</v>
      </c>
      <c r="B6850" s="60" t="s">
        <v>20</v>
      </c>
      <c r="C6850" s="60" t="s">
        <v>712</v>
      </c>
      <c r="D6850" s="15">
        <v>2</v>
      </c>
    </row>
    <row r="6851" spans="1:4" x14ac:dyDescent="0.25">
      <c r="A6851" s="67">
        <v>44210</v>
      </c>
      <c r="B6851" s="60" t="s">
        <v>13</v>
      </c>
      <c r="C6851" s="60" t="s">
        <v>13</v>
      </c>
      <c r="D6851" s="15">
        <v>5</v>
      </c>
    </row>
    <row r="6852" spans="1:4" x14ac:dyDescent="0.25">
      <c r="A6852" s="67">
        <v>44210</v>
      </c>
      <c r="B6852" s="60" t="s">
        <v>13</v>
      </c>
      <c r="C6852" s="60" t="s">
        <v>225</v>
      </c>
      <c r="D6852" s="15">
        <v>1</v>
      </c>
    </row>
    <row r="6853" spans="1:4" x14ac:dyDescent="0.25">
      <c r="A6853" s="67">
        <v>44210</v>
      </c>
      <c r="B6853" s="60" t="s">
        <v>24</v>
      </c>
      <c r="C6853" s="60" t="s">
        <v>23</v>
      </c>
      <c r="D6853" s="15">
        <v>20</v>
      </c>
    </row>
    <row r="6854" spans="1:4" x14ac:dyDescent="0.25">
      <c r="A6854" s="67">
        <v>44210</v>
      </c>
      <c r="B6854" s="60" t="s">
        <v>24</v>
      </c>
      <c r="C6854" s="60" t="s">
        <v>24</v>
      </c>
      <c r="D6854" s="15">
        <v>6</v>
      </c>
    </row>
    <row r="6855" spans="1:4" x14ac:dyDescent="0.25">
      <c r="A6855" s="67">
        <v>44210</v>
      </c>
      <c r="B6855" s="60" t="s">
        <v>24</v>
      </c>
      <c r="C6855" s="60" t="s">
        <v>36</v>
      </c>
      <c r="D6855" s="15">
        <v>2</v>
      </c>
    </row>
    <row r="6856" spans="1:4" x14ac:dyDescent="0.25">
      <c r="A6856" s="67">
        <v>44210</v>
      </c>
      <c r="B6856" s="60" t="s">
        <v>47</v>
      </c>
      <c r="C6856" s="60" t="s">
        <v>47</v>
      </c>
      <c r="D6856" s="15">
        <v>5</v>
      </c>
    </row>
    <row r="6857" spans="1:4" x14ac:dyDescent="0.25">
      <c r="A6857" s="67">
        <v>44210</v>
      </c>
      <c r="B6857" s="60" t="s">
        <v>48</v>
      </c>
      <c r="C6857" s="60" t="s">
        <v>48</v>
      </c>
      <c r="D6857" s="15">
        <v>1</v>
      </c>
    </row>
    <row r="6858" spans="1:4" x14ac:dyDescent="0.25">
      <c r="A6858" s="67">
        <v>44210</v>
      </c>
      <c r="B6858" s="60" t="s">
        <v>7</v>
      </c>
      <c r="C6858" s="60" t="s">
        <v>115</v>
      </c>
      <c r="D6858" s="15">
        <v>4</v>
      </c>
    </row>
    <row r="6859" spans="1:4" x14ac:dyDescent="0.25">
      <c r="A6859" s="67">
        <v>44210</v>
      </c>
      <c r="B6859" s="60" t="s">
        <v>7</v>
      </c>
      <c r="C6859" s="60" t="s">
        <v>7</v>
      </c>
      <c r="D6859" s="15">
        <v>10</v>
      </c>
    </row>
    <row r="6860" spans="1:4" x14ac:dyDescent="0.25">
      <c r="A6860" s="67">
        <v>44210</v>
      </c>
      <c r="B6860" s="60" t="s">
        <v>9</v>
      </c>
      <c r="C6860" s="60" t="s">
        <v>9</v>
      </c>
      <c r="D6860" s="15">
        <v>68</v>
      </c>
    </row>
    <row r="6861" spans="1:4" x14ac:dyDescent="0.25">
      <c r="A6861" s="67">
        <v>44210</v>
      </c>
      <c r="B6861" s="60" t="s">
        <v>9</v>
      </c>
      <c r="C6861" s="60" t="s">
        <v>17</v>
      </c>
      <c r="D6861" s="15">
        <v>7</v>
      </c>
    </row>
    <row r="6862" spans="1:4" x14ac:dyDescent="0.25">
      <c r="A6862" s="67">
        <v>44210</v>
      </c>
      <c r="B6862" s="60" t="s">
        <v>9</v>
      </c>
      <c r="C6862" s="564" t="s">
        <v>1015</v>
      </c>
      <c r="D6862" s="15">
        <v>1</v>
      </c>
    </row>
    <row r="6863" spans="1:4" x14ac:dyDescent="0.25">
      <c r="A6863" s="67">
        <v>44210</v>
      </c>
      <c r="B6863" s="60" t="s">
        <v>9</v>
      </c>
      <c r="C6863" s="60" t="s">
        <v>144</v>
      </c>
      <c r="D6863" s="15">
        <v>1</v>
      </c>
    </row>
    <row r="6864" spans="1:4" x14ac:dyDescent="0.25">
      <c r="A6864" s="67">
        <v>44210</v>
      </c>
      <c r="B6864" s="60" t="s">
        <v>15</v>
      </c>
      <c r="C6864" s="60" t="s">
        <v>1355</v>
      </c>
      <c r="D6864" s="15">
        <v>0</v>
      </c>
    </row>
    <row r="6865" spans="1:4" x14ac:dyDescent="0.25">
      <c r="A6865" s="67">
        <v>44210</v>
      </c>
      <c r="B6865" s="60" t="s">
        <v>11</v>
      </c>
      <c r="C6865" s="60" t="s">
        <v>11</v>
      </c>
      <c r="D6865" s="15">
        <v>17</v>
      </c>
    </row>
    <row r="6866" spans="1:4" x14ac:dyDescent="0.25">
      <c r="A6866" s="67">
        <v>44210</v>
      </c>
      <c r="B6866" s="60" t="s">
        <v>11</v>
      </c>
      <c r="C6866" s="60" t="s">
        <v>134</v>
      </c>
      <c r="D6866" s="15">
        <v>5</v>
      </c>
    </row>
    <row r="6867" spans="1:4" x14ac:dyDescent="0.25">
      <c r="A6867" s="67">
        <v>44210</v>
      </c>
      <c r="B6867" s="60" t="s">
        <v>12</v>
      </c>
      <c r="C6867" s="60" t="s">
        <v>116</v>
      </c>
      <c r="D6867" s="15">
        <v>4</v>
      </c>
    </row>
    <row r="6868" spans="1:4" x14ac:dyDescent="0.25">
      <c r="A6868" s="67">
        <v>44210</v>
      </c>
      <c r="B6868" s="60" t="s">
        <v>12</v>
      </c>
      <c r="C6868" s="60" t="s">
        <v>12</v>
      </c>
      <c r="D6868" s="15">
        <v>17</v>
      </c>
    </row>
    <row r="6869" spans="1:4" x14ac:dyDescent="0.25">
      <c r="A6869" s="67">
        <v>44210</v>
      </c>
      <c r="B6869" s="60" t="s">
        <v>1035</v>
      </c>
      <c r="C6869" s="60" t="s">
        <v>1035</v>
      </c>
      <c r="D6869" s="15">
        <v>8</v>
      </c>
    </row>
    <row r="6870" spans="1:4" x14ac:dyDescent="0.25">
      <c r="A6870" s="67">
        <v>44210</v>
      </c>
      <c r="B6870" s="60" t="s">
        <v>8</v>
      </c>
      <c r="C6870" s="60" t="s">
        <v>73</v>
      </c>
      <c r="D6870" s="15">
        <v>2</v>
      </c>
    </row>
    <row r="6871" spans="1:4" x14ac:dyDescent="0.25">
      <c r="A6871" s="67">
        <v>44210</v>
      </c>
      <c r="B6871" s="60" t="s">
        <v>8</v>
      </c>
      <c r="C6871" s="564" t="s">
        <v>930</v>
      </c>
      <c r="D6871" s="15">
        <v>1</v>
      </c>
    </row>
    <row r="6872" spans="1:4" x14ac:dyDescent="0.25">
      <c r="A6872" s="67">
        <v>44210</v>
      </c>
      <c r="B6872" s="60" t="s">
        <v>8</v>
      </c>
      <c r="C6872" s="60" t="s">
        <v>58</v>
      </c>
      <c r="D6872" s="15">
        <v>8</v>
      </c>
    </row>
    <row r="6873" spans="1:4" x14ac:dyDescent="0.25">
      <c r="A6873" s="67">
        <v>44210</v>
      </c>
      <c r="B6873" s="60" t="s">
        <v>8</v>
      </c>
      <c r="C6873" s="60" t="s">
        <v>141</v>
      </c>
      <c r="D6873" s="15">
        <v>4</v>
      </c>
    </row>
    <row r="6874" spans="1:4" x14ac:dyDescent="0.25">
      <c r="A6874" s="67">
        <v>44210</v>
      </c>
      <c r="B6874" s="60" t="s">
        <v>8</v>
      </c>
      <c r="C6874" s="60" t="s">
        <v>204</v>
      </c>
      <c r="D6874" s="15">
        <v>15</v>
      </c>
    </row>
    <row r="6875" spans="1:4" x14ac:dyDescent="0.25">
      <c r="A6875" s="67">
        <v>44210</v>
      </c>
      <c r="B6875" s="60" t="s">
        <v>8</v>
      </c>
      <c r="C6875" s="60" t="s">
        <v>40</v>
      </c>
      <c r="D6875" s="15">
        <v>2</v>
      </c>
    </row>
    <row r="6876" spans="1:4" x14ac:dyDescent="0.25">
      <c r="A6876" s="67">
        <v>44210</v>
      </c>
      <c r="B6876" s="60" t="s">
        <v>8</v>
      </c>
      <c r="C6876" s="60" t="s">
        <v>8</v>
      </c>
      <c r="D6876" s="15">
        <v>96</v>
      </c>
    </row>
    <row r="6877" spans="1:4" x14ac:dyDescent="0.25">
      <c r="A6877" s="67">
        <v>44210</v>
      </c>
      <c r="B6877" s="60" t="s">
        <v>8</v>
      </c>
      <c r="C6877" s="60" t="s">
        <v>186</v>
      </c>
      <c r="D6877" s="15">
        <v>1</v>
      </c>
    </row>
    <row r="6878" spans="1:4" x14ac:dyDescent="0.25">
      <c r="A6878" s="67">
        <v>44210</v>
      </c>
      <c r="B6878" s="60" t="s">
        <v>8</v>
      </c>
      <c r="C6878" s="60" t="s">
        <v>31</v>
      </c>
      <c r="D6878" s="15">
        <v>1</v>
      </c>
    </row>
    <row r="6879" spans="1:4" x14ac:dyDescent="0.25">
      <c r="A6879" s="67">
        <v>44210</v>
      </c>
      <c r="B6879" s="60" t="s">
        <v>8</v>
      </c>
      <c r="C6879" s="60" t="s">
        <v>111</v>
      </c>
      <c r="D6879" s="15">
        <v>3</v>
      </c>
    </row>
    <row r="6880" spans="1:4" x14ac:dyDescent="0.25">
      <c r="A6880" s="67">
        <v>44210</v>
      </c>
      <c r="B6880" s="60" t="s">
        <v>8</v>
      </c>
      <c r="C6880" s="60" t="s">
        <v>347</v>
      </c>
      <c r="D6880" s="15">
        <v>1</v>
      </c>
    </row>
    <row r="6881" spans="1:4" x14ac:dyDescent="0.25">
      <c r="A6881" s="67">
        <v>44210</v>
      </c>
      <c r="B6881" s="60" t="s">
        <v>49</v>
      </c>
      <c r="C6881" s="60" t="s">
        <v>49</v>
      </c>
      <c r="D6881" s="15">
        <v>0</v>
      </c>
    </row>
    <row r="6882" spans="1:4" x14ac:dyDescent="0.25">
      <c r="A6882" s="67">
        <v>44210</v>
      </c>
      <c r="B6882" s="60" t="s">
        <v>50</v>
      </c>
      <c r="C6882" s="60" t="s">
        <v>1356</v>
      </c>
      <c r="D6882" s="15">
        <v>4</v>
      </c>
    </row>
    <row r="6883" spans="1:4" x14ac:dyDescent="0.25">
      <c r="A6883" s="67">
        <v>44210</v>
      </c>
      <c r="B6883" s="60" t="s">
        <v>50</v>
      </c>
      <c r="C6883" s="60" t="s">
        <v>367</v>
      </c>
      <c r="D6883" s="15">
        <v>6</v>
      </c>
    </row>
    <row r="6884" spans="1:4" x14ac:dyDescent="0.25">
      <c r="A6884" s="67">
        <v>44210</v>
      </c>
      <c r="B6884" s="60" t="s">
        <v>27</v>
      </c>
      <c r="C6884" s="60" t="s">
        <v>140</v>
      </c>
      <c r="D6884" s="15">
        <v>8</v>
      </c>
    </row>
    <row r="6885" spans="1:4" x14ac:dyDescent="0.25">
      <c r="A6885" s="67">
        <v>44210</v>
      </c>
      <c r="B6885" s="60" t="s">
        <v>27</v>
      </c>
      <c r="C6885" s="60" t="s">
        <v>232</v>
      </c>
      <c r="D6885" s="15">
        <v>6</v>
      </c>
    </row>
    <row r="6886" spans="1:4" x14ac:dyDescent="0.25">
      <c r="A6886" s="67">
        <v>44210</v>
      </c>
      <c r="B6886" s="60" t="s">
        <v>27</v>
      </c>
      <c r="C6886" s="60" t="s">
        <v>43</v>
      </c>
      <c r="D6886" s="15">
        <v>36</v>
      </c>
    </row>
    <row r="6887" spans="1:4" x14ac:dyDescent="0.25">
      <c r="A6887" s="67">
        <v>44210</v>
      </c>
      <c r="B6887" s="60" t="s">
        <v>27</v>
      </c>
      <c r="C6887" s="60" t="s">
        <v>710</v>
      </c>
      <c r="D6887" s="15">
        <v>1</v>
      </c>
    </row>
    <row r="6888" spans="1:4" x14ac:dyDescent="0.25">
      <c r="A6888" s="67">
        <v>44210</v>
      </c>
      <c r="B6888" s="60" t="s">
        <v>51</v>
      </c>
      <c r="C6888" s="60" t="s">
        <v>51</v>
      </c>
      <c r="D6888" s="15">
        <v>6</v>
      </c>
    </row>
    <row r="6889" spans="1:4" x14ac:dyDescent="0.25">
      <c r="A6889" s="67">
        <v>44210</v>
      </c>
      <c r="B6889" s="60" t="s">
        <v>10</v>
      </c>
      <c r="C6889" s="60" t="s">
        <v>931</v>
      </c>
      <c r="D6889" s="15">
        <v>1</v>
      </c>
    </row>
    <row r="6890" spans="1:4" x14ac:dyDescent="0.25">
      <c r="A6890" s="67">
        <v>44210</v>
      </c>
      <c r="B6890" s="60" t="s">
        <v>10</v>
      </c>
      <c r="C6890" s="60" t="s">
        <v>10</v>
      </c>
      <c r="D6890" s="15">
        <v>10</v>
      </c>
    </row>
    <row r="6891" spans="1:4" x14ac:dyDescent="0.25">
      <c r="A6891" s="67">
        <v>44211</v>
      </c>
      <c r="B6891" s="60" t="s">
        <v>14</v>
      </c>
      <c r="C6891" s="60" t="s">
        <v>14</v>
      </c>
      <c r="D6891" s="15">
        <v>12</v>
      </c>
    </row>
    <row r="6892" spans="1:4" x14ac:dyDescent="0.25">
      <c r="A6892" s="67">
        <v>44211</v>
      </c>
      <c r="B6892" s="60" t="s">
        <v>14</v>
      </c>
      <c r="C6892" s="60" t="s">
        <v>16</v>
      </c>
      <c r="D6892" s="15">
        <v>19</v>
      </c>
    </row>
    <row r="6893" spans="1:4" x14ac:dyDescent="0.25">
      <c r="A6893" s="67">
        <v>44211</v>
      </c>
      <c r="B6893" s="60" t="s">
        <v>14</v>
      </c>
      <c r="C6893" s="60" t="s">
        <v>85</v>
      </c>
      <c r="D6893" s="15">
        <v>3</v>
      </c>
    </row>
    <row r="6894" spans="1:4" x14ac:dyDescent="0.25">
      <c r="A6894" s="67">
        <v>44211</v>
      </c>
      <c r="B6894" s="60" t="s">
        <v>20</v>
      </c>
      <c r="C6894" s="60" t="s">
        <v>20</v>
      </c>
      <c r="D6894" s="15">
        <v>100</v>
      </c>
    </row>
    <row r="6895" spans="1:4" x14ac:dyDescent="0.25">
      <c r="A6895" s="67">
        <v>44211</v>
      </c>
      <c r="B6895" s="60" t="s">
        <v>20</v>
      </c>
      <c r="C6895" s="60" t="s">
        <v>679</v>
      </c>
      <c r="D6895" s="15">
        <v>1</v>
      </c>
    </row>
    <row r="6896" spans="1:4" x14ac:dyDescent="0.25">
      <c r="A6896" s="67">
        <v>44211</v>
      </c>
      <c r="B6896" s="60" t="s">
        <v>20</v>
      </c>
      <c r="C6896" s="60" t="s">
        <v>365</v>
      </c>
      <c r="D6896" s="15">
        <v>1</v>
      </c>
    </row>
    <row r="6897" spans="1:4" x14ac:dyDescent="0.25">
      <c r="A6897" s="67">
        <v>44211</v>
      </c>
      <c r="B6897" s="60" t="s">
        <v>20</v>
      </c>
      <c r="C6897" s="60" t="s">
        <v>651</v>
      </c>
      <c r="D6897" s="15">
        <v>1</v>
      </c>
    </row>
    <row r="6898" spans="1:4" x14ac:dyDescent="0.25">
      <c r="A6898" s="67">
        <v>44211</v>
      </c>
      <c r="B6898" s="60" t="s">
        <v>20</v>
      </c>
      <c r="C6898" s="60" t="s">
        <v>712</v>
      </c>
      <c r="D6898" s="15">
        <v>1</v>
      </c>
    </row>
    <row r="6899" spans="1:4" x14ac:dyDescent="0.25">
      <c r="A6899" s="67">
        <v>44211</v>
      </c>
      <c r="B6899" s="60" t="s">
        <v>13</v>
      </c>
      <c r="C6899" s="60" t="s">
        <v>224</v>
      </c>
      <c r="D6899" s="15">
        <v>1</v>
      </c>
    </row>
    <row r="6900" spans="1:4" x14ac:dyDescent="0.25">
      <c r="A6900" s="67">
        <v>44211</v>
      </c>
      <c r="B6900" s="60" t="s">
        <v>13</v>
      </c>
      <c r="C6900" s="60" t="s">
        <v>13</v>
      </c>
      <c r="D6900" s="15">
        <v>1</v>
      </c>
    </row>
    <row r="6901" spans="1:4" x14ac:dyDescent="0.25">
      <c r="A6901" s="67">
        <v>44211</v>
      </c>
      <c r="B6901" s="60" t="s">
        <v>13</v>
      </c>
      <c r="C6901" s="60" t="s">
        <v>225</v>
      </c>
      <c r="D6901" s="15">
        <v>1</v>
      </c>
    </row>
    <row r="6902" spans="1:4" x14ac:dyDescent="0.25">
      <c r="A6902" s="67">
        <v>44211</v>
      </c>
      <c r="B6902" s="60" t="s">
        <v>13</v>
      </c>
      <c r="C6902" s="60" t="s">
        <v>222</v>
      </c>
      <c r="D6902" s="15">
        <v>5</v>
      </c>
    </row>
    <row r="6903" spans="1:4" x14ac:dyDescent="0.25">
      <c r="A6903" s="67">
        <v>44211</v>
      </c>
      <c r="B6903" s="60" t="s">
        <v>24</v>
      </c>
      <c r="C6903" s="60" t="s">
        <v>23</v>
      </c>
      <c r="D6903" s="15">
        <v>22</v>
      </c>
    </row>
    <row r="6904" spans="1:4" x14ac:dyDescent="0.25">
      <c r="A6904" s="67">
        <v>44211</v>
      </c>
      <c r="B6904" s="60" t="s">
        <v>24</v>
      </c>
      <c r="C6904" s="60" t="s">
        <v>948</v>
      </c>
      <c r="D6904" s="15">
        <v>1</v>
      </c>
    </row>
    <row r="6905" spans="1:4" x14ac:dyDescent="0.25">
      <c r="A6905" s="67">
        <v>44211</v>
      </c>
      <c r="B6905" s="60" t="s">
        <v>24</v>
      </c>
      <c r="C6905" s="564" t="s">
        <v>926</v>
      </c>
      <c r="D6905" s="15">
        <v>1</v>
      </c>
    </row>
    <row r="6906" spans="1:4" x14ac:dyDescent="0.25">
      <c r="A6906" s="67">
        <v>44211</v>
      </c>
      <c r="B6906" s="60" t="s">
        <v>24</v>
      </c>
      <c r="C6906" s="60" t="s">
        <v>24</v>
      </c>
      <c r="D6906" s="15">
        <v>8</v>
      </c>
    </row>
    <row r="6907" spans="1:4" x14ac:dyDescent="0.25">
      <c r="A6907" s="67">
        <v>44211</v>
      </c>
      <c r="B6907" s="60" t="s">
        <v>24</v>
      </c>
      <c r="C6907" s="60" t="s">
        <v>764</v>
      </c>
      <c r="D6907" s="15">
        <v>3</v>
      </c>
    </row>
    <row r="6908" spans="1:4" x14ac:dyDescent="0.25">
      <c r="A6908" s="67">
        <v>44211</v>
      </c>
      <c r="B6908" s="60" t="s">
        <v>24</v>
      </c>
      <c r="C6908" s="60" t="s">
        <v>36</v>
      </c>
      <c r="D6908" s="15">
        <v>2</v>
      </c>
    </row>
    <row r="6909" spans="1:4" x14ac:dyDescent="0.25">
      <c r="A6909" s="67">
        <v>44211</v>
      </c>
      <c r="B6909" s="60" t="s">
        <v>47</v>
      </c>
      <c r="C6909" s="564" t="s">
        <v>1038</v>
      </c>
      <c r="D6909" s="15">
        <v>1</v>
      </c>
    </row>
    <row r="6910" spans="1:4" x14ac:dyDescent="0.25">
      <c r="A6910" s="67">
        <v>44211</v>
      </c>
      <c r="B6910" s="60" t="s">
        <v>47</v>
      </c>
      <c r="C6910" s="60" t="s">
        <v>47</v>
      </c>
      <c r="D6910" s="15">
        <v>15</v>
      </c>
    </row>
    <row r="6911" spans="1:4" x14ac:dyDescent="0.25">
      <c r="A6911" s="67">
        <v>44211</v>
      </c>
      <c r="B6911" s="60" t="s">
        <v>48</v>
      </c>
      <c r="C6911" s="60" t="s">
        <v>48</v>
      </c>
      <c r="D6911" s="15">
        <v>0</v>
      </c>
    </row>
    <row r="6912" spans="1:4" x14ac:dyDescent="0.25">
      <c r="A6912" s="67">
        <v>44211</v>
      </c>
      <c r="B6912" s="60" t="s">
        <v>7</v>
      </c>
      <c r="C6912" s="60" t="s">
        <v>115</v>
      </c>
      <c r="D6912" s="15">
        <v>3</v>
      </c>
    </row>
    <row r="6913" spans="1:4" x14ac:dyDescent="0.25">
      <c r="A6913" s="67">
        <v>44211</v>
      </c>
      <c r="B6913" s="60" t="s">
        <v>7</v>
      </c>
      <c r="C6913" s="60" t="s">
        <v>7</v>
      </c>
      <c r="D6913" s="15">
        <v>13</v>
      </c>
    </row>
    <row r="6914" spans="1:4" x14ac:dyDescent="0.25">
      <c r="A6914" s="67">
        <v>44211</v>
      </c>
      <c r="B6914" s="60" t="s">
        <v>9</v>
      </c>
      <c r="C6914" s="60" t="s">
        <v>612</v>
      </c>
      <c r="D6914" s="15">
        <v>1</v>
      </c>
    </row>
    <row r="6915" spans="1:4" x14ac:dyDescent="0.25">
      <c r="A6915" s="67">
        <v>44211</v>
      </c>
      <c r="B6915" s="60" t="s">
        <v>9</v>
      </c>
      <c r="C6915" s="60" t="s">
        <v>9</v>
      </c>
      <c r="D6915" s="15">
        <v>91</v>
      </c>
    </row>
    <row r="6916" spans="1:4" x14ac:dyDescent="0.25">
      <c r="A6916" s="67">
        <v>44211</v>
      </c>
      <c r="B6916" s="60" t="s">
        <v>9</v>
      </c>
      <c r="C6916" s="60" t="s">
        <v>17</v>
      </c>
      <c r="D6916" s="15">
        <v>4</v>
      </c>
    </row>
    <row r="6917" spans="1:4" x14ac:dyDescent="0.25">
      <c r="A6917" s="67">
        <v>44211</v>
      </c>
      <c r="B6917" s="60" t="s">
        <v>9</v>
      </c>
      <c r="C6917" s="60" t="s">
        <v>148</v>
      </c>
      <c r="D6917" s="15">
        <v>5</v>
      </c>
    </row>
    <row r="6918" spans="1:4" x14ac:dyDescent="0.25">
      <c r="A6918" s="67">
        <v>44211</v>
      </c>
      <c r="B6918" s="60" t="s">
        <v>9</v>
      </c>
      <c r="C6918" s="60" t="s">
        <v>144</v>
      </c>
      <c r="D6918" s="15">
        <v>15</v>
      </c>
    </row>
    <row r="6919" spans="1:4" x14ac:dyDescent="0.25">
      <c r="A6919" s="67">
        <v>44211</v>
      </c>
      <c r="B6919" s="60" t="s">
        <v>15</v>
      </c>
      <c r="C6919" s="60" t="s">
        <v>108</v>
      </c>
      <c r="D6919" s="15">
        <v>1</v>
      </c>
    </row>
    <row r="6920" spans="1:4" x14ac:dyDescent="0.25">
      <c r="A6920" s="67">
        <v>44211</v>
      </c>
      <c r="B6920" s="60" t="s">
        <v>15</v>
      </c>
      <c r="C6920" s="60" t="s">
        <v>1355</v>
      </c>
      <c r="D6920" s="15">
        <v>1</v>
      </c>
    </row>
    <row r="6921" spans="1:4" x14ac:dyDescent="0.25">
      <c r="A6921" s="67">
        <v>44211</v>
      </c>
      <c r="B6921" s="60" t="s">
        <v>15</v>
      </c>
      <c r="C6921" s="60" t="s">
        <v>622</v>
      </c>
      <c r="D6921" s="15">
        <v>1</v>
      </c>
    </row>
    <row r="6922" spans="1:4" x14ac:dyDescent="0.25">
      <c r="A6922" s="67">
        <v>44211</v>
      </c>
      <c r="B6922" s="60" t="s">
        <v>15</v>
      </c>
      <c r="C6922" s="60" t="s">
        <v>284</v>
      </c>
      <c r="D6922" s="15">
        <v>3</v>
      </c>
    </row>
    <row r="6923" spans="1:4" x14ac:dyDescent="0.25">
      <c r="A6923" s="67">
        <v>44211</v>
      </c>
      <c r="B6923" s="60" t="s">
        <v>11</v>
      </c>
      <c r="C6923" s="60" t="s">
        <v>64</v>
      </c>
      <c r="D6923" s="15">
        <v>1</v>
      </c>
    </row>
    <row r="6924" spans="1:4" x14ac:dyDescent="0.25">
      <c r="A6924" s="67">
        <v>44211</v>
      </c>
      <c r="B6924" s="60" t="s">
        <v>11</v>
      </c>
      <c r="C6924" s="60" t="s">
        <v>335</v>
      </c>
      <c r="D6924" s="15">
        <v>5</v>
      </c>
    </row>
    <row r="6925" spans="1:4" x14ac:dyDescent="0.25">
      <c r="A6925" s="67">
        <v>44211</v>
      </c>
      <c r="B6925" s="60" t="s">
        <v>11</v>
      </c>
      <c r="C6925" s="60" t="s">
        <v>11</v>
      </c>
      <c r="D6925" s="15">
        <v>24</v>
      </c>
    </row>
    <row r="6926" spans="1:4" x14ac:dyDescent="0.25">
      <c r="A6926" s="67">
        <v>44211</v>
      </c>
      <c r="B6926" s="60" t="s">
        <v>11</v>
      </c>
      <c r="C6926" s="60" t="s">
        <v>763</v>
      </c>
      <c r="D6926" s="15">
        <v>1</v>
      </c>
    </row>
    <row r="6927" spans="1:4" x14ac:dyDescent="0.25">
      <c r="A6927" s="67">
        <v>44211</v>
      </c>
      <c r="B6927" s="60" t="s">
        <v>12</v>
      </c>
      <c r="C6927" s="60" t="s">
        <v>116</v>
      </c>
      <c r="D6927" s="15">
        <v>6</v>
      </c>
    </row>
    <row r="6928" spans="1:4" x14ac:dyDescent="0.25">
      <c r="A6928" s="67">
        <v>44211</v>
      </c>
      <c r="B6928" s="60" t="s">
        <v>12</v>
      </c>
      <c r="C6928" s="60" t="s">
        <v>12</v>
      </c>
      <c r="D6928" s="15">
        <v>5</v>
      </c>
    </row>
    <row r="6929" spans="1:4" x14ac:dyDescent="0.25">
      <c r="A6929" s="67">
        <v>44211</v>
      </c>
      <c r="B6929" s="60" t="s">
        <v>1035</v>
      </c>
      <c r="C6929" s="60" t="s">
        <v>1035</v>
      </c>
      <c r="D6929" s="15">
        <v>6</v>
      </c>
    </row>
    <row r="6930" spans="1:4" x14ac:dyDescent="0.25">
      <c r="A6930" s="67">
        <v>44211</v>
      </c>
      <c r="B6930" s="60" t="s">
        <v>8</v>
      </c>
      <c r="C6930" s="60" t="s">
        <v>1080</v>
      </c>
      <c r="D6930" s="15">
        <v>1</v>
      </c>
    </row>
    <row r="6931" spans="1:4" x14ac:dyDescent="0.25">
      <c r="A6931" s="67">
        <v>44211</v>
      </c>
      <c r="B6931" s="60" t="s">
        <v>8</v>
      </c>
      <c r="C6931" s="60" t="s">
        <v>58</v>
      </c>
      <c r="D6931" s="15">
        <v>1</v>
      </c>
    </row>
    <row r="6932" spans="1:4" x14ac:dyDescent="0.25">
      <c r="A6932" s="67">
        <v>44211</v>
      </c>
      <c r="B6932" s="60" t="s">
        <v>8</v>
      </c>
      <c r="C6932" s="60" t="s">
        <v>141</v>
      </c>
      <c r="D6932" s="15">
        <v>12</v>
      </c>
    </row>
    <row r="6933" spans="1:4" x14ac:dyDescent="0.25">
      <c r="A6933" s="67">
        <v>44211</v>
      </c>
      <c r="B6933" s="60" t="s">
        <v>8</v>
      </c>
      <c r="C6933" s="60" t="s">
        <v>133</v>
      </c>
      <c r="D6933" s="15">
        <v>1</v>
      </c>
    </row>
    <row r="6934" spans="1:4" x14ac:dyDescent="0.25">
      <c r="A6934" s="67">
        <v>44211</v>
      </c>
      <c r="B6934" s="60" t="s">
        <v>8</v>
      </c>
      <c r="C6934" s="60" t="s">
        <v>40</v>
      </c>
      <c r="D6934" s="15">
        <v>4</v>
      </c>
    </row>
    <row r="6935" spans="1:4" x14ac:dyDescent="0.25">
      <c r="A6935" s="67">
        <v>44211</v>
      </c>
      <c r="B6935" s="60" t="s">
        <v>8</v>
      </c>
      <c r="C6935" s="60" t="s">
        <v>8</v>
      </c>
      <c r="D6935" s="15">
        <v>73</v>
      </c>
    </row>
    <row r="6936" spans="1:4" x14ac:dyDescent="0.25">
      <c r="A6936" s="67">
        <v>44211</v>
      </c>
      <c r="B6936" s="60" t="s">
        <v>8</v>
      </c>
      <c r="C6936" s="60" t="s">
        <v>31</v>
      </c>
      <c r="D6936" s="15">
        <v>4</v>
      </c>
    </row>
    <row r="6937" spans="1:4" x14ac:dyDescent="0.25">
      <c r="A6937" s="67">
        <v>44211</v>
      </c>
      <c r="B6937" s="60" t="s">
        <v>8</v>
      </c>
      <c r="C6937" s="60" t="s">
        <v>594</v>
      </c>
      <c r="D6937" s="15">
        <v>2</v>
      </c>
    </row>
    <row r="6938" spans="1:4" x14ac:dyDescent="0.25">
      <c r="A6938" s="67">
        <v>44211</v>
      </c>
      <c r="B6938" s="60" t="s">
        <v>8</v>
      </c>
      <c r="C6938" s="60" t="s">
        <v>111</v>
      </c>
      <c r="D6938" s="15">
        <v>4</v>
      </c>
    </row>
    <row r="6939" spans="1:4" x14ac:dyDescent="0.25">
      <c r="A6939" s="67">
        <v>44211</v>
      </c>
      <c r="B6939" s="60" t="s">
        <v>49</v>
      </c>
      <c r="C6939" s="60" t="s">
        <v>49</v>
      </c>
      <c r="D6939" s="15">
        <v>5</v>
      </c>
    </row>
    <row r="6940" spans="1:4" x14ac:dyDescent="0.25">
      <c r="A6940" s="67">
        <v>44211</v>
      </c>
      <c r="B6940" s="60" t="s">
        <v>50</v>
      </c>
      <c r="C6940" s="60" t="s">
        <v>367</v>
      </c>
      <c r="D6940" s="15">
        <v>12</v>
      </c>
    </row>
    <row r="6941" spans="1:4" x14ac:dyDescent="0.25">
      <c r="A6941" s="67">
        <v>44211</v>
      </c>
      <c r="B6941" s="60" t="s">
        <v>27</v>
      </c>
      <c r="C6941" s="60" t="s">
        <v>140</v>
      </c>
      <c r="D6941" s="15">
        <v>18</v>
      </c>
    </row>
    <row r="6942" spans="1:4" x14ac:dyDescent="0.25">
      <c r="A6942" s="67">
        <v>44211</v>
      </c>
      <c r="B6942" s="60" t="s">
        <v>27</v>
      </c>
      <c r="C6942" s="60" t="s">
        <v>43</v>
      </c>
      <c r="D6942" s="15">
        <v>34</v>
      </c>
    </row>
    <row r="6943" spans="1:4" x14ac:dyDescent="0.25">
      <c r="A6943" s="67">
        <v>44211</v>
      </c>
      <c r="B6943" s="60" t="s">
        <v>27</v>
      </c>
      <c r="C6943" s="60" t="s">
        <v>946</v>
      </c>
      <c r="D6943" s="15">
        <v>1</v>
      </c>
    </row>
    <row r="6944" spans="1:4" x14ac:dyDescent="0.25">
      <c r="A6944" s="67">
        <v>44211</v>
      </c>
      <c r="B6944" s="60" t="s">
        <v>27</v>
      </c>
      <c r="C6944" s="60" t="s">
        <v>28</v>
      </c>
      <c r="D6944" s="15">
        <v>1</v>
      </c>
    </row>
    <row r="6945" spans="1:4" x14ac:dyDescent="0.25">
      <c r="A6945" s="67">
        <v>44211</v>
      </c>
      <c r="B6945" s="60" t="s">
        <v>27</v>
      </c>
      <c r="C6945" s="60" t="s">
        <v>710</v>
      </c>
      <c r="D6945" s="15">
        <v>2</v>
      </c>
    </row>
    <row r="6946" spans="1:4" x14ac:dyDescent="0.25">
      <c r="A6946" s="67">
        <v>44211</v>
      </c>
      <c r="B6946" s="60" t="s">
        <v>51</v>
      </c>
      <c r="C6946" s="60" t="s">
        <v>51</v>
      </c>
      <c r="D6946" s="15">
        <v>9</v>
      </c>
    </row>
    <row r="6947" spans="1:4" x14ac:dyDescent="0.25">
      <c r="A6947" s="67">
        <v>44211</v>
      </c>
      <c r="B6947" s="60" t="s">
        <v>10</v>
      </c>
      <c r="C6947" s="60" t="s">
        <v>10</v>
      </c>
      <c r="D6947" s="15">
        <v>15</v>
      </c>
    </row>
    <row r="6948" spans="1:4" x14ac:dyDescent="0.25">
      <c r="A6948" s="67">
        <v>44212</v>
      </c>
      <c r="B6948" s="60" t="s">
        <v>14</v>
      </c>
      <c r="C6948" s="60" t="s">
        <v>954</v>
      </c>
      <c r="D6948" s="15">
        <v>1</v>
      </c>
    </row>
    <row r="6949" spans="1:4" x14ac:dyDescent="0.25">
      <c r="A6949" s="67">
        <v>44212</v>
      </c>
      <c r="B6949" s="60" t="s">
        <v>14</v>
      </c>
      <c r="C6949" s="60" t="s">
        <v>14</v>
      </c>
      <c r="D6949" s="15">
        <v>60</v>
      </c>
    </row>
    <row r="6950" spans="1:4" x14ac:dyDescent="0.25">
      <c r="A6950" s="67">
        <v>44212</v>
      </c>
      <c r="B6950" s="60" t="s">
        <v>14</v>
      </c>
      <c r="C6950" s="60" t="s">
        <v>16</v>
      </c>
      <c r="D6950" s="15">
        <v>7</v>
      </c>
    </row>
    <row r="6951" spans="1:4" x14ac:dyDescent="0.25">
      <c r="A6951" s="67">
        <v>44212</v>
      </c>
      <c r="B6951" s="60" t="s">
        <v>14</v>
      </c>
      <c r="C6951" s="60" t="s">
        <v>807</v>
      </c>
      <c r="D6951" s="15">
        <v>3</v>
      </c>
    </row>
    <row r="6952" spans="1:4" x14ac:dyDescent="0.25">
      <c r="A6952" s="67">
        <v>44212</v>
      </c>
      <c r="B6952" s="60" t="s">
        <v>14</v>
      </c>
      <c r="C6952" s="60" t="s">
        <v>85</v>
      </c>
      <c r="D6952" s="15">
        <v>7</v>
      </c>
    </row>
    <row r="6953" spans="1:4" x14ac:dyDescent="0.25">
      <c r="A6953" s="67">
        <v>44212</v>
      </c>
      <c r="B6953" s="60" t="s">
        <v>20</v>
      </c>
      <c r="C6953" s="60" t="s">
        <v>853</v>
      </c>
      <c r="D6953" s="15">
        <v>1</v>
      </c>
    </row>
    <row r="6954" spans="1:4" x14ac:dyDescent="0.25">
      <c r="A6954" s="67">
        <v>44212</v>
      </c>
      <c r="B6954" s="60" t="s">
        <v>20</v>
      </c>
      <c r="C6954" s="60" t="s">
        <v>20</v>
      </c>
      <c r="D6954" s="15">
        <v>102</v>
      </c>
    </row>
    <row r="6955" spans="1:4" x14ac:dyDescent="0.25">
      <c r="A6955" s="67">
        <v>44212</v>
      </c>
      <c r="B6955" s="60" t="s">
        <v>20</v>
      </c>
      <c r="C6955" s="60" t="s">
        <v>679</v>
      </c>
      <c r="D6955" s="15">
        <v>1</v>
      </c>
    </row>
    <row r="6956" spans="1:4" x14ac:dyDescent="0.25">
      <c r="A6956" s="67">
        <v>44212</v>
      </c>
      <c r="B6956" s="60" t="s">
        <v>20</v>
      </c>
      <c r="C6956" s="60" t="s">
        <v>712</v>
      </c>
      <c r="D6956" s="15">
        <v>1</v>
      </c>
    </row>
    <row r="6957" spans="1:4" x14ac:dyDescent="0.25">
      <c r="A6957" s="67">
        <v>44212</v>
      </c>
      <c r="B6957" s="60" t="s">
        <v>13</v>
      </c>
      <c r="C6957" s="60" t="s">
        <v>611</v>
      </c>
      <c r="D6957" s="15">
        <v>1</v>
      </c>
    </row>
    <row r="6958" spans="1:4" x14ac:dyDescent="0.25">
      <c r="A6958" s="67">
        <v>44212</v>
      </c>
      <c r="B6958" s="60" t="s">
        <v>13</v>
      </c>
      <c r="C6958" s="564" t="s">
        <v>816</v>
      </c>
      <c r="D6958" s="15">
        <v>2</v>
      </c>
    </row>
    <row r="6959" spans="1:4" x14ac:dyDescent="0.25">
      <c r="A6959" s="67">
        <v>44212</v>
      </c>
      <c r="B6959" s="60" t="s">
        <v>13</v>
      </c>
      <c r="C6959" s="60" t="s">
        <v>13</v>
      </c>
      <c r="D6959" s="15">
        <v>2</v>
      </c>
    </row>
    <row r="6960" spans="1:4" x14ac:dyDescent="0.25">
      <c r="A6960" s="67">
        <v>44212</v>
      </c>
      <c r="B6960" s="60" t="s">
        <v>13</v>
      </c>
      <c r="C6960" s="60" t="s">
        <v>222</v>
      </c>
      <c r="D6960" s="15">
        <v>2</v>
      </c>
    </row>
    <row r="6961" spans="1:4" x14ac:dyDescent="0.25">
      <c r="A6961" s="67">
        <v>44212</v>
      </c>
      <c r="B6961" s="60" t="s">
        <v>24</v>
      </c>
      <c r="C6961" s="60" t="s">
        <v>23</v>
      </c>
      <c r="D6961" s="15">
        <v>13</v>
      </c>
    </row>
    <row r="6962" spans="1:4" x14ac:dyDescent="0.25">
      <c r="A6962" s="67">
        <v>44212</v>
      </c>
      <c r="B6962" s="60" t="s">
        <v>24</v>
      </c>
      <c r="C6962" s="564" t="s">
        <v>779</v>
      </c>
      <c r="D6962" s="15">
        <v>2</v>
      </c>
    </row>
    <row r="6963" spans="1:4" x14ac:dyDescent="0.25">
      <c r="A6963" s="67">
        <v>44212</v>
      </c>
      <c r="B6963" s="60" t="s">
        <v>24</v>
      </c>
      <c r="C6963" s="60" t="s">
        <v>24</v>
      </c>
      <c r="D6963" s="15">
        <v>8</v>
      </c>
    </row>
    <row r="6964" spans="1:4" x14ac:dyDescent="0.25">
      <c r="A6964" s="67">
        <v>44212</v>
      </c>
      <c r="B6964" s="60" t="s">
        <v>24</v>
      </c>
      <c r="C6964" s="60" t="s">
        <v>656</v>
      </c>
      <c r="D6964" s="15">
        <v>1</v>
      </c>
    </row>
    <row r="6965" spans="1:4" x14ac:dyDescent="0.25">
      <c r="A6965" s="67">
        <v>44212</v>
      </c>
      <c r="B6965" s="60" t="s">
        <v>47</v>
      </c>
      <c r="C6965" s="60" t="s">
        <v>47</v>
      </c>
      <c r="D6965" s="15">
        <v>1</v>
      </c>
    </row>
    <row r="6966" spans="1:4" x14ac:dyDescent="0.25">
      <c r="A6966" s="67">
        <v>44212</v>
      </c>
      <c r="B6966" s="60" t="s">
        <v>48</v>
      </c>
      <c r="C6966" s="60" t="s">
        <v>48</v>
      </c>
      <c r="D6966" s="15">
        <v>4</v>
      </c>
    </row>
    <row r="6967" spans="1:4" x14ac:dyDescent="0.25">
      <c r="A6967" s="67">
        <v>44212</v>
      </c>
      <c r="B6967" s="60" t="s">
        <v>7</v>
      </c>
      <c r="C6967" s="60" t="s">
        <v>115</v>
      </c>
      <c r="D6967" s="15">
        <v>4</v>
      </c>
    </row>
    <row r="6968" spans="1:4" x14ac:dyDescent="0.25">
      <c r="A6968" s="67">
        <v>44212</v>
      </c>
      <c r="B6968" s="60" t="s">
        <v>7</v>
      </c>
      <c r="C6968" s="60" t="s">
        <v>7</v>
      </c>
      <c r="D6968" s="15">
        <v>14</v>
      </c>
    </row>
    <row r="6969" spans="1:4" x14ac:dyDescent="0.25">
      <c r="A6969" s="67">
        <v>44212</v>
      </c>
      <c r="B6969" s="60" t="s">
        <v>9</v>
      </c>
      <c r="C6969" s="60" t="s">
        <v>9</v>
      </c>
      <c r="D6969" s="15">
        <v>83</v>
      </c>
    </row>
    <row r="6970" spans="1:4" x14ac:dyDescent="0.25">
      <c r="A6970" s="67">
        <v>44212</v>
      </c>
      <c r="B6970" s="60" t="s">
        <v>9</v>
      </c>
      <c r="C6970" s="60" t="s">
        <v>17</v>
      </c>
      <c r="D6970" s="15">
        <v>1</v>
      </c>
    </row>
    <row r="6971" spans="1:4" x14ac:dyDescent="0.25">
      <c r="A6971" s="67">
        <v>44212</v>
      </c>
      <c r="B6971" s="60" t="s">
        <v>9</v>
      </c>
      <c r="C6971" s="60" t="s">
        <v>148</v>
      </c>
      <c r="D6971" s="15">
        <v>5</v>
      </c>
    </row>
    <row r="6972" spans="1:4" x14ac:dyDescent="0.25">
      <c r="A6972" s="67">
        <v>44212</v>
      </c>
      <c r="B6972" s="60" t="s">
        <v>9</v>
      </c>
      <c r="C6972" s="60" t="s">
        <v>144</v>
      </c>
      <c r="D6972" s="15">
        <v>7</v>
      </c>
    </row>
    <row r="6973" spans="1:4" x14ac:dyDescent="0.25">
      <c r="A6973" s="67">
        <v>44212</v>
      </c>
      <c r="B6973" s="60" t="s">
        <v>15</v>
      </c>
      <c r="C6973" s="60" t="s">
        <v>108</v>
      </c>
      <c r="D6973" s="15">
        <v>13</v>
      </c>
    </row>
    <row r="6974" spans="1:4" x14ac:dyDescent="0.25">
      <c r="A6974" s="67">
        <v>44212</v>
      </c>
      <c r="B6974" s="60" t="s">
        <v>15</v>
      </c>
      <c r="C6974" s="60" t="s">
        <v>1355</v>
      </c>
      <c r="D6974" s="15">
        <v>3</v>
      </c>
    </row>
    <row r="6975" spans="1:4" x14ac:dyDescent="0.25">
      <c r="A6975" s="67">
        <v>44212</v>
      </c>
      <c r="B6975" s="60" t="s">
        <v>15</v>
      </c>
      <c r="C6975" s="564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60" t="s">
        <v>116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60" t="s">
        <v>214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1356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60" t="s">
        <v>140</v>
      </c>
      <c r="D6998" s="15">
        <v>2</v>
      </c>
    </row>
    <row r="6999" spans="1:4" x14ac:dyDescent="0.25">
      <c r="A6999" s="67">
        <v>44212</v>
      </c>
      <c r="B6999" s="60" t="s">
        <v>27</v>
      </c>
      <c r="C6999" s="60" t="s">
        <v>234</v>
      </c>
      <c r="D6999" s="15">
        <v>1</v>
      </c>
    </row>
    <row r="7000" spans="1:4" x14ac:dyDescent="0.25">
      <c r="A7000" s="67">
        <v>44212</v>
      </c>
      <c r="B7000" s="60" t="s">
        <v>27</v>
      </c>
      <c r="C7000" s="60" t="s">
        <v>232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564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564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1355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367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60" t="s">
        <v>13</v>
      </c>
      <c r="C7030" s="60" t="s">
        <v>13</v>
      </c>
      <c r="D7030" s="15">
        <v>3</v>
      </c>
    </row>
    <row r="7031" spans="1:4" x14ac:dyDescent="0.25">
      <c r="A7031" s="67">
        <v>44214</v>
      </c>
      <c r="B7031" s="60" t="s">
        <v>13</v>
      </c>
      <c r="C7031" s="60" t="s">
        <v>225</v>
      </c>
      <c r="D7031" s="15">
        <v>2</v>
      </c>
    </row>
    <row r="7032" spans="1:4" x14ac:dyDescent="0.25">
      <c r="A7032" s="67">
        <v>44214</v>
      </c>
      <c r="B7032" s="60" t="s">
        <v>13</v>
      </c>
      <c r="C7032" s="60" t="s">
        <v>222</v>
      </c>
      <c r="D7032" s="15">
        <v>6</v>
      </c>
    </row>
    <row r="7033" spans="1:4" x14ac:dyDescent="0.25">
      <c r="A7033" s="67">
        <v>44214</v>
      </c>
      <c r="B7033" s="60" t="s">
        <v>24</v>
      </c>
      <c r="C7033" s="60" t="s">
        <v>23</v>
      </c>
      <c r="D7033" s="15">
        <v>10</v>
      </c>
    </row>
    <row r="7034" spans="1:4" x14ac:dyDescent="0.25">
      <c r="A7034" s="67">
        <v>44214</v>
      </c>
      <c r="B7034" s="60" t="s">
        <v>24</v>
      </c>
      <c r="C7034" s="60" t="s">
        <v>24</v>
      </c>
      <c r="D7034" s="15">
        <v>1</v>
      </c>
    </row>
    <row r="7035" spans="1:4" x14ac:dyDescent="0.25">
      <c r="A7035" s="67">
        <v>44214</v>
      </c>
      <c r="B7035" s="60" t="s">
        <v>24</v>
      </c>
      <c r="C7035" s="60" t="s">
        <v>36</v>
      </c>
      <c r="D7035" s="15">
        <v>3</v>
      </c>
    </row>
    <row r="7036" spans="1:4" x14ac:dyDescent="0.25">
      <c r="A7036" s="67">
        <v>44214</v>
      </c>
      <c r="B7036" s="60" t="s">
        <v>47</v>
      </c>
      <c r="C7036" s="60" t="s">
        <v>47</v>
      </c>
      <c r="D7036" s="15">
        <v>4</v>
      </c>
    </row>
    <row r="7037" spans="1:4" x14ac:dyDescent="0.25">
      <c r="A7037" s="67">
        <v>44214</v>
      </c>
      <c r="B7037" s="60" t="s">
        <v>48</v>
      </c>
      <c r="C7037" s="60" t="s">
        <v>48</v>
      </c>
      <c r="D7037" s="15">
        <v>0</v>
      </c>
    </row>
    <row r="7038" spans="1:4" x14ac:dyDescent="0.25">
      <c r="A7038" s="67">
        <v>44214</v>
      </c>
      <c r="B7038" s="60" t="s">
        <v>7</v>
      </c>
      <c r="C7038" s="60" t="s">
        <v>115</v>
      </c>
      <c r="D7038" s="15">
        <v>1</v>
      </c>
    </row>
    <row r="7039" spans="1:4" x14ac:dyDescent="0.25">
      <c r="A7039" s="67">
        <v>44214</v>
      </c>
      <c r="B7039" s="60" t="s">
        <v>7</v>
      </c>
      <c r="C7039" s="60" t="s">
        <v>7</v>
      </c>
      <c r="D7039" s="15">
        <v>13</v>
      </c>
    </row>
    <row r="7040" spans="1:4" x14ac:dyDescent="0.25">
      <c r="A7040" s="67">
        <v>44214</v>
      </c>
      <c r="B7040" s="60" t="s">
        <v>9</v>
      </c>
      <c r="C7040" s="60" t="s">
        <v>612</v>
      </c>
      <c r="D7040" s="15">
        <v>7</v>
      </c>
    </row>
    <row r="7041" spans="1:4" x14ac:dyDescent="0.25">
      <c r="A7041" s="67">
        <v>44214</v>
      </c>
      <c r="B7041" s="60" t="s">
        <v>9</v>
      </c>
      <c r="C7041" s="60" t="s">
        <v>9</v>
      </c>
      <c r="D7041" s="15">
        <v>76</v>
      </c>
    </row>
    <row r="7042" spans="1:4" x14ac:dyDescent="0.25">
      <c r="A7042" s="67">
        <v>44214</v>
      </c>
      <c r="B7042" s="60" t="s">
        <v>9</v>
      </c>
      <c r="C7042" s="60" t="s">
        <v>17</v>
      </c>
      <c r="D7042" s="15">
        <v>8</v>
      </c>
    </row>
    <row r="7043" spans="1:4" x14ac:dyDescent="0.25">
      <c r="A7043" s="67">
        <v>44214</v>
      </c>
      <c r="B7043" s="60" t="s">
        <v>9</v>
      </c>
      <c r="C7043" s="60" t="s">
        <v>144</v>
      </c>
      <c r="D7043" s="15">
        <v>9</v>
      </c>
    </row>
    <row r="7044" spans="1:4" x14ac:dyDescent="0.25">
      <c r="A7044" s="67">
        <v>44214</v>
      </c>
      <c r="B7044" s="60" t="s">
        <v>15</v>
      </c>
      <c r="C7044" s="60" t="s">
        <v>108</v>
      </c>
      <c r="D7044" s="15">
        <v>3</v>
      </c>
    </row>
    <row r="7045" spans="1:4" x14ac:dyDescent="0.25">
      <c r="A7045" s="67">
        <v>44214</v>
      </c>
      <c r="B7045" s="60" t="s">
        <v>11</v>
      </c>
      <c r="C7045" s="564" t="s">
        <v>1182</v>
      </c>
      <c r="D7045" s="15">
        <v>1</v>
      </c>
    </row>
    <row r="7046" spans="1:4" x14ac:dyDescent="0.25">
      <c r="A7046" s="67">
        <v>44214</v>
      </c>
      <c r="B7046" s="60" t="s">
        <v>11</v>
      </c>
      <c r="C7046" s="60" t="s">
        <v>11</v>
      </c>
      <c r="D7046" s="15">
        <v>21</v>
      </c>
    </row>
    <row r="7047" spans="1:4" x14ac:dyDescent="0.25">
      <c r="A7047" s="67">
        <v>44214</v>
      </c>
      <c r="B7047" s="60" t="s">
        <v>11</v>
      </c>
      <c r="C7047" s="60" t="s">
        <v>134</v>
      </c>
      <c r="D7047" s="15">
        <v>2</v>
      </c>
    </row>
    <row r="7048" spans="1:4" x14ac:dyDescent="0.25">
      <c r="A7048" s="67">
        <v>44214</v>
      </c>
      <c r="B7048" s="60" t="s">
        <v>12</v>
      </c>
      <c r="C7048" s="60" t="s">
        <v>781</v>
      </c>
      <c r="D7048" s="15">
        <v>1</v>
      </c>
    </row>
    <row r="7049" spans="1:4" x14ac:dyDescent="0.25">
      <c r="A7049" s="67">
        <v>44214</v>
      </c>
      <c r="B7049" s="60" t="s">
        <v>12</v>
      </c>
      <c r="C7049" s="60" t="s">
        <v>116</v>
      </c>
      <c r="D7049" s="15">
        <v>1</v>
      </c>
    </row>
    <row r="7050" spans="1:4" x14ac:dyDescent="0.25">
      <c r="A7050" s="67">
        <v>44214</v>
      </c>
      <c r="B7050" s="60" t="s">
        <v>12</v>
      </c>
      <c r="C7050" s="60" t="s">
        <v>12</v>
      </c>
      <c r="D7050" s="15">
        <v>8</v>
      </c>
    </row>
    <row r="7051" spans="1:4" x14ac:dyDescent="0.25">
      <c r="A7051" s="67">
        <v>44214</v>
      </c>
      <c r="B7051" s="60" t="s">
        <v>1035</v>
      </c>
      <c r="C7051" s="60" t="s">
        <v>1035</v>
      </c>
      <c r="D7051" s="15">
        <v>12</v>
      </c>
    </row>
    <row r="7052" spans="1:4" x14ac:dyDescent="0.25">
      <c r="A7052" s="67">
        <v>44214</v>
      </c>
      <c r="B7052" s="60" t="s">
        <v>8</v>
      </c>
      <c r="C7052" s="60" t="s">
        <v>1080</v>
      </c>
      <c r="D7052" s="15">
        <v>1</v>
      </c>
    </row>
    <row r="7053" spans="1:4" x14ac:dyDescent="0.25">
      <c r="A7053" s="67">
        <v>44214</v>
      </c>
      <c r="B7053" s="60" t="s">
        <v>8</v>
      </c>
      <c r="C7053" s="60" t="s">
        <v>73</v>
      </c>
      <c r="D7053" s="15">
        <v>2</v>
      </c>
    </row>
    <row r="7054" spans="1:4" x14ac:dyDescent="0.25">
      <c r="A7054" s="67">
        <v>44214</v>
      </c>
      <c r="B7054" s="60" t="s">
        <v>8</v>
      </c>
      <c r="C7054" s="60" t="s">
        <v>229</v>
      </c>
      <c r="D7054" s="15">
        <v>3</v>
      </c>
    </row>
    <row r="7055" spans="1:4" x14ac:dyDescent="0.25">
      <c r="A7055" s="67">
        <v>44214</v>
      </c>
      <c r="B7055" s="60" t="s">
        <v>8</v>
      </c>
      <c r="C7055" s="60" t="s">
        <v>58</v>
      </c>
      <c r="D7055" s="15">
        <v>5</v>
      </c>
    </row>
    <row r="7056" spans="1:4" x14ac:dyDescent="0.25">
      <c r="A7056" s="67">
        <v>44214</v>
      </c>
      <c r="B7056" s="60" t="s">
        <v>8</v>
      </c>
      <c r="C7056" s="60" t="s">
        <v>114</v>
      </c>
      <c r="D7056" s="15">
        <v>1</v>
      </c>
    </row>
    <row r="7057" spans="1:4" x14ac:dyDescent="0.25">
      <c r="A7057" s="67">
        <v>44214</v>
      </c>
      <c r="B7057" s="60" t="s">
        <v>8</v>
      </c>
      <c r="C7057" s="60" t="s">
        <v>141</v>
      </c>
      <c r="D7057" s="15">
        <v>3</v>
      </c>
    </row>
    <row r="7058" spans="1:4" x14ac:dyDescent="0.25">
      <c r="A7058" s="67">
        <v>44214</v>
      </c>
      <c r="B7058" s="60" t="s">
        <v>8</v>
      </c>
      <c r="C7058" s="60" t="s">
        <v>133</v>
      </c>
      <c r="D7058" s="15">
        <v>2</v>
      </c>
    </row>
    <row r="7059" spans="1:4" x14ac:dyDescent="0.25">
      <c r="A7059" s="67">
        <v>44214</v>
      </c>
      <c r="B7059" s="60" t="s">
        <v>8</v>
      </c>
      <c r="C7059" s="60" t="s">
        <v>204</v>
      </c>
      <c r="D7059" s="15">
        <v>7</v>
      </c>
    </row>
    <row r="7060" spans="1:4" x14ac:dyDescent="0.25">
      <c r="A7060" s="67">
        <v>44214</v>
      </c>
      <c r="B7060" s="60" t="s">
        <v>8</v>
      </c>
      <c r="C7060" s="60" t="s">
        <v>40</v>
      </c>
      <c r="D7060" s="15">
        <v>1</v>
      </c>
    </row>
    <row r="7061" spans="1:4" x14ac:dyDescent="0.25">
      <c r="A7061" s="67">
        <v>44214</v>
      </c>
      <c r="B7061" s="60" t="s">
        <v>8</v>
      </c>
      <c r="C7061" s="60" t="s">
        <v>8</v>
      </c>
      <c r="D7061" s="15">
        <v>42</v>
      </c>
    </row>
    <row r="7062" spans="1:4" x14ac:dyDescent="0.25">
      <c r="A7062" s="67">
        <v>44214</v>
      </c>
      <c r="B7062" s="60" t="s">
        <v>8</v>
      </c>
      <c r="C7062" s="60" t="s">
        <v>31</v>
      </c>
      <c r="D7062" s="15">
        <v>1</v>
      </c>
    </row>
    <row r="7063" spans="1:4" x14ac:dyDescent="0.25">
      <c r="A7063" s="67">
        <v>44214</v>
      </c>
      <c r="B7063" s="60" t="s">
        <v>8</v>
      </c>
      <c r="C7063" s="60" t="s">
        <v>111</v>
      </c>
      <c r="D7063" s="15">
        <v>3</v>
      </c>
    </row>
    <row r="7064" spans="1:4" x14ac:dyDescent="0.25">
      <c r="A7064" s="67">
        <v>44214</v>
      </c>
      <c r="B7064" s="60" t="s">
        <v>49</v>
      </c>
      <c r="C7064" s="60" t="s">
        <v>214</v>
      </c>
      <c r="D7064" s="15">
        <v>2</v>
      </c>
    </row>
    <row r="7065" spans="1:4" x14ac:dyDescent="0.25">
      <c r="A7065" s="67">
        <v>44214</v>
      </c>
      <c r="B7065" s="60" t="s">
        <v>49</v>
      </c>
      <c r="C7065" s="60" t="s">
        <v>49</v>
      </c>
      <c r="D7065" s="15">
        <v>15</v>
      </c>
    </row>
    <row r="7066" spans="1:4" x14ac:dyDescent="0.25">
      <c r="A7066" s="67">
        <v>44214</v>
      </c>
      <c r="B7066" s="60" t="s">
        <v>50</v>
      </c>
      <c r="C7066" s="60" t="s">
        <v>1356</v>
      </c>
      <c r="D7066" s="15">
        <v>18</v>
      </c>
    </row>
    <row r="7067" spans="1:4" x14ac:dyDescent="0.25">
      <c r="A7067" s="67">
        <v>44214</v>
      </c>
      <c r="B7067" s="60" t="s">
        <v>50</v>
      </c>
      <c r="C7067" s="60" t="s">
        <v>613</v>
      </c>
      <c r="D7067" s="15">
        <v>1</v>
      </c>
    </row>
    <row r="7068" spans="1:4" x14ac:dyDescent="0.25">
      <c r="A7068" s="67">
        <v>44214</v>
      </c>
      <c r="B7068" s="60" t="s">
        <v>50</v>
      </c>
      <c r="C7068" s="60" t="s">
        <v>367</v>
      </c>
      <c r="D7068" s="15">
        <v>6</v>
      </c>
    </row>
    <row r="7069" spans="1:4" x14ac:dyDescent="0.25">
      <c r="A7069" s="67">
        <v>44214</v>
      </c>
      <c r="B7069" s="60" t="s">
        <v>27</v>
      </c>
      <c r="C7069" s="60" t="s">
        <v>140</v>
      </c>
      <c r="D7069" s="15">
        <v>7</v>
      </c>
    </row>
    <row r="7070" spans="1:4" x14ac:dyDescent="0.25">
      <c r="A7070" s="67">
        <v>44214</v>
      </c>
      <c r="B7070" s="60" t="s">
        <v>27</v>
      </c>
      <c r="C7070" s="60" t="s">
        <v>234</v>
      </c>
      <c r="D7070" s="15">
        <v>3</v>
      </c>
    </row>
    <row r="7071" spans="1:4" x14ac:dyDescent="0.25">
      <c r="A7071" s="67">
        <v>44214</v>
      </c>
      <c r="B7071" s="60" t="s">
        <v>27</v>
      </c>
      <c r="C7071" s="60" t="s">
        <v>232</v>
      </c>
      <c r="D7071" s="15">
        <v>1</v>
      </c>
    </row>
    <row r="7072" spans="1:4" x14ac:dyDescent="0.25">
      <c r="A7072" s="67">
        <v>44214</v>
      </c>
      <c r="B7072" s="60" t="s">
        <v>27</v>
      </c>
      <c r="C7072" s="60" t="s">
        <v>43</v>
      </c>
      <c r="D7072" s="15">
        <v>22</v>
      </c>
    </row>
    <row r="7073" spans="1:4" x14ac:dyDescent="0.25">
      <c r="A7073" s="67">
        <v>44214</v>
      </c>
      <c r="B7073" s="60" t="s">
        <v>27</v>
      </c>
      <c r="C7073" s="60" t="s">
        <v>946</v>
      </c>
      <c r="D7073" s="15">
        <v>2</v>
      </c>
    </row>
    <row r="7074" spans="1:4" x14ac:dyDescent="0.25">
      <c r="A7074" s="67">
        <v>44214</v>
      </c>
      <c r="B7074" s="60" t="s">
        <v>27</v>
      </c>
      <c r="C7074" s="60" t="s">
        <v>28</v>
      </c>
      <c r="D7074" s="15">
        <v>1</v>
      </c>
    </row>
    <row r="7075" spans="1:4" x14ac:dyDescent="0.25">
      <c r="A7075" s="67">
        <v>44214</v>
      </c>
      <c r="B7075" s="60" t="s">
        <v>27</v>
      </c>
      <c r="C7075" s="60" t="s">
        <v>621</v>
      </c>
      <c r="D7075" s="15">
        <v>2</v>
      </c>
    </row>
    <row r="7076" spans="1:4" x14ac:dyDescent="0.25">
      <c r="A7076" s="67">
        <v>44214</v>
      </c>
      <c r="B7076" s="60" t="s">
        <v>51</v>
      </c>
      <c r="C7076" s="60" t="s">
        <v>51</v>
      </c>
      <c r="D7076" s="15">
        <v>18</v>
      </c>
    </row>
    <row r="7077" spans="1:4" x14ac:dyDescent="0.25">
      <c r="A7077" s="67">
        <v>44214</v>
      </c>
      <c r="B7077" s="60" t="s">
        <v>10</v>
      </c>
      <c r="C7077" s="60" t="s">
        <v>931</v>
      </c>
      <c r="D7077" s="15">
        <v>1</v>
      </c>
    </row>
    <row r="7078" spans="1:4" x14ac:dyDescent="0.25">
      <c r="A7078" s="67">
        <v>44214</v>
      </c>
      <c r="B7078" s="60" t="s">
        <v>10</v>
      </c>
      <c r="C7078" s="60" t="s">
        <v>10</v>
      </c>
      <c r="D7078" s="15">
        <v>16</v>
      </c>
    </row>
    <row r="7079" spans="1:4" x14ac:dyDescent="0.25">
      <c r="A7079" s="67">
        <v>44215</v>
      </c>
      <c r="B7079" s="60" t="s">
        <v>14</v>
      </c>
      <c r="C7079" s="60" t="s">
        <v>14</v>
      </c>
      <c r="D7079" s="15">
        <v>40</v>
      </c>
    </row>
    <row r="7080" spans="1:4" x14ac:dyDescent="0.25">
      <c r="A7080" s="67">
        <v>44215</v>
      </c>
      <c r="B7080" s="60" t="s">
        <v>14</v>
      </c>
      <c r="C7080" s="60" t="s">
        <v>16</v>
      </c>
      <c r="D7080" s="15">
        <v>8</v>
      </c>
    </row>
    <row r="7081" spans="1:4" x14ac:dyDescent="0.25">
      <c r="A7081" s="67">
        <v>44215</v>
      </c>
      <c r="B7081" s="60" t="s">
        <v>14</v>
      </c>
      <c r="C7081" s="60" t="s">
        <v>85</v>
      </c>
      <c r="D7081" s="15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60" t="s">
        <v>679</v>
      </c>
      <c r="D7083" s="15">
        <v>1</v>
      </c>
    </row>
    <row r="7084" spans="1:4" x14ac:dyDescent="0.25">
      <c r="A7084" s="67">
        <v>44215</v>
      </c>
      <c r="B7084" s="60" t="s">
        <v>13</v>
      </c>
      <c r="C7084" s="60" t="s">
        <v>224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60" t="s">
        <v>225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564" t="s">
        <v>779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60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60" t="s">
        <v>115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60" t="s">
        <v>612</v>
      </c>
      <c r="D7096" s="15">
        <v>2</v>
      </c>
    </row>
    <row r="7097" spans="1:4" x14ac:dyDescent="0.25">
      <c r="A7097" s="67">
        <v>44215</v>
      </c>
      <c r="B7097" s="60" t="s">
        <v>9</v>
      </c>
      <c r="C7097" s="60" t="s">
        <v>1060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60" t="s">
        <v>148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60" t="s">
        <v>116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60" t="s">
        <v>229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60" t="s">
        <v>214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60" t="s">
        <v>140</v>
      </c>
      <c r="D7120" s="15">
        <v>1</v>
      </c>
    </row>
    <row r="7121" spans="1:4" x14ac:dyDescent="0.25">
      <c r="A7121" s="67">
        <v>44215</v>
      </c>
      <c r="B7121" s="60" t="s">
        <v>27</v>
      </c>
      <c r="C7121" s="60" t="s">
        <v>234</v>
      </c>
      <c r="D7121" s="15">
        <v>4</v>
      </c>
    </row>
    <row r="7122" spans="1:4" x14ac:dyDescent="0.25">
      <c r="A7122" s="67">
        <v>44215</v>
      </c>
      <c r="B7122" s="60" t="s">
        <v>27</v>
      </c>
      <c r="C7122" s="60" t="s">
        <v>232</v>
      </c>
      <c r="D7122" s="15">
        <v>2</v>
      </c>
    </row>
    <row r="7123" spans="1:4" x14ac:dyDescent="0.25">
      <c r="A7123" s="67">
        <v>44215</v>
      </c>
      <c r="B7123" s="60" t="s">
        <v>27</v>
      </c>
      <c r="C7123" s="60" t="s">
        <v>945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931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60" t="s">
        <v>14</v>
      </c>
      <c r="D7130" s="15">
        <v>37</v>
      </c>
    </row>
    <row r="7131" spans="1:4" x14ac:dyDescent="0.25">
      <c r="A7131" s="67">
        <v>44216</v>
      </c>
      <c r="B7131" s="60" t="s">
        <v>14</v>
      </c>
      <c r="C7131" s="60" t="s">
        <v>1041</v>
      </c>
      <c r="D7131" s="15">
        <v>1</v>
      </c>
    </row>
    <row r="7132" spans="1:4" x14ac:dyDescent="0.25">
      <c r="A7132" s="67">
        <v>44216</v>
      </c>
      <c r="B7132" s="60" t="s">
        <v>14</v>
      </c>
      <c r="C7132" s="60" t="s">
        <v>16</v>
      </c>
      <c r="D7132" s="15">
        <v>23</v>
      </c>
    </row>
    <row r="7133" spans="1:4" x14ac:dyDescent="0.25">
      <c r="A7133" s="67">
        <v>44216</v>
      </c>
      <c r="B7133" s="60" t="s">
        <v>14</v>
      </c>
      <c r="C7133" s="60" t="s">
        <v>807</v>
      </c>
      <c r="D7133" s="15">
        <v>1</v>
      </c>
    </row>
    <row r="7134" spans="1:4" x14ac:dyDescent="0.25">
      <c r="A7134" s="67">
        <v>44216</v>
      </c>
      <c r="B7134" s="60" t="s">
        <v>14</v>
      </c>
      <c r="C7134" s="60" t="s">
        <v>85</v>
      </c>
      <c r="D7134" s="15">
        <v>10</v>
      </c>
    </row>
    <row r="7135" spans="1:4" x14ac:dyDescent="0.25">
      <c r="A7135" s="67">
        <v>44216</v>
      </c>
      <c r="B7135" s="60" t="s">
        <v>20</v>
      </c>
      <c r="C7135" s="60" t="s">
        <v>853</v>
      </c>
      <c r="D7135" s="15">
        <v>1</v>
      </c>
    </row>
    <row r="7136" spans="1:4" x14ac:dyDescent="0.25">
      <c r="A7136" s="67">
        <v>44216</v>
      </c>
      <c r="B7136" s="60" t="s">
        <v>20</v>
      </c>
      <c r="C7136" s="60" t="s">
        <v>20</v>
      </c>
      <c r="D7136" s="15">
        <v>91</v>
      </c>
    </row>
    <row r="7137" spans="1:4" x14ac:dyDescent="0.25">
      <c r="A7137" s="67">
        <v>44216</v>
      </c>
      <c r="B7137" s="60" t="s">
        <v>20</v>
      </c>
      <c r="C7137" s="60" t="s">
        <v>679</v>
      </c>
      <c r="D7137" s="15">
        <v>1</v>
      </c>
    </row>
    <row r="7138" spans="1:4" x14ac:dyDescent="0.25">
      <c r="A7138" s="67">
        <v>44216</v>
      </c>
      <c r="B7138" s="60" t="s">
        <v>20</v>
      </c>
      <c r="C7138" s="60" t="s">
        <v>365</v>
      </c>
      <c r="D7138" s="15">
        <v>1</v>
      </c>
    </row>
    <row r="7139" spans="1:4" x14ac:dyDescent="0.25">
      <c r="A7139" s="67">
        <v>44216</v>
      </c>
      <c r="B7139" s="60" t="s">
        <v>13</v>
      </c>
      <c r="C7139" s="60" t="s">
        <v>13</v>
      </c>
      <c r="D7139" s="15">
        <v>1</v>
      </c>
    </row>
    <row r="7140" spans="1:4" x14ac:dyDescent="0.25">
      <c r="A7140" s="67">
        <v>44216</v>
      </c>
      <c r="B7140" s="60" t="s">
        <v>13</v>
      </c>
      <c r="C7140" s="60" t="s">
        <v>225</v>
      </c>
      <c r="D7140" s="15">
        <v>3</v>
      </c>
    </row>
    <row r="7141" spans="1:4" x14ac:dyDescent="0.25">
      <c r="A7141" s="67">
        <v>44216</v>
      </c>
      <c r="B7141" s="60" t="s">
        <v>13</v>
      </c>
      <c r="C7141" s="564" t="s">
        <v>1042</v>
      </c>
      <c r="D7141" s="15">
        <v>1</v>
      </c>
    </row>
    <row r="7142" spans="1:4" x14ac:dyDescent="0.25">
      <c r="A7142" s="67">
        <v>44216</v>
      </c>
      <c r="B7142" s="60" t="s">
        <v>13</v>
      </c>
      <c r="C7142" s="60" t="s">
        <v>222</v>
      </c>
      <c r="D7142" s="15">
        <v>1</v>
      </c>
    </row>
    <row r="7143" spans="1:4" x14ac:dyDescent="0.25">
      <c r="A7143" s="67">
        <v>44216</v>
      </c>
      <c r="B7143" s="60" t="s">
        <v>24</v>
      </c>
      <c r="C7143" s="60" t="s">
        <v>23</v>
      </c>
      <c r="D7143" s="15">
        <v>14</v>
      </c>
    </row>
    <row r="7144" spans="1:4" x14ac:dyDescent="0.25">
      <c r="A7144" s="67">
        <v>44216</v>
      </c>
      <c r="B7144" s="60" t="s">
        <v>24</v>
      </c>
      <c r="C7144" s="564" t="s">
        <v>1043</v>
      </c>
      <c r="D7144" s="15">
        <v>1</v>
      </c>
    </row>
    <row r="7145" spans="1:4" x14ac:dyDescent="0.25">
      <c r="A7145" s="67">
        <v>44216</v>
      </c>
      <c r="B7145" s="60" t="s">
        <v>24</v>
      </c>
      <c r="C7145" s="60" t="s">
        <v>24</v>
      </c>
      <c r="D7145" s="15">
        <v>19</v>
      </c>
    </row>
    <row r="7146" spans="1:4" x14ac:dyDescent="0.25">
      <c r="A7146" s="67">
        <v>44216</v>
      </c>
      <c r="B7146" s="60" t="s">
        <v>24</v>
      </c>
      <c r="C7146" s="564" t="s">
        <v>706</v>
      </c>
      <c r="D7146" s="1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5">
        <v>1</v>
      </c>
    </row>
    <row r="7148" spans="1:4" x14ac:dyDescent="0.25">
      <c r="A7148" s="67">
        <v>44216</v>
      </c>
      <c r="B7148" s="60" t="s">
        <v>24</v>
      </c>
      <c r="C7148" s="60" t="s">
        <v>36</v>
      </c>
      <c r="D7148" s="1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5">
        <v>1</v>
      </c>
    </row>
    <row r="7150" spans="1:4" x14ac:dyDescent="0.25">
      <c r="A7150" s="67">
        <v>44216</v>
      </c>
      <c r="B7150" s="60" t="s">
        <v>48</v>
      </c>
      <c r="C7150" s="60" t="s">
        <v>48</v>
      </c>
      <c r="D7150" s="15">
        <v>1</v>
      </c>
    </row>
    <row r="7151" spans="1:4" x14ac:dyDescent="0.25">
      <c r="A7151" s="67">
        <v>44216</v>
      </c>
      <c r="B7151" s="60" t="s">
        <v>7</v>
      </c>
      <c r="C7151" s="60" t="s">
        <v>115</v>
      </c>
      <c r="D7151" s="15">
        <v>2</v>
      </c>
    </row>
    <row r="7152" spans="1:4" x14ac:dyDescent="0.25">
      <c r="A7152" s="67">
        <v>44216</v>
      </c>
      <c r="B7152" s="60" t="s">
        <v>7</v>
      </c>
      <c r="C7152" s="60" t="s">
        <v>7</v>
      </c>
      <c r="D7152" s="15">
        <v>7</v>
      </c>
    </row>
    <row r="7153" spans="1:4" x14ac:dyDescent="0.25">
      <c r="A7153" s="67">
        <v>44216</v>
      </c>
      <c r="B7153" s="60" t="s">
        <v>9</v>
      </c>
      <c r="C7153" s="60" t="s">
        <v>9</v>
      </c>
      <c r="D7153" s="15">
        <v>66</v>
      </c>
    </row>
    <row r="7154" spans="1:4" x14ac:dyDescent="0.25">
      <c r="A7154" s="67">
        <v>44216</v>
      </c>
      <c r="B7154" s="60" t="s">
        <v>9</v>
      </c>
      <c r="C7154" s="60" t="s">
        <v>17</v>
      </c>
      <c r="D7154" s="15">
        <v>2</v>
      </c>
    </row>
    <row r="7155" spans="1:4" x14ac:dyDescent="0.25">
      <c r="A7155" s="67">
        <v>44216</v>
      </c>
      <c r="B7155" s="60" t="s">
        <v>15</v>
      </c>
      <c r="C7155" s="60" t="s">
        <v>108</v>
      </c>
      <c r="D7155" s="15">
        <v>3</v>
      </c>
    </row>
    <row r="7156" spans="1:4" x14ac:dyDescent="0.25">
      <c r="A7156" s="67">
        <v>44216</v>
      </c>
      <c r="B7156" s="60" t="s">
        <v>11</v>
      </c>
      <c r="C7156" s="60" t="s">
        <v>335</v>
      </c>
      <c r="D7156" s="15">
        <v>7</v>
      </c>
    </row>
    <row r="7157" spans="1:4" x14ac:dyDescent="0.25">
      <c r="A7157" s="67">
        <v>44216</v>
      </c>
      <c r="B7157" s="60" t="s">
        <v>11</v>
      </c>
      <c r="C7157" s="60" t="s">
        <v>11</v>
      </c>
      <c r="D7157" s="15">
        <v>24</v>
      </c>
    </row>
    <row r="7158" spans="1:4" x14ac:dyDescent="0.25">
      <c r="A7158" s="67">
        <v>44216</v>
      </c>
      <c r="B7158" s="60" t="s">
        <v>12</v>
      </c>
      <c r="C7158" s="60" t="s">
        <v>12</v>
      </c>
      <c r="D7158" s="15">
        <v>1</v>
      </c>
    </row>
    <row r="7159" spans="1:4" x14ac:dyDescent="0.25">
      <c r="A7159" s="67">
        <v>44216</v>
      </c>
      <c r="B7159" s="60" t="s">
        <v>1035</v>
      </c>
      <c r="C7159" s="60" t="s">
        <v>1035</v>
      </c>
      <c r="D7159" s="15">
        <v>9</v>
      </c>
    </row>
    <row r="7160" spans="1:4" x14ac:dyDescent="0.25">
      <c r="A7160" s="67">
        <v>44216</v>
      </c>
      <c r="B7160" s="60" t="s">
        <v>8</v>
      </c>
      <c r="C7160" s="60" t="s">
        <v>229</v>
      </c>
      <c r="D7160" s="15">
        <v>3</v>
      </c>
    </row>
    <row r="7161" spans="1:4" x14ac:dyDescent="0.25">
      <c r="A7161" s="67">
        <v>44216</v>
      </c>
      <c r="B7161" s="60" t="s">
        <v>8</v>
      </c>
      <c r="C7161" s="60" t="s">
        <v>58</v>
      </c>
      <c r="D7161" s="15">
        <v>6</v>
      </c>
    </row>
    <row r="7162" spans="1:4" x14ac:dyDescent="0.25">
      <c r="A7162" s="67">
        <v>44216</v>
      </c>
      <c r="B7162" s="60" t="s">
        <v>8</v>
      </c>
      <c r="C7162" s="60" t="s">
        <v>114</v>
      </c>
      <c r="D7162" s="15">
        <v>1</v>
      </c>
    </row>
    <row r="7163" spans="1:4" x14ac:dyDescent="0.25">
      <c r="A7163" s="67">
        <v>44216</v>
      </c>
      <c r="B7163" s="60" t="s">
        <v>8</v>
      </c>
      <c r="C7163" s="60" t="s">
        <v>141</v>
      </c>
      <c r="D7163" s="15">
        <v>6</v>
      </c>
    </row>
    <row r="7164" spans="1:4" x14ac:dyDescent="0.25">
      <c r="A7164" s="67">
        <v>44216</v>
      </c>
      <c r="B7164" s="60" t="s">
        <v>8</v>
      </c>
      <c r="C7164" s="60" t="s">
        <v>133</v>
      </c>
      <c r="D7164" s="15">
        <v>1</v>
      </c>
    </row>
    <row r="7165" spans="1:4" x14ac:dyDescent="0.25">
      <c r="A7165" s="67">
        <v>44216</v>
      </c>
      <c r="B7165" s="60" t="s">
        <v>8</v>
      </c>
      <c r="C7165" s="60" t="s">
        <v>8</v>
      </c>
      <c r="D7165" s="15">
        <v>57</v>
      </c>
    </row>
    <row r="7166" spans="1:4" x14ac:dyDescent="0.25">
      <c r="A7166" s="67">
        <v>44216</v>
      </c>
      <c r="B7166" s="60" t="s">
        <v>8</v>
      </c>
      <c r="C7166" s="60" t="s">
        <v>31</v>
      </c>
      <c r="D7166" s="15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5">
        <v>1</v>
      </c>
    </row>
    <row r="7168" spans="1:4" x14ac:dyDescent="0.25">
      <c r="A7168" s="67">
        <v>44216</v>
      </c>
      <c r="B7168" s="60" t="s">
        <v>8</v>
      </c>
      <c r="C7168" s="60" t="s">
        <v>111</v>
      </c>
      <c r="D7168" s="15">
        <v>1</v>
      </c>
    </row>
    <row r="7169" spans="1:4" x14ac:dyDescent="0.25">
      <c r="A7169" s="67">
        <v>44216</v>
      </c>
      <c r="B7169" s="60" t="s">
        <v>49</v>
      </c>
      <c r="C7169" s="60" t="s">
        <v>214</v>
      </c>
      <c r="D7169" s="15">
        <v>1</v>
      </c>
    </row>
    <row r="7170" spans="1:4" x14ac:dyDescent="0.25">
      <c r="A7170" s="67">
        <v>44216</v>
      </c>
      <c r="B7170" s="60" t="s">
        <v>49</v>
      </c>
      <c r="C7170" s="60" t="s">
        <v>49</v>
      </c>
      <c r="D7170" s="15">
        <v>8</v>
      </c>
    </row>
    <row r="7171" spans="1:4" x14ac:dyDescent="0.25">
      <c r="A7171" s="67">
        <v>44216</v>
      </c>
      <c r="B7171" s="60" t="s">
        <v>50</v>
      </c>
      <c r="C7171" s="60" t="s">
        <v>1356</v>
      </c>
      <c r="D7171" s="15">
        <v>5</v>
      </c>
    </row>
    <row r="7172" spans="1:4" x14ac:dyDescent="0.25">
      <c r="A7172" s="67">
        <v>44216</v>
      </c>
      <c r="B7172" s="60" t="s">
        <v>50</v>
      </c>
      <c r="C7172" s="60" t="s">
        <v>367</v>
      </c>
      <c r="D7172" s="15">
        <v>2</v>
      </c>
    </row>
    <row r="7173" spans="1:4" x14ac:dyDescent="0.25">
      <c r="A7173" s="67">
        <v>44216</v>
      </c>
      <c r="B7173" s="60" t="s">
        <v>27</v>
      </c>
      <c r="C7173" s="60" t="s">
        <v>43</v>
      </c>
      <c r="D7173" s="15">
        <v>31</v>
      </c>
    </row>
    <row r="7174" spans="1:4" x14ac:dyDescent="0.25">
      <c r="A7174" s="67">
        <v>44216</v>
      </c>
      <c r="B7174" s="60" t="s">
        <v>27</v>
      </c>
      <c r="C7174" s="564" t="s">
        <v>1020</v>
      </c>
      <c r="D7174" s="15">
        <v>1</v>
      </c>
    </row>
    <row r="7175" spans="1:4" x14ac:dyDescent="0.25">
      <c r="A7175" s="67">
        <v>44216</v>
      </c>
      <c r="B7175" s="60" t="s">
        <v>27</v>
      </c>
      <c r="C7175" s="60" t="s">
        <v>621</v>
      </c>
      <c r="D7175" s="15">
        <v>1</v>
      </c>
    </row>
    <row r="7176" spans="1:4" x14ac:dyDescent="0.25">
      <c r="A7176" s="67">
        <v>44216</v>
      </c>
      <c r="B7176" s="60" t="s">
        <v>51</v>
      </c>
      <c r="C7176" s="60" t="s">
        <v>51</v>
      </c>
      <c r="D7176" s="15">
        <v>1</v>
      </c>
    </row>
    <row r="7177" spans="1:4" x14ac:dyDescent="0.25">
      <c r="A7177" s="67">
        <v>44216</v>
      </c>
      <c r="B7177" s="60" t="s">
        <v>10</v>
      </c>
      <c r="C7177" s="564" t="s">
        <v>1044</v>
      </c>
      <c r="D7177" s="15">
        <v>1</v>
      </c>
    </row>
    <row r="7178" spans="1:4" x14ac:dyDescent="0.25">
      <c r="A7178" s="67">
        <v>44216</v>
      </c>
      <c r="B7178" s="60" t="s">
        <v>10</v>
      </c>
      <c r="C7178" s="60" t="s">
        <v>10</v>
      </c>
      <c r="D7178" s="15">
        <v>17</v>
      </c>
    </row>
    <row r="7179" spans="1:4" x14ac:dyDescent="0.25">
      <c r="A7179" s="67">
        <v>44217</v>
      </c>
      <c r="B7179" s="60" t="s">
        <v>14</v>
      </c>
      <c r="C7179" s="60" t="s">
        <v>954</v>
      </c>
      <c r="D7179" s="15">
        <v>4</v>
      </c>
    </row>
    <row r="7180" spans="1:4" x14ac:dyDescent="0.25">
      <c r="A7180" s="67">
        <v>44217</v>
      </c>
      <c r="B7180" s="60" t="s">
        <v>14</v>
      </c>
      <c r="C7180" s="60" t="s">
        <v>14</v>
      </c>
      <c r="D7180" s="15">
        <v>25</v>
      </c>
    </row>
    <row r="7181" spans="1:4" x14ac:dyDescent="0.25">
      <c r="A7181" s="67">
        <v>44217</v>
      </c>
      <c r="B7181" s="60" t="s">
        <v>14</v>
      </c>
      <c r="C7181" s="60" t="s">
        <v>16</v>
      </c>
      <c r="D7181" s="15">
        <v>17</v>
      </c>
    </row>
    <row r="7182" spans="1:4" x14ac:dyDescent="0.25">
      <c r="A7182" s="67">
        <v>44217</v>
      </c>
      <c r="B7182" s="60" t="s">
        <v>14</v>
      </c>
      <c r="C7182" s="60" t="s">
        <v>85</v>
      </c>
      <c r="D7182" s="15">
        <v>12</v>
      </c>
    </row>
    <row r="7183" spans="1:4" x14ac:dyDescent="0.25">
      <c r="A7183" s="67">
        <v>44217</v>
      </c>
      <c r="B7183" s="60" t="s">
        <v>20</v>
      </c>
      <c r="C7183" s="60" t="s">
        <v>853</v>
      </c>
      <c r="D7183" s="15">
        <v>2</v>
      </c>
    </row>
    <row r="7184" spans="1:4" x14ac:dyDescent="0.25">
      <c r="A7184" s="67">
        <v>44217</v>
      </c>
      <c r="B7184" s="60" t="s">
        <v>20</v>
      </c>
      <c r="C7184" s="60" t="s">
        <v>20</v>
      </c>
      <c r="D7184" s="15">
        <v>85</v>
      </c>
    </row>
    <row r="7185" spans="1:4" x14ac:dyDescent="0.25">
      <c r="A7185" s="67">
        <v>44217</v>
      </c>
      <c r="B7185" s="60" t="s">
        <v>13</v>
      </c>
      <c r="C7185" s="60" t="s">
        <v>13</v>
      </c>
      <c r="D7185" s="15">
        <v>9</v>
      </c>
    </row>
    <row r="7186" spans="1:4" x14ac:dyDescent="0.25">
      <c r="A7186" s="67">
        <v>44217</v>
      </c>
      <c r="B7186" s="60" t="s">
        <v>13</v>
      </c>
      <c r="C7186" s="60" t="s">
        <v>225</v>
      </c>
      <c r="D7186" s="15">
        <v>2</v>
      </c>
    </row>
    <row r="7187" spans="1:4" x14ac:dyDescent="0.25">
      <c r="A7187" s="67">
        <v>44217</v>
      </c>
      <c r="B7187" s="60" t="s">
        <v>13</v>
      </c>
      <c r="C7187" s="564" t="s">
        <v>1042</v>
      </c>
      <c r="D7187" s="15">
        <v>1</v>
      </c>
    </row>
    <row r="7188" spans="1:4" x14ac:dyDescent="0.25">
      <c r="A7188" s="67">
        <v>44217</v>
      </c>
      <c r="B7188" s="60" t="s">
        <v>13</v>
      </c>
      <c r="C7188" s="60" t="s">
        <v>222</v>
      </c>
      <c r="D7188" s="15">
        <v>1</v>
      </c>
    </row>
    <row r="7189" spans="1:4" x14ac:dyDescent="0.25">
      <c r="A7189" s="67">
        <v>44217</v>
      </c>
      <c r="B7189" s="60" t="s">
        <v>24</v>
      </c>
      <c r="C7189" s="60" t="s">
        <v>23</v>
      </c>
      <c r="D7189" s="15">
        <v>44</v>
      </c>
    </row>
    <row r="7190" spans="1:4" x14ac:dyDescent="0.25">
      <c r="A7190" s="67">
        <v>44217</v>
      </c>
      <c r="B7190" s="60" t="s">
        <v>24</v>
      </c>
      <c r="C7190" s="564" t="s">
        <v>1045</v>
      </c>
      <c r="D7190" s="15">
        <v>1</v>
      </c>
    </row>
    <row r="7191" spans="1:4" x14ac:dyDescent="0.25">
      <c r="A7191" s="67">
        <v>44217</v>
      </c>
      <c r="B7191" s="60" t="s">
        <v>24</v>
      </c>
      <c r="C7191" s="564" t="s">
        <v>775</v>
      </c>
      <c r="D7191" s="15">
        <v>1</v>
      </c>
    </row>
    <row r="7192" spans="1:4" x14ac:dyDescent="0.25">
      <c r="A7192" s="67">
        <v>44217</v>
      </c>
      <c r="B7192" s="60" t="s">
        <v>24</v>
      </c>
      <c r="C7192" s="60" t="s">
        <v>24</v>
      </c>
      <c r="D7192" s="15">
        <v>1</v>
      </c>
    </row>
    <row r="7193" spans="1:4" x14ac:dyDescent="0.25">
      <c r="A7193" s="67">
        <v>44217</v>
      </c>
      <c r="B7193" s="60" t="s">
        <v>24</v>
      </c>
      <c r="C7193" s="60" t="s">
        <v>942</v>
      </c>
      <c r="D7193" s="15">
        <v>1</v>
      </c>
    </row>
    <row r="7194" spans="1:4" x14ac:dyDescent="0.25">
      <c r="A7194" s="67">
        <v>44217</v>
      </c>
      <c r="B7194" s="60" t="s">
        <v>47</v>
      </c>
      <c r="C7194" s="60" t="s">
        <v>956</v>
      </c>
      <c r="D7194" s="15">
        <v>1</v>
      </c>
    </row>
    <row r="7195" spans="1:4" x14ac:dyDescent="0.25">
      <c r="A7195" s="67">
        <v>44217</v>
      </c>
      <c r="B7195" s="60" t="s">
        <v>47</v>
      </c>
      <c r="C7195" s="60" t="s">
        <v>47</v>
      </c>
      <c r="D7195" s="15">
        <v>12</v>
      </c>
    </row>
    <row r="7196" spans="1:4" x14ac:dyDescent="0.25">
      <c r="A7196" s="67">
        <v>44217</v>
      </c>
      <c r="B7196" s="60" t="s">
        <v>48</v>
      </c>
      <c r="C7196" s="60" t="s">
        <v>48</v>
      </c>
      <c r="D7196" s="15">
        <v>5</v>
      </c>
    </row>
    <row r="7197" spans="1:4" x14ac:dyDescent="0.25">
      <c r="A7197" s="67">
        <v>44217</v>
      </c>
      <c r="B7197" s="60" t="s">
        <v>7</v>
      </c>
      <c r="C7197" s="60" t="s">
        <v>115</v>
      </c>
      <c r="D7197" s="15">
        <v>3</v>
      </c>
    </row>
    <row r="7198" spans="1:4" x14ac:dyDescent="0.25">
      <c r="A7198" s="67">
        <v>44217</v>
      </c>
      <c r="B7198" s="60" t="s">
        <v>7</v>
      </c>
      <c r="C7198" s="60" t="s">
        <v>7</v>
      </c>
      <c r="D7198" s="15">
        <v>9</v>
      </c>
    </row>
    <row r="7199" spans="1:4" x14ac:dyDescent="0.25">
      <c r="A7199" s="67">
        <v>44217</v>
      </c>
      <c r="B7199" s="60" t="s">
        <v>9</v>
      </c>
      <c r="C7199" s="60" t="s">
        <v>9</v>
      </c>
      <c r="D7199" s="15">
        <v>54</v>
      </c>
    </row>
    <row r="7200" spans="1:4" x14ac:dyDescent="0.25">
      <c r="A7200" s="67">
        <v>44217</v>
      </c>
      <c r="B7200" s="60" t="s">
        <v>9</v>
      </c>
      <c r="C7200" s="60" t="s">
        <v>17</v>
      </c>
      <c r="D7200" s="15">
        <v>1</v>
      </c>
    </row>
    <row r="7201" spans="1:4" x14ac:dyDescent="0.25">
      <c r="A7201" s="67">
        <v>44217</v>
      </c>
      <c r="B7201" s="60" t="s">
        <v>9</v>
      </c>
      <c r="C7201" s="60" t="s">
        <v>148</v>
      </c>
      <c r="D7201" s="15">
        <v>1</v>
      </c>
    </row>
    <row r="7202" spans="1:4" x14ac:dyDescent="0.25">
      <c r="A7202" s="67">
        <v>44217</v>
      </c>
      <c r="B7202" s="60" t="s">
        <v>9</v>
      </c>
      <c r="C7202" s="60" t="s">
        <v>144</v>
      </c>
      <c r="D7202" s="15">
        <v>5</v>
      </c>
    </row>
    <row r="7203" spans="1:4" x14ac:dyDescent="0.25">
      <c r="A7203" s="67">
        <v>44217</v>
      </c>
      <c r="B7203" s="60" t="s">
        <v>15</v>
      </c>
      <c r="C7203" s="60" t="s">
        <v>108</v>
      </c>
      <c r="D7203" s="15">
        <v>3</v>
      </c>
    </row>
    <row r="7204" spans="1:4" x14ac:dyDescent="0.25">
      <c r="A7204" s="67">
        <v>44217</v>
      </c>
      <c r="B7204" s="60" t="s">
        <v>15</v>
      </c>
      <c r="C7204" s="60" t="s">
        <v>284</v>
      </c>
      <c r="D7204" s="15">
        <v>1</v>
      </c>
    </row>
    <row r="7205" spans="1:4" x14ac:dyDescent="0.25">
      <c r="A7205" s="67">
        <v>44217</v>
      </c>
      <c r="B7205" s="60" t="s">
        <v>11</v>
      </c>
      <c r="C7205" s="60" t="s">
        <v>64</v>
      </c>
      <c r="D7205" s="15">
        <v>2</v>
      </c>
    </row>
    <row r="7206" spans="1:4" x14ac:dyDescent="0.25">
      <c r="A7206" s="67">
        <v>44217</v>
      </c>
      <c r="B7206" s="60" t="s">
        <v>11</v>
      </c>
      <c r="C7206" s="60" t="s">
        <v>11</v>
      </c>
      <c r="D7206" s="15">
        <v>30</v>
      </c>
    </row>
    <row r="7207" spans="1:4" x14ac:dyDescent="0.25">
      <c r="A7207" s="67">
        <v>44217</v>
      </c>
      <c r="B7207" s="60" t="s">
        <v>11</v>
      </c>
      <c r="C7207" s="564" t="s">
        <v>1046</v>
      </c>
      <c r="D7207" s="15">
        <v>1</v>
      </c>
    </row>
    <row r="7208" spans="1:4" x14ac:dyDescent="0.25">
      <c r="A7208" s="67">
        <v>44217</v>
      </c>
      <c r="B7208" s="60" t="s">
        <v>11</v>
      </c>
      <c r="C7208" s="60" t="s">
        <v>134</v>
      </c>
      <c r="D7208" s="15">
        <v>4</v>
      </c>
    </row>
    <row r="7209" spans="1:4" x14ac:dyDescent="0.25">
      <c r="A7209" s="67">
        <v>44217</v>
      </c>
      <c r="B7209" s="60" t="s">
        <v>12</v>
      </c>
      <c r="C7209" s="564" t="s">
        <v>782</v>
      </c>
      <c r="D7209" s="15">
        <v>2</v>
      </c>
    </row>
    <row r="7210" spans="1:4" x14ac:dyDescent="0.25">
      <c r="A7210" s="67">
        <v>44217</v>
      </c>
      <c r="B7210" s="60" t="s">
        <v>12</v>
      </c>
      <c r="C7210" s="60" t="s">
        <v>116</v>
      </c>
      <c r="D7210" s="15">
        <v>3</v>
      </c>
    </row>
    <row r="7211" spans="1:4" x14ac:dyDescent="0.25">
      <c r="A7211" s="67">
        <v>44217</v>
      </c>
      <c r="B7211" s="60" t="s">
        <v>12</v>
      </c>
      <c r="C7211" s="60" t="s">
        <v>12</v>
      </c>
      <c r="D7211" s="15">
        <v>7</v>
      </c>
    </row>
    <row r="7212" spans="1:4" x14ac:dyDescent="0.25">
      <c r="A7212" s="67">
        <v>44217</v>
      </c>
      <c r="B7212" s="60" t="s">
        <v>1035</v>
      </c>
      <c r="C7212" s="60" t="s">
        <v>1035</v>
      </c>
      <c r="D7212" s="15">
        <v>8</v>
      </c>
    </row>
    <row r="7213" spans="1:4" x14ac:dyDescent="0.25">
      <c r="A7213" s="67">
        <v>44217</v>
      </c>
      <c r="B7213" s="60" t="s">
        <v>8</v>
      </c>
      <c r="C7213" s="60" t="s">
        <v>73</v>
      </c>
      <c r="D7213" s="15">
        <v>1</v>
      </c>
    </row>
    <row r="7214" spans="1:4" x14ac:dyDescent="0.25">
      <c r="A7214" s="67">
        <v>44217</v>
      </c>
      <c r="B7214" s="60" t="s">
        <v>8</v>
      </c>
      <c r="C7214" s="564" t="s">
        <v>1047</v>
      </c>
      <c r="D7214" s="15">
        <v>2</v>
      </c>
    </row>
    <row r="7215" spans="1:4" x14ac:dyDescent="0.25">
      <c r="A7215" s="67">
        <v>44217</v>
      </c>
      <c r="B7215" s="60" t="s">
        <v>8</v>
      </c>
      <c r="C7215" s="60" t="s">
        <v>58</v>
      </c>
      <c r="D7215" s="15">
        <v>4</v>
      </c>
    </row>
    <row r="7216" spans="1:4" x14ac:dyDescent="0.25">
      <c r="A7216" s="67">
        <v>44217</v>
      </c>
      <c r="B7216" s="60" t="s">
        <v>8</v>
      </c>
      <c r="C7216" s="60" t="s">
        <v>141</v>
      </c>
      <c r="D7216" s="15">
        <v>3</v>
      </c>
    </row>
    <row r="7217" spans="1:4" x14ac:dyDescent="0.25">
      <c r="A7217" s="67">
        <v>44217</v>
      </c>
      <c r="B7217" s="60" t="s">
        <v>8</v>
      </c>
      <c r="C7217" s="60" t="s">
        <v>133</v>
      </c>
      <c r="D7217" s="15">
        <v>2</v>
      </c>
    </row>
    <row r="7218" spans="1:4" x14ac:dyDescent="0.25">
      <c r="A7218" s="67">
        <v>44217</v>
      </c>
      <c r="B7218" s="60" t="s">
        <v>8</v>
      </c>
      <c r="C7218" s="60" t="s">
        <v>204</v>
      </c>
      <c r="D7218" s="15">
        <v>13</v>
      </c>
    </row>
    <row r="7219" spans="1:4" x14ac:dyDescent="0.25">
      <c r="A7219" s="67">
        <v>44217</v>
      </c>
      <c r="B7219" s="60" t="s">
        <v>8</v>
      </c>
      <c r="C7219" s="60" t="s">
        <v>40</v>
      </c>
      <c r="D7219" s="15">
        <v>1</v>
      </c>
    </row>
    <row r="7220" spans="1:4" x14ac:dyDescent="0.25">
      <c r="A7220" s="67">
        <v>44217</v>
      </c>
      <c r="B7220" s="60" t="s">
        <v>8</v>
      </c>
      <c r="C7220" s="60" t="s">
        <v>8</v>
      </c>
      <c r="D7220" s="15">
        <v>82</v>
      </c>
    </row>
    <row r="7221" spans="1:4" x14ac:dyDescent="0.25">
      <c r="A7221" s="67">
        <v>44217</v>
      </c>
      <c r="B7221" s="60" t="s">
        <v>8</v>
      </c>
      <c r="C7221" s="60" t="s">
        <v>31</v>
      </c>
      <c r="D7221" s="15">
        <v>6</v>
      </c>
    </row>
    <row r="7222" spans="1:4" x14ac:dyDescent="0.25">
      <c r="A7222" s="67">
        <v>44217</v>
      </c>
      <c r="B7222" s="60" t="s">
        <v>8</v>
      </c>
      <c r="C7222" s="60" t="s">
        <v>80</v>
      </c>
      <c r="D7222" s="15">
        <v>1</v>
      </c>
    </row>
    <row r="7223" spans="1:4" x14ac:dyDescent="0.25">
      <c r="A7223" s="67">
        <v>44217</v>
      </c>
      <c r="B7223" s="60" t="s">
        <v>8</v>
      </c>
      <c r="C7223" s="60" t="s">
        <v>594</v>
      </c>
      <c r="D7223" s="15">
        <v>1</v>
      </c>
    </row>
    <row r="7224" spans="1:4" x14ac:dyDescent="0.25">
      <c r="A7224" s="67">
        <v>44217</v>
      </c>
      <c r="B7224" s="60" t="s">
        <v>8</v>
      </c>
      <c r="C7224" s="60" t="s">
        <v>111</v>
      </c>
      <c r="D7224" s="15">
        <v>5</v>
      </c>
    </row>
    <row r="7225" spans="1:4" x14ac:dyDescent="0.25">
      <c r="A7225" s="67">
        <v>44217</v>
      </c>
      <c r="B7225" s="60" t="s">
        <v>49</v>
      </c>
      <c r="C7225" s="60" t="s">
        <v>214</v>
      </c>
      <c r="D7225" s="15">
        <v>1</v>
      </c>
    </row>
    <row r="7226" spans="1:4" x14ac:dyDescent="0.25">
      <c r="A7226" s="67">
        <v>44217</v>
      </c>
      <c r="B7226" s="60" t="s">
        <v>49</v>
      </c>
      <c r="C7226" s="60" t="s">
        <v>49</v>
      </c>
      <c r="D7226" s="15">
        <v>6</v>
      </c>
    </row>
    <row r="7227" spans="1:4" x14ac:dyDescent="0.25">
      <c r="A7227" s="67">
        <v>44217</v>
      </c>
      <c r="B7227" s="60" t="s">
        <v>50</v>
      </c>
      <c r="C7227" s="60" t="s">
        <v>1356</v>
      </c>
      <c r="D7227" s="15">
        <v>7</v>
      </c>
    </row>
    <row r="7228" spans="1:4" x14ac:dyDescent="0.25">
      <c r="A7228" s="67">
        <v>44217</v>
      </c>
      <c r="B7228" s="60" t="s">
        <v>50</v>
      </c>
      <c r="C7228" s="60" t="s">
        <v>367</v>
      </c>
      <c r="D7228" s="15">
        <v>7</v>
      </c>
    </row>
    <row r="7229" spans="1:4" x14ac:dyDescent="0.25">
      <c r="A7229" s="67">
        <v>44217</v>
      </c>
      <c r="B7229" s="60" t="s">
        <v>27</v>
      </c>
      <c r="C7229" s="60" t="s">
        <v>140</v>
      </c>
      <c r="D7229" s="15">
        <v>13</v>
      </c>
    </row>
    <row r="7230" spans="1:4" x14ac:dyDescent="0.25">
      <c r="A7230" s="67">
        <v>44217</v>
      </c>
      <c r="B7230" s="60" t="s">
        <v>27</v>
      </c>
      <c r="C7230" s="60" t="s">
        <v>234</v>
      </c>
      <c r="D7230" s="15">
        <v>1</v>
      </c>
    </row>
    <row r="7231" spans="1:4" x14ac:dyDescent="0.25">
      <c r="A7231" s="67">
        <v>44217</v>
      </c>
      <c r="B7231" s="60" t="s">
        <v>27</v>
      </c>
      <c r="C7231" s="60" t="s">
        <v>43</v>
      </c>
      <c r="D7231" s="15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60" t="s">
        <v>621</v>
      </c>
      <c r="D7235" s="15">
        <v>4</v>
      </c>
    </row>
    <row r="7236" spans="1:4" x14ac:dyDescent="0.25">
      <c r="A7236" s="67">
        <v>44217</v>
      </c>
      <c r="B7236" s="60" t="s">
        <v>27</v>
      </c>
      <c r="C7236" s="60" t="s">
        <v>710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60" t="s">
        <v>947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60" t="s">
        <v>1027</v>
      </c>
      <c r="D7245" s="15">
        <v>1</v>
      </c>
    </row>
    <row r="7246" spans="1:4" x14ac:dyDescent="0.25">
      <c r="A7246" s="67">
        <v>44218</v>
      </c>
      <c r="B7246" s="60" t="s">
        <v>13</v>
      </c>
      <c r="C7246" s="60" t="s">
        <v>224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60" t="s">
        <v>304</v>
      </c>
      <c r="D7248" s="15">
        <v>1</v>
      </c>
    </row>
    <row r="7249" spans="1:4" x14ac:dyDescent="0.25">
      <c r="A7249" s="67">
        <v>44218</v>
      </c>
      <c r="B7249" s="60" t="s">
        <v>13</v>
      </c>
      <c r="C7249" s="60" t="s">
        <v>222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60" t="s">
        <v>764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60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60" t="s">
        <v>115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60" t="s">
        <v>612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60" t="s">
        <v>148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1355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60" t="s">
        <v>1080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60" t="s">
        <v>229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60" t="s">
        <v>214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1356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60" t="s">
        <v>140</v>
      </c>
      <c r="D7287" s="15">
        <v>4</v>
      </c>
    </row>
    <row r="7288" spans="1:4" x14ac:dyDescent="0.25">
      <c r="A7288" s="67">
        <v>44218</v>
      </c>
      <c r="B7288" s="60" t="s">
        <v>27</v>
      </c>
      <c r="C7288" s="60" t="s">
        <v>232</v>
      </c>
      <c r="D7288" s="15">
        <v>1</v>
      </c>
    </row>
    <row r="7289" spans="1:4" x14ac:dyDescent="0.25">
      <c r="A7289" s="67">
        <v>44218</v>
      </c>
      <c r="B7289" s="60" t="s">
        <v>27</v>
      </c>
      <c r="C7289" s="60" t="s">
        <v>945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564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60" t="s">
        <v>222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60" t="s">
        <v>115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60" t="s">
        <v>148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1355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60" t="s">
        <v>116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60" t="s">
        <v>214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60" t="s">
        <v>1356</v>
      </c>
      <c r="D7335" s="15">
        <v>4</v>
      </c>
    </row>
    <row r="7336" spans="1:4" x14ac:dyDescent="0.25">
      <c r="A7336" s="67">
        <v>44219</v>
      </c>
      <c r="B7336" s="60" t="s">
        <v>50</v>
      </c>
      <c r="C7336" s="60" t="s">
        <v>613</v>
      </c>
      <c r="D7336" s="15">
        <v>2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60" t="s">
        <v>621</v>
      </c>
      <c r="D7344" s="15">
        <v>1</v>
      </c>
    </row>
    <row r="7345" spans="1:4" x14ac:dyDescent="0.25">
      <c r="A7345" s="67">
        <v>44219</v>
      </c>
      <c r="B7345" s="60" t="s">
        <v>27</v>
      </c>
      <c r="C7345" s="60" t="s">
        <v>710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1355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367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60" t="s">
        <v>853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60" t="s">
        <v>115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60" t="s">
        <v>612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60" t="s">
        <v>148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1355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60" t="s">
        <v>1080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60" t="s">
        <v>214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60" t="s">
        <v>679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60" t="s">
        <v>224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564" t="s">
        <v>1042</v>
      </c>
      <c r="D7420" s="15">
        <v>1</v>
      </c>
    </row>
    <row r="7421" spans="1:4" x14ac:dyDescent="0.25">
      <c r="A7421" s="67">
        <v>44222</v>
      </c>
      <c r="B7421" s="60" t="s">
        <v>13</v>
      </c>
      <c r="C7421" s="60" t="s">
        <v>222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60" t="s">
        <v>764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60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60" t="s">
        <v>612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60" t="s">
        <v>148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1355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60" t="s">
        <v>1080</v>
      </c>
      <c r="D7438" s="15">
        <v>1</v>
      </c>
    </row>
    <row r="7439" spans="1:4" x14ac:dyDescent="0.25">
      <c r="A7439" s="67">
        <v>44222</v>
      </c>
      <c r="B7439" s="60" t="s">
        <v>8</v>
      </c>
      <c r="C7439" s="60" t="s">
        <v>325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564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60" t="s">
        <v>214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60" t="s">
        <v>1052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1356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60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60" t="s">
        <v>1055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60" t="s">
        <v>222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60" t="s">
        <v>764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564" t="s">
        <v>1056</v>
      </c>
      <c r="D7473" s="15">
        <v>1</v>
      </c>
    </row>
    <row r="7474" spans="1:4" x14ac:dyDescent="0.25">
      <c r="A7474" s="67">
        <v>44223</v>
      </c>
      <c r="B7474" s="60" t="s">
        <v>48</v>
      </c>
      <c r="C7474" s="60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60" t="s">
        <v>1057</v>
      </c>
      <c r="D7475" s="15">
        <v>1</v>
      </c>
    </row>
    <row r="7476" spans="1:4" x14ac:dyDescent="0.25">
      <c r="A7476" s="67">
        <v>44223</v>
      </c>
      <c r="B7476" s="60" t="s">
        <v>7</v>
      </c>
      <c r="C7476" s="60" t="s">
        <v>115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60" t="s">
        <v>612</v>
      </c>
      <c r="D7478" s="15">
        <v>1</v>
      </c>
    </row>
    <row r="7479" spans="1:4" x14ac:dyDescent="0.25">
      <c r="A7479" s="67">
        <v>44223</v>
      </c>
      <c r="B7479" s="60" t="s">
        <v>9</v>
      </c>
      <c r="C7479" s="564" t="s">
        <v>1019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60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60" t="s">
        <v>116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564" t="s">
        <v>780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60" t="s">
        <v>214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564" t="s">
        <v>1058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234</v>
      </c>
      <c r="D7505" s="15">
        <v>1</v>
      </c>
    </row>
    <row r="7506" spans="1:4" x14ac:dyDescent="0.25">
      <c r="A7506" s="67">
        <v>44223</v>
      </c>
      <c r="B7506" s="60" t="s">
        <v>27</v>
      </c>
      <c r="C7506" s="60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60" t="s">
        <v>853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564" t="s">
        <v>1059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60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60" t="s">
        <v>1060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60" t="s">
        <v>116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60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60" t="s">
        <v>214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60" t="s">
        <v>947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60" t="s">
        <v>222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60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60" t="s">
        <v>612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1355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60" t="s">
        <v>116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60" t="s">
        <v>229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60" t="s">
        <v>214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1356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60" t="s">
        <v>225</v>
      </c>
      <c r="D7597" s="15">
        <v>1</v>
      </c>
    </row>
    <row r="7598" spans="1:4" x14ac:dyDescent="0.25">
      <c r="A7598" s="67">
        <v>44226</v>
      </c>
      <c r="B7598" s="60" t="s">
        <v>13</v>
      </c>
      <c r="C7598" s="60" t="s">
        <v>222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60" t="s">
        <v>764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1355</v>
      </c>
      <c r="D7610" s="15">
        <v>4</v>
      </c>
    </row>
    <row r="7611" spans="1:4" x14ac:dyDescent="0.25">
      <c r="A7611" s="67">
        <v>44226</v>
      </c>
      <c r="B7611" s="60" t="s">
        <v>11</v>
      </c>
      <c r="C7611" s="564" t="s">
        <v>1061</v>
      </c>
      <c r="D7611" s="15">
        <v>1</v>
      </c>
    </row>
    <row r="7612" spans="1:4" x14ac:dyDescent="0.25">
      <c r="A7612" s="67">
        <v>44226</v>
      </c>
      <c r="B7612" s="60" t="s">
        <v>11</v>
      </c>
      <c r="C7612" s="60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60" t="s">
        <v>763</v>
      </c>
      <c r="D7613" s="15">
        <v>1</v>
      </c>
    </row>
    <row r="7614" spans="1:4" x14ac:dyDescent="0.25">
      <c r="A7614" s="67">
        <v>44226</v>
      </c>
      <c r="B7614" s="60" t="s">
        <v>11</v>
      </c>
      <c r="C7614" s="60" t="s">
        <v>134</v>
      </c>
      <c r="D7614" s="15">
        <v>3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60" t="s">
        <v>116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60" t="s">
        <v>214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1356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60" t="s">
        <v>140</v>
      </c>
      <c r="D7628" s="15">
        <v>7</v>
      </c>
    </row>
    <row r="7629" spans="1:4" x14ac:dyDescent="0.25">
      <c r="A7629" s="67">
        <v>44226</v>
      </c>
      <c r="B7629" s="60" t="s">
        <v>27</v>
      </c>
      <c r="C7629" s="60" t="s">
        <v>232</v>
      </c>
      <c r="D7629" s="15">
        <v>1</v>
      </c>
    </row>
    <row r="7630" spans="1:4" x14ac:dyDescent="0.25">
      <c r="A7630" s="67">
        <v>44226</v>
      </c>
      <c r="B7630" s="60" t="s">
        <v>27</v>
      </c>
      <c r="C7630" s="60" t="s">
        <v>945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60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564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1355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367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60" t="s">
        <v>222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60" t="s">
        <v>612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60" t="s">
        <v>148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1355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60" t="s">
        <v>116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60" t="s">
        <v>229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60" t="s">
        <v>214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1356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60" t="s">
        <v>225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60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60" t="s">
        <v>612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60" t="s">
        <v>148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1355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60" t="s">
        <v>116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1356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60" t="s">
        <v>952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60" t="s">
        <v>225</v>
      </c>
      <c r="D7737" s="15">
        <v>1</v>
      </c>
    </row>
    <row r="7738" spans="1:4" x14ac:dyDescent="0.25">
      <c r="A7738" s="67">
        <v>44230</v>
      </c>
      <c r="B7738" s="60" t="s">
        <v>13</v>
      </c>
      <c r="C7738" s="60" t="s">
        <v>304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60" t="s">
        <v>612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60" t="s">
        <v>148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1355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60" t="s">
        <v>116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60" t="s">
        <v>229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60" t="s">
        <v>214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60" t="s">
        <v>232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60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60" t="s">
        <v>612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1355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149</v>
      </c>
      <c r="D7794" s="15">
        <v>1</v>
      </c>
    </row>
    <row r="7795" spans="1:4" x14ac:dyDescent="0.25">
      <c r="A7795" s="67">
        <v>44231</v>
      </c>
      <c r="B7795" s="60" t="s">
        <v>12</v>
      </c>
      <c r="C7795" s="60" t="s">
        <v>116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60" t="s">
        <v>229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60" t="s">
        <v>214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1356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60" t="s">
        <v>1027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60" t="s">
        <v>225</v>
      </c>
      <c r="D7822" s="15">
        <v>2</v>
      </c>
    </row>
    <row r="7823" spans="1:4" x14ac:dyDescent="0.25">
      <c r="A7823" s="67">
        <v>44232</v>
      </c>
      <c r="B7823" s="60" t="s">
        <v>13</v>
      </c>
      <c r="C7823" s="60" t="s">
        <v>222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60" t="s">
        <v>764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60" t="s">
        <v>115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564" t="s">
        <v>1065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149</v>
      </c>
      <c r="D7840" s="15">
        <v>1</v>
      </c>
    </row>
    <row r="7841" spans="1:4" x14ac:dyDescent="0.25">
      <c r="A7841" s="67">
        <v>44232</v>
      </c>
      <c r="B7841" s="60" t="s">
        <v>8</v>
      </c>
      <c r="C7841" s="60" t="s">
        <v>1080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60" t="s">
        <v>229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842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141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204</v>
      </c>
      <c r="D7848" s="15">
        <v>1</v>
      </c>
    </row>
    <row r="7849" spans="1:4" x14ac:dyDescent="0.25">
      <c r="A7849" s="67">
        <v>44232</v>
      </c>
      <c r="B7849" s="60" t="s">
        <v>8</v>
      </c>
      <c r="C7849" s="60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60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60" t="s">
        <v>130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367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60" t="s">
        <v>679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60" t="s">
        <v>222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564" t="s">
        <v>779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60" t="s">
        <v>612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1355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1355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367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60" t="s">
        <v>222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60" t="s">
        <v>612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1355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589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1356</v>
      </c>
      <c r="D7939" s="15">
        <v>2</v>
      </c>
    </row>
    <row r="7940" spans="1:4" x14ac:dyDescent="0.25">
      <c r="A7940" s="67">
        <v>44235</v>
      </c>
      <c r="B7940" s="60" t="s">
        <v>27</v>
      </c>
      <c r="C7940" s="60" t="s">
        <v>232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60" t="s">
        <v>224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60" t="s">
        <v>612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1355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60" t="s">
        <v>116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60" t="s">
        <v>229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564" t="s">
        <v>952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1027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1055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225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222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564" t="s">
        <v>926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764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60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1355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60" t="s">
        <v>229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60" t="s">
        <v>140</v>
      </c>
      <c r="D8017" s="15">
        <v>3</v>
      </c>
    </row>
    <row r="8018" spans="1:4" x14ac:dyDescent="0.25">
      <c r="A8018" s="67">
        <v>44237</v>
      </c>
      <c r="B8018" s="60" t="s">
        <v>27</v>
      </c>
      <c r="C8018" s="60" t="s">
        <v>232</v>
      </c>
      <c r="D8018" s="15">
        <v>1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60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60" t="s">
        <v>225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564" t="s">
        <v>775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1355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60" t="s">
        <v>589</v>
      </c>
      <c r="D8044" s="15">
        <v>1</v>
      </c>
    </row>
    <row r="8045" spans="1:4" x14ac:dyDescent="0.25">
      <c r="A8045" s="67">
        <v>44238</v>
      </c>
      <c r="B8045" s="60" t="s">
        <v>12</v>
      </c>
      <c r="C8045" s="60" t="s">
        <v>116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60" t="s">
        <v>229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60" t="s">
        <v>214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60" t="s">
        <v>1067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60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564" t="s">
        <v>934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1355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140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232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564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1355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60" t="s">
        <v>116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60" t="s">
        <v>229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60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1355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367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60" t="s">
        <v>947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60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1355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229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1356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60" t="s">
        <v>931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60" t="s">
        <v>1355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367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60" t="s">
        <v>1055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564" t="s">
        <v>957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1355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60" t="s">
        <v>225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60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1355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60" t="s">
        <v>229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367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564" t="s">
        <v>1070</v>
      </c>
      <c r="D8246" s="15">
        <v>4</v>
      </c>
    </row>
    <row r="8247" spans="1:4" x14ac:dyDescent="0.25">
      <c r="A8247" s="67">
        <v>44246</v>
      </c>
      <c r="B8247" s="60" t="s">
        <v>14</v>
      </c>
      <c r="C8247" s="60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564" t="s">
        <v>1071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60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60" t="s">
        <v>148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1355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60" t="s">
        <v>229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1356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67">
        <v>44247</v>
      </c>
      <c r="B8285" s="60" t="s">
        <v>14</v>
      </c>
      <c r="C8285" s="60" t="s">
        <v>85</v>
      </c>
      <c r="D8285" s="15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1355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564" t="s">
        <v>1072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60" t="s">
        <v>214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60" t="s">
        <v>613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564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60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1355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367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564" t="s">
        <v>958</v>
      </c>
      <c r="D8335" s="15">
        <v>1</v>
      </c>
    </row>
    <row r="8336" spans="1:4" x14ac:dyDescent="0.25">
      <c r="A8336" s="67">
        <v>44249</v>
      </c>
      <c r="B8336" s="60" t="s">
        <v>14</v>
      </c>
      <c r="C8336" s="60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60" t="s">
        <v>947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60" t="s">
        <v>611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60" t="s">
        <v>222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60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60" t="s">
        <v>115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1355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60" t="s">
        <v>781</v>
      </c>
      <c r="D8356" s="15">
        <v>1</v>
      </c>
    </row>
    <row r="8357" spans="1:4" x14ac:dyDescent="0.25">
      <c r="A8357" s="67">
        <v>44249</v>
      </c>
      <c r="B8357" s="60" t="s">
        <v>12</v>
      </c>
      <c r="C8357" s="60" t="s">
        <v>589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564" t="s">
        <v>778</v>
      </c>
      <c r="D8359" s="15">
        <v>1</v>
      </c>
    </row>
    <row r="8360" spans="1:4" x14ac:dyDescent="0.25">
      <c r="A8360" s="67">
        <v>44249</v>
      </c>
      <c r="B8360" s="60" t="s">
        <v>8</v>
      </c>
      <c r="C8360" s="60" t="s">
        <v>229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60" t="s">
        <v>1356</v>
      </c>
      <c r="D8368" s="15">
        <v>6</v>
      </c>
    </row>
    <row r="8369" spans="1:4" x14ac:dyDescent="0.25">
      <c r="A8369" s="67">
        <v>44249</v>
      </c>
      <c r="B8369" s="60" t="s">
        <v>50</v>
      </c>
      <c r="C8369" s="60" t="s">
        <v>613</v>
      </c>
      <c r="D8369" s="15">
        <v>4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28</v>
      </c>
      <c r="D8374" s="15">
        <v>1</v>
      </c>
    </row>
    <row r="8375" spans="1:4" x14ac:dyDescent="0.25">
      <c r="A8375" s="67">
        <v>44249</v>
      </c>
      <c r="B8375" s="60" t="s">
        <v>27</v>
      </c>
      <c r="C8375" s="60" t="s">
        <v>621</v>
      </c>
      <c r="D8375" s="15">
        <v>1</v>
      </c>
    </row>
    <row r="8376" spans="1:4" x14ac:dyDescent="0.25">
      <c r="A8376" s="67">
        <v>44249</v>
      </c>
      <c r="B8376" s="60" t="s">
        <v>27</v>
      </c>
      <c r="C8376" s="60" t="s">
        <v>710</v>
      </c>
      <c r="D8376" s="15">
        <v>3</v>
      </c>
    </row>
    <row r="8377" spans="1:4" x14ac:dyDescent="0.25">
      <c r="A8377" s="67">
        <v>44249</v>
      </c>
      <c r="B8377" s="60" t="s">
        <v>51</v>
      </c>
      <c r="C8377" s="60" t="s">
        <v>51</v>
      </c>
      <c r="D8377" s="15">
        <v>3</v>
      </c>
    </row>
    <row r="8378" spans="1:4" x14ac:dyDescent="0.25">
      <c r="A8378" s="67">
        <v>44249</v>
      </c>
      <c r="B8378" s="60" t="s">
        <v>10</v>
      </c>
      <c r="C8378" s="60" t="s">
        <v>10</v>
      </c>
      <c r="D8378" s="15">
        <v>1</v>
      </c>
    </row>
    <row r="8379" spans="1:4" x14ac:dyDescent="0.25">
      <c r="A8379" s="67">
        <v>44250</v>
      </c>
      <c r="B8379" s="60" t="s">
        <v>14</v>
      </c>
      <c r="C8379" s="60" t="s">
        <v>14</v>
      </c>
      <c r="D8379" s="15">
        <v>10</v>
      </c>
    </row>
    <row r="8380" spans="1:4" x14ac:dyDescent="0.25">
      <c r="A8380" s="67">
        <v>44250</v>
      </c>
      <c r="B8380" s="60" t="s">
        <v>14</v>
      </c>
      <c r="C8380" s="60" t="s">
        <v>16</v>
      </c>
      <c r="D8380" s="15">
        <v>2</v>
      </c>
    </row>
    <row r="8381" spans="1:4" x14ac:dyDescent="0.25">
      <c r="A8381" s="67">
        <v>44250</v>
      </c>
      <c r="B8381" s="60" t="s">
        <v>14</v>
      </c>
      <c r="C8381" s="60" t="s">
        <v>85</v>
      </c>
      <c r="D8381" s="15">
        <v>1</v>
      </c>
    </row>
    <row r="8382" spans="1:4" x14ac:dyDescent="0.25">
      <c r="A8382" s="67">
        <v>44250</v>
      </c>
      <c r="B8382" s="60" t="s">
        <v>20</v>
      </c>
      <c r="C8382" s="60" t="s">
        <v>20</v>
      </c>
      <c r="D8382" s="15">
        <v>5</v>
      </c>
    </row>
    <row r="8383" spans="1:4" x14ac:dyDescent="0.25">
      <c r="A8383" s="67">
        <v>44250</v>
      </c>
      <c r="B8383" s="60" t="s">
        <v>13</v>
      </c>
      <c r="C8383" s="60" t="s">
        <v>13</v>
      </c>
      <c r="D8383" s="15">
        <v>4</v>
      </c>
    </row>
    <row r="8384" spans="1:4" x14ac:dyDescent="0.25">
      <c r="A8384" s="67">
        <v>44250</v>
      </c>
      <c r="B8384" s="60" t="s">
        <v>13</v>
      </c>
      <c r="C8384" s="60" t="s">
        <v>1067</v>
      </c>
      <c r="D8384" s="15">
        <v>1</v>
      </c>
    </row>
    <row r="8385" spans="1:4" x14ac:dyDescent="0.25">
      <c r="A8385" s="67">
        <v>44250</v>
      </c>
      <c r="B8385" s="60" t="s">
        <v>13</v>
      </c>
      <c r="C8385" s="60" t="s">
        <v>225</v>
      </c>
      <c r="D8385" s="15">
        <v>2</v>
      </c>
    </row>
    <row r="8386" spans="1:4" x14ac:dyDescent="0.25">
      <c r="A8386" s="67">
        <v>44250</v>
      </c>
      <c r="B8386" s="60" t="s">
        <v>24</v>
      </c>
      <c r="C8386" s="60" t="s">
        <v>23</v>
      </c>
      <c r="D8386" s="15">
        <v>12</v>
      </c>
    </row>
    <row r="8387" spans="1:4" x14ac:dyDescent="0.25">
      <c r="A8387" s="67">
        <v>44250</v>
      </c>
      <c r="B8387" s="60" t="s">
        <v>24</v>
      </c>
      <c r="C8387" s="60" t="s">
        <v>24</v>
      </c>
      <c r="D8387" s="15">
        <v>1</v>
      </c>
    </row>
    <row r="8388" spans="1:4" x14ac:dyDescent="0.25">
      <c r="A8388" s="67">
        <v>44250</v>
      </c>
      <c r="B8388" s="60" t="s">
        <v>47</v>
      </c>
      <c r="C8388" s="60" t="s">
        <v>47</v>
      </c>
      <c r="D8388" s="15">
        <v>5</v>
      </c>
    </row>
    <row r="8389" spans="1:4" x14ac:dyDescent="0.25">
      <c r="A8389" s="67">
        <v>44250</v>
      </c>
      <c r="B8389" s="60" t="s">
        <v>48</v>
      </c>
      <c r="C8389" s="60" t="s">
        <v>48</v>
      </c>
      <c r="D8389" s="15">
        <v>1</v>
      </c>
    </row>
    <row r="8390" spans="1:4" x14ac:dyDescent="0.25">
      <c r="A8390" s="67">
        <v>44250</v>
      </c>
      <c r="B8390" s="60" t="s">
        <v>7</v>
      </c>
      <c r="C8390" s="60" t="s">
        <v>7</v>
      </c>
      <c r="D8390" s="15">
        <v>0</v>
      </c>
    </row>
    <row r="8391" spans="1:4" x14ac:dyDescent="0.25">
      <c r="A8391" s="67">
        <v>44250</v>
      </c>
      <c r="B8391" s="60" t="s">
        <v>9</v>
      </c>
      <c r="C8391" s="60" t="s">
        <v>9</v>
      </c>
      <c r="D8391" s="15">
        <v>15</v>
      </c>
    </row>
    <row r="8392" spans="1:4" x14ac:dyDescent="0.25">
      <c r="A8392" s="67">
        <v>44250</v>
      </c>
      <c r="B8392" s="60" t="s">
        <v>9</v>
      </c>
      <c r="C8392" s="564" t="s">
        <v>99</v>
      </c>
      <c r="D8392" s="15">
        <v>1</v>
      </c>
    </row>
    <row r="8393" spans="1:4" x14ac:dyDescent="0.25">
      <c r="A8393" s="67">
        <v>44250</v>
      </c>
      <c r="B8393" s="60" t="s">
        <v>15</v>
      </c>
      <c r="C8393" s="60" t="s">
        <v>1355</v>
      </c>
      <c r="D8393" s="15">
        <v>0</v>
      </c>
    </row>
    <row r="8394" spans="1:4" x14ac:dyDescent="0.25">
      <c r="A8394" s="67">
        <v>44250</v>
      </c>
      <c r="B8394" s="60" t="s">
        <v>11</v>
      </c>
      <c r="C8394" s="60" t="s">
        <v>854</v>
      </c>
      <c r="D8394" s="15">
        <v>3</v>
      </c>
    </row>
    <row r="8395" spans="1:4" x14ac:dyDescent="0.25">
      <c r="A8395" s="67">
        <v>44250</v>
      </c>
      <c r="B8395" s="60" t="s">
        <v>12</v>
      </c>
      <c r="C8395" s="60" t="s">
        <v>12</v>
      </c>
      <c r="D8395" s="15">
        <v>0</v>
      </c>
    </row>
    <row r="8396" spans="1:4" x14ac:dyDescent="0.25">
      <c r="A8396" s="67">
        <v>44250</v>
      </c>
      <c r="B8396" s="60" t="s">
        <v>8</v>
      </c>
      <c r="C8396" s="60" t="s">
        <v>229</v>
      </c>
      <c r="D8396" s="15">
        <v>1</v>
      </c>
    </row>
    <row r="8397" spans="1:4" x14ac:dyDescent="0.25">
      <c r="A8397" s="67">
        <v>44250</v>
      </c>
      <c r="B8397" s="60" t="s">
        <v>8</v>
      </c>
      <c r="C8397" s="60" t="s">
        <v>58</v>
      </c>
      <c r="D8397" s="15">
        <v>1</v>
      </c>
    </row>
    <row r="8398" spans="1:4" x14ac:dyDescent="0.25">
      <c r="A8398" s="67">
        <v>44250</v>
      </c>
      <c r="B8398" s="60" t="s">
        <v>8</v>
      </c>
      <c r="C8398" s="60" t="s">
        <v>204</v>
      </c>
      <c r="D8398" s="15">
        <v>3</v>
      </c>
    </row>
    <row r="8399" spans="1:4" x14ac:dyDescent="0.25">
      <c r="A8399" s="67">
        <v>44250</v>
      </c>
      <c r="B8399" s="60" t="s">
        <v>8</v>
      </c>
      <c r="C8399" s="60" t="s">
        <v>40</v>
      </c>
      <c r="D8399" s="15">
        <v>2</v>
      </c>
    </row>
    <row r="8400" spans="1:4" x14ac:dyDescent="0.25">
      <c r="A8400" s="67">
        <v>44250</v>
      </c>
      <c r="B8400" s="60" t="s">
        <v>8</v>
      </c>
      <c r="C8400" s="60" t="s">
        <v>8</v>
      </c>
      <c r="D8400" s="15">
        <v>17</v>
      </c>
    </row>
    <row r="8401" spans="1:4" x14ac:dyDescent="0.25">
      <c r="A8401" s="67">
        <v>44250</v>
      </c>
      <c r="B8401" s="60" t="s">
        <v>49</v>
      </c>
      <c r="C8401" s="60" t="s">
        <v>214</v>
      </c>
      <c r="D8401" s="15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60" t="s">
        <v>613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564" t="s">
        <v>779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60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60" t="s">
        <v>115</v>
      </c>
      <c r="D8421" s="15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1355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60" t="s">
        <v>229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60" t="s">
        <v>613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564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564" t="s">
        <v>816</v>
      </c>
      <c r="D8443" s="15">
        <v>1</v>
      </c>
    </row>
    <row r="8444" spans="1:4" x14ac:dyDescent="0.25">
      <c r="A8444" s="67">
        <v>44252</v>
      </c>
      <c r="B8444" s="60" t="s">
        <v>13</v>
      </c>
      <c r="C8444" s="60" t="s">
        <v>13</v>
      </c>
      <c r="D8444" s="15">
        <v>2</v>
      </c>
    </row>
    <row r="8445" spans="1:4" x14ac:dyDescent="0.25">
      <c r="A8445" s="67">
        <v>44252</v>
      </c>
      <c r="B8445" s="60" t="s">
        <v>13</v>
      </c>
      <c r="C8445" s="60" t="s">
        <v>225</v>
      </c>
      <c r="D8445" s="15">
        <v>2</v>
      </c>
    </row>
    <row r="8446" spans="1:4" x14ac:dyDescent="0.25">
      <c r="A8446" s="67">
        <v>44252</v>
      </c>
      <c r="B8446" s="60" t="s">
        <v>13</v>
      </c>
      <c r="C8446" s="60" t="s">
        <v>222</v>
      </c>
      <c r="D8446" s="15">
        <v>2</v>
      </c>
    </row>
    <row r="8447" spans="1:4" x14ac:dyDescent="0.25">
      <c r="A8447" s="67">
        <v>44252</v>
      </c>
      <c r="B8447" s="60" t="s">
        <v>24</v>
      </c>
      <c r="C8447" s="60" t="s">
        <v>23</v>
      </c>
      <c r="D8447" s="15">
        <v>5</v>
      </c>
    </row>
    <row r="8448" spans="1:4" x14ac:dyDescent="0.25">
      <c r="A8448" s="67">
        <v>44252</v>
      </c>
      <c r="B8448" s="60" t="s">
        <v>24</v>
      </c>
      <c r="C8448" s="60" t="s">
        <v>24</v>
      </c>
      <c r="D8448" s="15">
        <v>4</v>
      </c>
    </row>
    <row r="8449" spans="1:4" x14ac:dyDescent="0.25">
      <c r="A8449" s="67">
        <v>44252</v>
      </c>
      <c r="B8449" s="60" t="s">
        <v>47</v>
      </c>
      <c r="C8449" s="60" t="s">
        <v>47</v>
      </c>
      <c r="D8449" s="15">
        <v>6</v>
      </c>
    </row>
    <row r="8450" spans="1:4" x14ac:dyDescent="0.25">
      <c r="A8450" s="67">
        <v>44252</v>
      </c>
      <c r="B8450" s="60" t="s">
        <v>47</v>
      </c>
      <c r="C8450" s="60" t="s">
        <v>924</v>
      </c>
      <c r="D8450" s="15">
        <v>1</v>
      </c>
    </row>
    <row r="8451" spans="1:4" x14ac:dyDescent="0.25">
      <c r="A8451" s="67">
        <v>44252</v>
      </c>
      <c r="B8451" s="60" t="s">
        <v>48</v>
      </c>
      <c r="C8451" s="60" t="s">
        <v>48</v>
      </c>
      <c r="D8451" s="15">
        <v>3</v>
      </c>
    </row>
    <row r="8452" spans="1:4" x14ac:dyDescent="0.25">
      <c r="A8452" s="67">
        <v>44252</v>
      </c>
      <c r="B8452" s="60" t="s">
        <v>7</v>
      </c>
      <c r="C8452" s="60" t="s">
        <v>115</v>
      </c>
      <c r="D8452" s="15">
        <v>2</v>
      </c>
    </row>
    <row r="8453" spans="1:4" x14ac:dyDescent="0.25">
      <c r="A8453" s="67">
        <v>44252</v>
      </c>
      <c r="B8453" s="60" t="s">
        <v>7</v>
      </c>
      <c r="C8453" s="60" t="s">
        <v>7</v>
      </c>
      <c r="D8453" s="1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5">
        <v>14</v>
      </c>
    </row>
    <row r="8455" spans="1:4" x14ac:dyDescent="0.25">
      <c r="A8455" s="67">
        <v>44252</v>
      </c>
      <c r="B8455" s="60" t="s">
        <v>15</v>
      </c>
      <c r="C8455" s="60" t="s">
        <v>1355</v>
      </c>
      <c r="D8455" s="15">
        <v>0</v>
      </c>
    </row>
    <row r="8456" spans="1:4" x14ac:dyDescent="0.25">
      <c r="A8456" s="67">
        <v>44252</v>
      </c>
      <c r="B8456" s="60" t="s">
        <v>11</v>
      </c>
      <c r="C8456" s="60" t="s">
        <v>335</v>
      </c>
      <c r="D8456" s="15">
        <v>6</v>
      </c>
    </row>
    <row r="8457" spans="1:4" x14ac:dyDescent="0.25">
      <c r="A8457" s="67">
        <v>44252</v>
      </c>
      <c r="B8457" s="60" t="s">
        <v>11</v>
      </c>
      <c r="C8457" s="60" t="s">
        <v>11</v>
      </c>
      <c r="D8457" s="15">
        <v>3</v>
      </c>
    </row>
    <row r="8458" spans="1:4" x14ac:dyDescent="0.25">
      <c r="A8458" s="67">
        <v>44252</v>
      </c>
      <c r="B8458" s="60" t="s">
        <v>11</v>
      </c>
      <c r="C8458" s="60" t="s">
        <v>854</v>
      </c>
      <c r="D8458" s="15">
        <v>3</v>
      </c>
    </row>
    <row r="8459" spans="1:4" x14ac:dyDescent="0.25">
      <c r="A8459" s="67">
        <v>44252</v>
      </c>
      <c r="B8459" s="60" t="s">
        <v>11</v>
      </c>
      <c r="C8459" s="60" t="s">
        <v>134</v>
      </c>
      <c r="D8459" s="15">
        <v>4</v>
      </c>
    </row>
    <row r="8460" spans="1:4" x14ac:dyDescent="0.25">
      <c r="A8460" s="67">
        <v>44252</v>
      </c>
      <c r="B8460" s="60" t="s">
        <v>12</v>
      </c>
      <c r="C8460" s="60" t="s">
        <v>12</v>
      </c>
      <c r="D8460" s="15">
        <v>0</v>
      </c>
    </row>
    <row r="8461" spans="1:4" x14ac:dyDescent="0.25">
      <c r="A8461" s="67">
        <v>44252</v>
      </c>
      <c r="B8461" s="60" t="s">
        <v>8</v>
      </c>
      <c r="C8461" s="60" t="s">
        <v>229</v>
      </c>
      <c r="D8461" s="15">
        <v>1</v>
      </c>
    </row>
    <row r="8462" spans="1:4" x14ac:dyDescent="0.25">
      <c r="A8462" s="67">
        <v>44252</v>
      </c>
      <c r="B8462" s="60" t="s">
        <v>8</v>
      </c>
      <c r="C8462" s="60" t="s">
        <v>141</v>
      </c>
      <c r="D8462" s="15">
        <v>1</v>
      </c>
    </row>
    <row r="8463" spans="1:4" x14ac:dyDescent="0.25">
      <c r="A8463" s="67">
        <v>44252</v>
      </c>
      <c r="B8463" s="60" t="s">
        <v>8</v>
      </c>
      <c r="C8463" s="60" t="s">
        <v>133</v>
      </c>
      <c r="D8463" s="15">
        <v>3</v>
      </c>
    </row>
    <row r="8464" spans="1:4" x14ac:dyDescent="0.25">
      <c r="A8464" s="67">
        <v>44252</v>
      </c>
      <c r="B8464" s="60" t="s">
        <v>8</v>
      </c>
      <c r="C8464" s="60" t="s">
        <v>8</v>
      </c>
      <c r="D8464" s="15">
        <v>30</v>
      </c>
    </row>
    <row r="8465" spans="1:4" x14ac:dyDescent="0.25">
      <c r="A8465" s="67">
        <v>44252</v>
      </c>
      <c r="B8465" s="60" t="s">
        <v>8</v>
      </c>
      <c r="C8465" s="60" t="s">
        <v>186</v>
      </c>
      <c r="D8465" s="15">
        <v>1</v>
      </c>
    </row>
    <row r="8466" spans="1:4" x14ac:dyDescent="0.25">
      <c r="A8466" s="67">
        <v>44252</v>
      </c>
      <c r="B8466" s="60" t="s">
        <v>8</v>
      </c>
      <c r="C8466" s="60" t="s">
        <v>31</v>
      </c>
      <c r="D8466" s="15">
        <v>2</v>
      </c>
    </row>
    <row r="8467" spans="1:4" x14ac:dyDescent="0.25">
      <c r="A8467" s="67">
        <v>44252</v>
      </c>
      <c r="B8467" s="60" t="s">
        <v>8</v>
      </c>
      <c r="C8467" s="60" t="s">
        <v>111</v>
      </c>
      <c r="D8467" s="15">
        <v>2</v>
      </c>
    </row>
    <row r="8468" spans="1:4" x14ac:dyDescent="0.25">
      <c r="A8468" s="67">
        <v>44252</v>
      </c>
      <c r="B8468" s="60" t="s">
        <v>49</v>
      </c>
      <c r="C8468" s="60" t="s">
        <v>49</v>
      </c>
      <c r="D8468" s="15">
        <v>0</v>
      </c>
    </row>
    <row r="8469" spans="1:4" x14ac:dyDescent="0.25">
      <c r="A8469" s="67">
        <v>44252</v>
      </c>
      <c r="B8469" s="60" t="s">
        <v>50</v>
      </c>
      <c r="C8469" s="60" t="s">
        <v>1356</v>
      </c>
      <c r="D8469" s="15">
        <v>6</v>
      </c>
    </row>
    <row r="8470" spans="1:4" x14ac:dyDescent="0.25">
      <c r="A8470" s="67">
        <v>44252</v>
      </c>
      <c r="B8470" s="60" t="s">
        <v>50</v>
      </c>
      <c r="C8470" s="60" t="s">
        <v>613</v>
      </c>
      <c r="D8470" s="15">
        <v>3</v>
      </c>
    </row>
    <row r="8471" spans="1:4" x14ac:dyDescent="0.25">
      <c r="A8471" s="67">
        <v>44252</v>
      </c>
      <c r="B8471" s="60" t="s">
        <v>50</v>
      </c>
      <c r="C8471" s="60" t="s">
        <v>367</v>
      </c>
      <c r="D8471" s="15">
        <v>3</v>
      </c>
    </row>
    <row r="8472" spans="1:4" x14ac:dyDescent="0.25">
      <c r="A8472" s="67">
        <v>44252</v>
      </c>
      <c r="B8472" s="60" t="s">
        <v>27</v>
      </c>
      <c r="C8472" s="60" t="s">
        <v>43</v>
      </c>
      <c r="D8472" s="15">
        <v>8</v>
      </c>
    </row>
    <row r="8473" spans="1:4" x14ac:dyDescent="0.25">
      <c r="A8473" s="67">
        <v>44252</v>
      </c>
      <c r="B8473" s="60" t="s">
        <v>27</v>
      </c>
      <c r="C8473" s="60" t="s">
        <v>710</v>
      </c>
      <c r="D8473" s="1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5">
        <v>5</v>
      </c>
    </row>
    <row r="8476" spans="1:4" x14ac:dyDescent="0.25">
      <c r="A8476" s="67">
        <v>44253</v>
      </c>
      <c r="B8476" s="60" t="s">
        <v>14</v>
      </c>
      <c r="C8476" s="60" t="s">
        <v>14</v>
      </c>
      <c r="D8476" s="15">
        <v>6</v>
      </c>
    </row>
    <row r="8477" spans="1:4" x14ac:dyDescent="0.25">
      <c r="A8477" s="67">
        <v>44253</v>
      </c>
      <c r="B8477" s="60" t="s">
        <v>14</v>
      </c>
      <c r="C8477" s="60" t="s">
        <v>16</v>
      </c>
      <c r="D8477" s="15">
        <v>7</v>
      </c>
    </row>
    <row r="8478" spans="1:4" x14ac:dyDescent="0.25">
      <c r="A8478" s="67">
        <v>44253</v>
      </c>
      <c r="B8478" s="60" t="s">
        <v>14</v>
      </c>
      <c r="C8478" s="60" t="s">
        <v>85</v>
      </c>
      <c r="D8478" s="15">
        <v>4</v>
      </c>
    </row>
    <row r="8479" spans="1:4" x14ac:dyDescent="0.25">
      <c r="A8479" s="67">
        <v>44253</v>
      </c>
      <c r="B8479" s="60" t="s">
        <v>20</v>
      </c>
      <c r="C8479" s="60" t="s">
        <v>20</v>
      </c>
      <c r="D8479" s="15">
        <v>21</v>
      </c>
    </row>
    <row r="8480" spans="1:4" x14ac:dyDescent="0.25">
      <c r="A8480" s="67">
        <v>44253</v>
      </c>
      <c r="B8480" s="60" t="s">
        <v>13</v>
      </c>
      <c r="C8480" s="60" t="s">
        <v>13</v>
      </c>
      <c r="D8480" s="15">
        <v>0</v>
      </c>
    </row>
    <row r="8481" spans="1:4" x14ac:dyDescent="0.25">
      <c r="A8481" s="67">
        <v>44253</v>
      </c>
      <c r="B8481" s="60" t="s">
        <v>24</v>
      </c>
      <c r="C8481" s="60" t="s">
        <v>23</v>
      </c>
      <c r="D8481" s="15">
        <v>17</v>
      </c>
    </row>
    <row r="8482" spans="1:4" x14ac:dyDescent="0.25">
      <c r="A8482" s="67">
        <v>44253</v>
      </c>
      <c r="B8482" s="60" t="s">
        <v>24</v>
      </c>
      <c r="C8482" s="60" t="s">
        <v>37</v>
      </c>
      <c r="D8482" s="15">
        <v>1</v>
      </c>
    </row>
    <row r="8483" spans="1:4" x14ac:dyDescent="0.25">
      <c r="A8483" s="67">
        <v>44253</v>
      </c>
      <c r="B8483" s="60" t="s">
        <v>47</v>
      </c>
      <c r="C8483" s="60" t="s">
        <v>47</v>
      </c>
      <c r="D8483" s="15">
        <v>4</v>
      </c>
    </row>
    <row r="8484" spans="1:4" x14ac:dyDescent="0.25">
      <c r="A8484" s="67">
        <v>44253</v>
      </c>
      <c r="B8484" s="60" t="s">
        <v>47</v>
      </c>
      <c r="C8484" s="60" t="s">
        <v>924</v>
      </c>
      <c r="D8484" s="15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5">
        <v>0</v>
      </c>
    </row>
    <row r="8486" spans="1:4" x14ac:dyDescent="0.25">
      <c r="A8486" s="67">
        <v>44253</v>
      </c>
      <c r="B8486" s="60" t="s">
        <v>7</v>
      </c>
      <c r="C8486" s="60" t="s">
        <v>115</v>
      </c>
      <c r="D8486" s="15">
        <v>1</v>
      </c>
    </row>
    <row r="8487" spans="1:4" x14ac:dyDescent="0.25">
      <c r="A8487" s="67">
        <v>44253</v>
      </c>
      <c r="B8487" s="60" t="s">
        <v>7</v>
      </c>
      <c r="C8487" s="60" t="s">
        <v>7</v>
      </c>
      <c r="D8487" s="15">
        <v>7</v>
      </c>
    </row>
    <row r="8488" spans="1:4" x14ac:dyDescent="0.25">
      <c r="A8488" s="67">
        <v>44253</v>
      </c>
      <c r="B8488" s="60" t="s">
        <v>9</v>
      </c>
      <c r="C8488" s="60" t="s">
        <v>9</v>
      </c>
      <c r="D8488" s="15">
        <v>12</v>
      </c>
    </row>
    <row r="8489" spans="1:4" x14ac:dyDescent="0.25">
      <c r="A8489" s="67">
        <v>44253</v>
      </c>
      <c r="B8489" s="60" t="s">
        <v>9</v>
      </c>
      <c r="C8489" s="60" t="s">
        <v>709</v>
      </c>
      <c r="D8489" s="15">
        <v>2</v>
      </c>
    </row>
    <row r="8490" spans="1:4" x14ac:dyDescent="0.25">
      <c r="A8490" s="67">
        <v>44253</v>
      </c>
      <c r="B8490" s="60" t="s">
        <v>15</v>
      </c>
      <c r="C8490" s="60" t="s">
        <v>1355</v>
      </c>
      <c r="D8490" s="15">
        <v>0</v>
      </c>
    </row>
    <row r="8491" spans="1:4" x14ac:dyDescent="0.25">
      <c r="A8491" s="67">
        <v>44253</v>
      </c>
      <c r="B8491" s="60" t="s">
        <v>11</v>
      </c>
      <c r="C8491" s="60" t="s">
        <v>854</v>
      </c>
      <c r="D8491" s="15">
        <v>1</v>
      </c>
    </row>
    <row r="8492" spans="1:4" x14ac:dyDescent="0.25">
      <c r="A8492" s="67">
        <v>44253</v>
      </c>
      <c r="B8492" s="60" t="s">
        <v>12</v>
      </c>
      <c r="C8492" s="60" t="s">
        <v>12</v>
      </c>
      <c r="D8492" s="15">
        <v>2</v>
      </c>
    </row>
    <row r="8493" spans="1:4" x14ac:dyDescent="0.25">
      <c r="A8493" s="67">
        <v>44253</v>
      </c>
      <c r="B8493" s="564" t="s">
        <v>8</v>
      </c>
      <c r="C8493" s="564" t="s">
        <v>612</v>
      </c>
      <c r="D8493" s="15">
        <v>1</v>
      </c>
    </row>
    <row r="8494" spans="1:4" x14ac:dyDescent="0.25">
      <c r="A8494" s="67">
        <v>44253</v>
      </c>
      <c r="B8494" s="60" t="s">
        <v>8</v>
      </c>
      <c r="C8494" s="60" t="s">
        <v>229</v>
      </c>
      <c r="D8494" s="15">
        <v>5</v>
      </c>
    </row>
    <row r="8495" spans="1:4" x14ac:dyDescent="0.25">
      <c r="A8495" s="67">
        <v>44253</v>
      </c>
      <c r="B8495" s="60" t="s">
        <v>8</v>
      </c>
      <c r="C8495" s="60" t="s">
        <v>58</v>
      </c>
      <c r="D8495" s="15">
        <v>1</v>
      </c>
    </row>
    <row r="8496" spans="1:4" x14ac:dyDescent="0.25">
      <c r="A8496" s="67">
        <v>44253</v>
      </c>
      <c r="B8496" s="60" t="s">
        <v>8</v>
      </c>
      <c r="C8496" s="60" t="s">
        <v>40</v>
      </c>
      <c r="D8496" s="15">
        <v>2</v>
      </c>
    </row>
    <row r="8497" spans="1:4" x14ac:dyDescent="0.25">
      <c r="A8497" s="67">
        <v>44253</v>
      </c>
      <c r="B8497" s="60" t="s">
        <v>8</v>
      </c>
      <c r="C8497" s="60" t="s">
        <v>8</v>
      </c>
      <c r="D8497" s="15">
        <v>14</v>
      </c>
    </row>
    <row r="8498" spans="1:4" x14ac:dyDescent="0.25">
      <c r="A8498" s="67">
        <v>44253</v>
      </c>
      <c r="B8498" s="60" t="s">
        <v>8</v>
      </c>
      <c r="C8498" s="60" t="s">
        <v>31</v>
      </c>
      <c r="D8498" s="15">
        <v>1</v>
      </c>
    </row>
    <row r="8499" spans="1:4" x14ac:dyDescent="0.25">
      <c r="A8499" s="67">
        <v>44253</v>
      </c>
      <c r="B8499" s="60" t="s">
        <v>49</v>
      </c>
      <c r="C8499" s="60" t="s">
        <v>214</v>
      </c>
      <c r="D8499" s="15">
        <v>1</v>
      </c>
    </row>
    <row r="8500" spans="1:4" x14ac:dyDescent="0.25">
      <c r="A8500" s="67">
        <v>44253</v>
      </c>
      <c r="B8500" s="60" t="s">
        <v>49</v>
      </c>
      <c r="C8500" s="60" t="s">
        <v>49</v>
      </c>
      <c r="D8500" s="15">
        <v>1</v>
      </c>
    </row>
    <row r="8501" spans="1:4" x14ac:dyDescent="0.25">
      <c r="A8501" s="67">
        <v>44253</v>
      </c>
      <c r="B8501" s="60" t="s">
        <v>50</v>
      </c>
      <c r="C8501" s="60" t="s">
        <v>613</v>
      </c>
      <c r="D8501" s="15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5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5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5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5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5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5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5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5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5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5">
        <v>9</v>
      </c>
    </row>
    <row r="8512" spans="1:4" x14ac:dyDescent="0.25">
      <c r="A8512" s="67">
        <v>44254</v>
      </c>
      <c r="B8512" s="60" t="s">
        <v>13</v>
      </c>
      <c r="C8512" s="60" t="s">
        <v>225</v>
      </c>
      <c r="D8512" s="15">
        <v>2</v>
      </c>
    </row>
    <row r="8513" spans="1:4" x14ac:dyDescent="0.25">
      <c r="A8513" s="67">
        <v>44254</v>
      </c>
      <c r="B8513" s="60" t="s">
        <v>13</v>
      </c>
      <c r="C8513" s="60" t="s">
        <v>222</v>
      </c>
      <c r="D8513" s="15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5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5">
        <v>3</v>
      </c>
    </row>
    <row r="8516" spans="1:4" x14ac:dyDescent="0.25">
      <c r="A8516" s="67">
        <v>44254</v>
      </c>
      <c r="B8516" s="60" t="s">
        <v>48</v>
      </c>
      <c r="C8516" s="60" t="s">
        <v>48</v>
      </c>
      <c r="D8516" s="15">
        <v>0</v>
      </c>
    </row>
    <row r="8517" spans="1:4" x14ac:dyDescent="0.25">
      <c r="A8517" s="67">
        <v>44254</v>
      </c>
      <c r="B8517" s="60" t="s">
        <v>7</v>
      </c>
      <c r="C8517" s="60" t="s">
        <v>115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1355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60" t="s">
        <v>229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60" t="s">
        <v>214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367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1355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367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564" t="s">
        <v>223</v>
      </c>
      <c r="D8554" s="15">
        <v>1</v>
      </c>
    </row>
    <row r="8555" spans="1:4" x14ac:dyDescent="0.25">
      <c r="A8555" s="67">
        <v>44256</v>
      </c>
      <c r="B8555" s="60" t="s">
        <v>14</v>
      </c>
      <c r="C8555" s="60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60" t="s">
        <v>225</v>
      </c>
      <c r="D8561" s="15">
        <v>1</v>
      </c>
    </row>
    <row r="8562" spans="1:4" x14ac:dyDescent="0.25">
      <c r="A8562" s="67">
        <v>44256</v>
      </c>
      <c r="B8562" s="60" t="s">
        <v>13</v>
      </c>
      <c r="C8562" s="60" t="s">
        <v>304</v>
      </c>
      <c r="D8562" s="15">
        <v>1</v>
      </c>
    </row>
    <row r="8563" spans="1:4" x14ac:dyDescent="0.25">
      <c r="A8563" s="67">
        <v>44256</v>
      </c>
      <c r="B8563" s="60" t="s">
        <v>13</v>
      </c>
      <c r="C8563" s="60" t="s">
        <v>222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60" t="s">
        <v>764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60" t="s">
        <v>115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1355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60" t="s">
        <v>229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60" t="s">
        <v>1356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613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60" t="s">
        <v>710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60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1355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60" t="s">
        <v>229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60" t="s">
        <v>613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60" t="s">
        <v>225</v>
      </c>
      <c r="D8630" s="15">
        <v>1</v>
      </c>
    </row>
    <row r="8631" spans="1:4" x14ac:dyDescent="0.25">
      <c r="A8631" s="67">
        <v>44258</v>
      </c>
      <c r="B8631" s="60" t="s">
        <v>13</v>
      </c>
      <c r="C8631" s="60" t="s">
        <v>222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60" t="s">
        <v>589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60" t="s">
        <v>225</v>
      </c>
      <c r="D8663" s="15">
        <v>2</v>
      </c>
    </row>
    <row r="8664" spans="1:4" x14ac:dyDescent="0.25">
      <c r="A8664" s="67">
        <v>44259</v>
      </c>
      <c r="B8664" s="60" t="s">
        <v>13</v>
      </c>
      <c r="C8664" s="564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60" t="s">
        <v>222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60" t="s">
        <v>589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60" t="s">
        <v>214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60" t="s">
        <v>1356</v>
      </c>
      <c r="D8690" s="15">
        <v>4</v>
      </c>
    </row>
    <row r="8691" spans="1:4" x14ac:dyDescent="0.25">
      <c r="A8691" s="67">
        <v>44259</v>
      </c>
      <c r="B8691" s="60" t="s">
        <v>50</v>
      </c>
      <c r="C8691" s="60" t="s">
        <v>613</v>
      </c>
      <c r="D8691" s="15">
        <v>8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60" t="s">
        <v>1027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60" t="s">
        <v>225</v>
      </c>
      <c r="D8704" s="15">
        <v>3</v>
      </c>
    </row>
    <row r="8705" spans="1:4" x14ac:dyDescent="0.25">
      <c r="A8705" s="67">
        <v>44260</v>
      </c>
      <c r="B8705" s="60" t="s">
        <v>13</v>
      </c>
      <c r="C8705" s="60" t="s">
        <v>222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564" t="s">
        <v>1076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60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60" t="s">
        <v>115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60" t="s">
        <v>148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1355</v>
      </c>
      <c r="D8717" s="15">
        <v>0</v>
      </c>
    </row>
    <row r="8718" spans="1:4" x14ac:dyDescent="0.25">
      <c r="A8718" s="67">
        <v>44260</v>
      </c>
      <c r="B8718" s="60" t="s">
        <v>11</v>
      </c>
      <c r="C8718" s="564" t="s">
        <v>1077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60" t="s">
        <v>225</v>
      </c>
      <c r="D8738" s="15">
        <v>1</v>
      </c>
    </row>
    <row r="8739" spans="1:4" x14ac:dyDescent="0.25">
      <c r="A8739" s="67">
        <v>44261</v>
      </c>
      <c r="B8739" s="60" t="s">
        <v>13</v>
      </c>
      <c r="C8739" s="60" t="s">
        <v>222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564" t="s">
        <v>779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60" t="s">
        <v>115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60" t="s">
        <v>1078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60" t="s">
        <v>1356</v>
      </c>
      <c r="D8759" s="15">
        <v>4</v>
      </c>
    </row>
    <row r="8760" spans="1:4" x14ac:dyDescent="0.25">
      <c r="A8760" s="67">
        <v>44261</v>
      </c>
      <c r="B8760" s="60" t="s">
        <v>50</v>
      </c>
      <c r="C8760" s="60" t="s">
        <v>613</v>
      </c>
      <c r="D8760" s="15">
        <v>5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1355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367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60" t="s">
        <v>611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60" t="s">
        <v>225</v>
      </c>
      <c r="D8790" s="15">
        <v>1</v>
      </c>
    </row>
    <row r="8791" spans="1:4" x14ac:dyDescent="0.25">
      <c r="A8791" s="67">
        <v>44263</v>
      </c>
      <c r="B8791" s="60" t="s">
        <v>13</v>
      </c>
      <c r="C8791" s="60" t="s">
        <v>222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60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1355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60" t="s">
        <v>214</v>
      </c>
      <c r="D8812" s="15">
        <v>1</v>
      </c>
    </row>
    <row r="8813" spans="1:4" x14ac:dyDescent="0.25">
      <c r="A8813" s="67">
        <v>44263</v>
      </c>
      <c r="B8813" s="60" t="s">
        <v>50</v>
      </c>
      <c r="C8813" s="60" t="s">
        <v>1356</v>
      </c>
      <c r="D8813" s="15">
        <v>4</v>
      </c>
    </row>
    <row r="8814" spans="1:4" x14ac:dyDescent="0.25">
      <c r="A8814" s="67">
        <v>44263</v>
      </c>
      <c r="B8814" s="60" t="s">
        <v>50</v>
      </c>
      <c r="C8814" s="60" t="s">
        <v>613</v>
      </c>
      <c r="D8814" s="15">
        <v>7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60" t="s">
        <v>225</v>
      </c>
      <c r="D8822" s="15">
        <v>1</v>
      </c>
    </row>
    <row r="8823" spans="1:4" x14ac:dyDescent="0.25">
      <c r="A8823" s="67">
        <v>44264</v>
      </c>
      <c r="B8823" s="60" t="s">
        <v>13</v>
      </c>
      <c r="C8823" s="60" t="s">
        <v>222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60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1355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60" t="s">
        <v>613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60" t="s">
        <v>1027</v>
      </c>
      <c r="D8848" s="15">
        <v>1</v>
      </c>
    </row>
    <row r="8849" spans="1:4" x14ac:dyDescent="0.25">
      <c r="A8849" s="67">
        <v>44265</v>
      </c>
      <c r="B8849" s="60" t="s">
        <v>13</v>
      </c>
      <c r="C8849" s="60" t="s">
        <v>222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60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148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1355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564" t="s">
        <v>782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589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229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60" t="s">
        <v>613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60" t="s">
        <v>945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564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60" t="s">
        <v>304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60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564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564" t="s">
        <v>782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149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60" t="s">
        <v>229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60" t="s">
        <v>1356</v>
      </c>
      <c r="D8905" s="15">
        <v>4</v>
      </c>
    </row>
    <row r="8906" spans="1:4" x14ac:dyDescent="0.25">
      <c r="A8906" s="67">
        <v>44266</v>
      </c>
      <c r="B8906" s="60" t="s">
        <v>50</v>
      </c>
      <c r="C8906" s="60" t="s">
        <v>613</v>
      </c>
      <c r="D8906" s="15">
        <v>1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60" t="s">
        <v>1027</v>
      </c>
      <c r="D8916" s="15">
        <v>2</v>
      </c>
    </row>
    <row r="8917" spans="1:4" x14ac:dyDescent="0.25">
      <c r="A8917" s="67">
        <v>44267</v>
      </c>
      <c r="B8917" s="60" t="s">
        <v>13</v>
      </c>
      <c r="C8917" s="60" t="s">
        <v>1055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60" t="s">
        <v>222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60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60" t="s">
        <v>115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564" t="s">
        <v>782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60" t="s">
        <v>229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60" t="s">
        <v>1356</v>
      </c>
      <c r="D8939" s="15">
        <v>2</v>
      </c>
    </row>
    <row r="8940" spans="1:4" x14ac:dyDescent="0.25">
      <c r="A8940" s="67">
        <v>44267</v>
      </c>
      <c r="B8940" s="60" t="s">
        <v>50</v>
      </c>
      <c r="C8940" s="60" t="s">
        <v>613</v>
      </c>
      <c r="D8940" s="15">
        <v>7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60" t="s">
        <v>853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60" t="s">
        <v>1027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60" t="s">
        <v>222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60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60" t="s">
        <v>115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1355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60" t="s">
        <v>229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367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1355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367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60" t="s">
        <v>1027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60" t="s">
        <v>222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60" t="s">
        <v>115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60" t="s">
        <v>1080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60" t="s">
        <v>613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60" t="s">
        <v>1027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60" t="s">
        <v>225</v>
      </c>
      <c r="D9031" s="15">
        <v>1</v>
      </c>
    </row>
    <row r="9032" spans="1:4" x14ac:dyDescent="0.25">
      <c r="A9032" s="67">
        <v>44271</v>
      </c>
      <c r="B9032" s="60" t="s">
        <v>13</v>
      </c>
      <c r="C9032" s="60" t="s">
        <v>222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60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1355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60" t="s">
        <v>1080</v>
      </c>
      <c r="D9042" s="15">
        <v>1</v>
      </c>
    </row>
    <row r="9043" spans="1:4" x14ac:dyDescent="0.25">
      <c r="A9043" s="67">
        <v>44271</v>
      </c>
      <c r="B9043" s="60" t="s">
        <v>8</v>
      </c>
      <c r="C9043" s="60" t="s">
        <v>229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60" t="s">
        <v>1027</v>
      </c>
      <c r="D9059" s="15">
        <v>1</v>
      </c>
    </row>
    <row r="9060" spans="1:4" x14ac:dyDescent="0.25">
      <c r="A9060" s="67">
        <v>44272</v>
      </c>
      <c r="B9060" s="60" t="s">
        <v>13</v>
      </c>
      <c r="C9060" s="60" t="s">
        <v>224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60" t="s">
        <v>225</v>
      </c>
      <c r="D9062" s="15">
        <v>2</v>
      </c>
    </row>
    <row r="9063" spans="1:4" x14ac:dyDescent="0.25">
      <c r="A9063" s="67">
        <v>44272</v>
      </c>
      <c r="B9063" s="60" t="s">
        <v>13</v>
      </c>
      <c r="C9063" s="60" t="s">
        <v>222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60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60" t="s">
        <v>115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1355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564" t="s">
        <v>1022</v>
      </c>
      <c r="D9077" s="15">
        <v>1</v>
      </c>
    </row>
    <row r="9078" spans="1:4" x14ac:dyDescent="0.25">
      <c r="A9078" s="67">
        <v>44272</v>
      </c>
      <c r="B9078" s="60" t="s">
        <v>12</v>
      </c>
      <c r="C9078" s="564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60" t="s">
        <v>1080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60" t="s">
        <v>229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564" t="s">
        <v>1082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60" t="s">
        <v>224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60" t="s">
        <v>225</v>
      </c>
      <c r="D9103" s="15">
        <v>1</v>
      </c>
    </row>
    <row r="9104" spans="1:4" x14ac:dyDescent="0.25">
      <c r="A9104" s="67">
        <v>44273</v>
      </c>
      <c r="B9104" s="60" t="s">
        <v>13</v>
      </c>
      <c r="C9104" s="60" t="s">
        <v>222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60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60" t="s">
        <v>115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60" t="s">
        <v>148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1355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60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60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60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60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60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60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60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60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60" t="s">
        <v>1356</v>
      </c>
      <c r="D9127" s="15">
        <v>2</v>
      </c>
    </row>
    <row r="9128" spans="1:4" x14ac:dyDescent="0.25">
      <c r="A9128" s="67">
        <v>44273</v>
      </c>
      <c r="B9128" s="60" t="s">
        <v>50</v>
      </c>
      <c r="C9128" s="60" t="s">
        <v>613</v>
      </c>
      <c r="D9128" s="15">
        <v>1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60" t="s">
        <v>945</v>
      </c>
      <c r="D9130" s="15">
        <v>1</v>
      </c>
    </row>
    <row r="9131" spans="1:4" x14ac:dyDescent="0.25">
      <c r="A9131" s="67">
        <v>44273</v>
      </c>
      <c r="B9131" s="60" t="s">
        <v>27</v>
      </c>
      <c r="C9131" s="60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60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60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60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60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60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60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60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60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60" t="s">
        <v>222</v>
      </c>
      <c r="D9140" s="15">
        <v>4</v>
      </c>
    </row>
    <row r="9141" spans="1:4" x14ac:dyDescent="0.25">
      <c r="A9141" s="67">
        <v>44274</v>
      </c>
      <c r="B9141" s="60" t="s">
        <v>24</v>
      </c>
      <c r="C9141" s="60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60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60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60" t="s">
        <v>115</v>
      </c>
      <c r="D9144" s="15">
        <v>3</v>
      </c>
    </row>
    <row r="9145" spans="1:4" x14ac:dyDescent="0.25">
      <c r="A9145" s="67">
        <v>44274</v>
      </c>
      <c r="B9145" s="60" t="s">
        <v>7</v>
      </c>
      <c r="C9145" s="60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60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60" t="s">
        <v>134</v>
      </c>
      <c r="D9149" s="15">
        <v>1</v>
      </c>
    </row>
    <row r="9150" spans="1:4" x14ac:dyDescent="0.25">
      <c r="A9150" s="67">
        <v>44274</v>
      </c>
      <c r="B9150" s="60" t="s">
        <v>12</v>
      </c>
      <c r="C9150" s="60" t="s">
        <v>12</v>
      </c>
      <c r="D9150" s="15">
        <v>5</v>
      </c>
    </row>
    <row r="9151" spans="1:4" x14ac:dyDescent="0.25">
      <c r="A9151" s="67">
        <v>44274</v>
      </c>
      <c r="B9151" s="60" t="s">
        <v>8</v>
      </c>
      <c r="C9151" s="60" t="s">
        <v>229</v>
      </c>
      <c r="D9151" s="15">
        <v>2</v>
      </c>
    </row>
    <row r="9152" spans="1:4" x14ac:dyDescent="0.25">
      <c r="A9152" s="67">
        <v>44274</v>
      </c>
      <c r="B9152" s="60" t="s">
        <v>8</v>
      </c>
      <c r="C9152" s="60" t="s">
        <v>595</v>
      </c>
      <c r="D9152" s="15">
        <v>1</v>
      </c>
    </row>
    <row r="9153" spans="1:4" x14ac:dyDescent="0.25">
      <c r="A9153" s="67">
        <v>44274</v>
      </c>
      <c r="B9153" s="60" t="s">
        <v>8</v>
      </c>
      <c r="C9153" s="60" t="s">
        <v>8</v>
      </c>
      <c r="D9153" s="15">
        <v>22</v>
      </c>
    </row>
    <row r="9154" spans="1:4" x14ac:dyDescent="0.25">
      <c r="A9154" s="67">
        <v>44274</v>
      </c>
      <c r="B9154" s="60" t="s">
        <v>8</v>
      </c>
      <c r="C9154" s="60" t="s">
        <v>80</v>
      </c>
      <c r="D9154" s="15">
        <v>1</v>
      </c>
    </row>
    <row r="9155" spans="1:4" x14ac:dyDescent="0.25">
      <c r="A9155" s="67">
        <v>44274</v>
      </c>
      <c r="B9155" s="60" t="s">
        <v>8</v>
      </c>
      <c r="C9155" s="60" t="s">
        <v>111</v>
      </c>
      <c r="D9155" s="15">
        <v>2</v>
      </c>
    </row>
    <row r="9156" spans="1:4" x14ac:dyDescent="0.25">
      <c r="A9156" s="67">
        <v>44274</v>
      </c>
      <c r="B9156" s="60" t="s">
        <v>8</v>
      </c>
      <c r="C9156" s="60" t="s">
        <v>610</v>
      </c>
      <c r="D9156" s="15">
        <v>1</v>
      </c>
    </row>
    <row r="9157" spans="1:4" x14ac:dyDescent="0.25">
      <c r="A9157" s="67">
        <v>44274</v>
      </c>
      <c r="B9157" s="60" t="s">
        <v>49</v>
      </c>
      <c r="C9157" s="60" t="s">
        <v>214</v>
      </c>
      <c r="D9157" s="15">
        <v>1</v>
      </c>
    </row>
    <row r="9158" spans="1:4" x14ac:dyDescent="0.25">
      <c r="A9158" s="67">
        <v>44274</v>
      </c>
      <c r="B9158" s="60" t="s">
        <v>50</v>
      </c>
      <c r="C9158" s="60" t="s">
        <v>613</v>
      </c>
      <c r="D9158" s="15">
        <v>1</v>
      </c>
    </row>
    <row r="9159" spans="1:4" x14ac:dyDescent="0.25">
      <c r="A9159" s="67">
        <v>44274</v>
      </c>
      <c r="B9159" s="60" t="s">
        <v>50</v>
      </c>
      <c r="C9159" s="60" t="s">
        <v>367</v>
      </c>
      <c r="D9159" s="15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5">
        <v>1</v>
      </c>
    </row>
    <row r="9161" spans="1:4" x14ac:dyDescent="0.25">
      <c r="A9161" s="67">
        <v>44274</v>
      </c>
      <c r="B9161" s="60" t="s">
        <v>27</v>
      </c>
      <c r="C9161" s="60" t="s">
        <v>234</v>
      </c>
      <c r="D9161" s="15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5">
        <v>22</v>
      </c>
    </row>
    <row r="9163" spans="1:4" x14ac:dyDescent="0.25">
      <c r="A9163" s="67">
        <v>44274</v>
      </c>
      <c r="B9163" s="60" t="s">
        <v>51</v>
      </c>
      <c r="C9163" s="60" t="s">
        <v>51</v>
      </c>
      <c r="D9163" s="15">
        <v>4</v>
      </c>
    </row>
    <row r="9164" spans="1:4" x14ac:dyDescent="0.25">
      <c r="A9164" s="67">
        <v>44274</v>
      </c>
      <c r="B9164" s="60" t="s">
        <v>10</v>
      </c>
      <c r="C9164" s="60" t="s">
        <v>10</v>
      </c>
      <c r="D9164" s="15">
        <v>0</v>
      </c>
    </row>
    <row r="9165" spans="1:4" x14ac:dyDescent="0.25">
      <c r="A9165" s="67">
        <v>44275</v>
      </c>
      <c r="B9165" s="60" t="s">
        <v>14</v>
      </c>
      <c r="C9165" s="60" t="s">
        <v>14</v>
      </c>
      <c r="D9165" s="15">
        <v>5</v>
      </c>
    </row>
    <row r="9166" spans="1:4" x14ac:dyDescent="0.25">
      <c r="A9166" s="67">
        <v>44275</v>
      </c>
      <c r="B9166" s="60" t="s">
        <v>14</v>
      </c>
      <c r="C9166" s="60" t="s">
        <v>16</v>
      </c>
      <c r="D9166" s="15">
        <v>7</v>
      </c>
    </row>
    <row r="9167" spans="1:4" x14ac:dyDescent="0.25">
      <c r="A9167" s="67">
        <v>44275</v>
      </c>
      <c r="B9167" s="60" t="s">
        <v>14</v>
      </c>
      <c r="C9167" s="60" t="s">
        <v>85</v>
      </c>
      <c r="D9167" s="15">
        <v>3</v>
      </c>
    </row>
    <row r="9168" spans="1:4" x14ac:dyDescent="0.25">
      <c r="A9168" s="67">
        <v>44275</v>
      </c>
      <c r="B9168" s="60" t="s">
        <v>20</v>
      </c>
      <c r="C9168" s="60" t="s">
        <v>20</v>
      </c>
      <c r="D9168" s="15">
        <v>20</v>
      </c>
    </row>
    <row r="9169" spans="1:4" x14ac:dyDescent="0.25">
      <c r="A9169" s="67">
        <v>44275</v>
      </c>
      <c r="B9169" s="60" t="s">
        <v>13</v>
      </c>
      <c r="C9169" s="60" t="s">
        <v>1027</v>
      </c>
      <c r="D9169" s="15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60" t="s">
        <v>222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60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1355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60" t="s">
        <v>229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60" t="s">
        <v>1356</v>
      </c>
      <c r="D9192" s="15">
        <v>3</v>
      </c>
    </row>
    <row r="9193" spans="1:4" x14ac:dyDescent="0.25">
      <c r="A9193" s="67">
        <v>44275</v>
      </c>
      <c r="B9193" s="60" t="s">
        <v>50</v>
      </c>
      <c r="C9193" s="60" t="s">
        <v>613</v>
      </c>
      <c r="D9193" s="15">
        <v>2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60" t="s">
        <v>1250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1355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367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564" t="s">
        <v>1070</v>
      </c>
      <c r="D9217" s="15">
        <v>1</v>
      </c>
    </row>
    <row r="9218" spans="1:4" x14ac:dyDescent="0.25">
      <c r="A9218" s="67">
        <v>44277</v>
      </c>
      <c r="B9218" s="60" t="s">
        <v>14</v>
      </c>
      <c r="C9218" s="60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60" t="s">
        <v>947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60" t="s">
        <v>225</v>
      </c>
      <c r="D9224" s="15">
        <v>2</v>
      </c>
    </row>
    <row r="9225" spans="1:4" x14ac:dyDescent="0.25">
      <c r="A9225" s="67">
        <v>44277</v>
      </c>
      <c r="B9225" s="60" t="s">
        <v>13</v>
      </c>
      <c r="C9225" s="60" t="s">
        <v>222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60" t="s">
        <v>956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60" t="s">
        <v>115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67">
        <v>44277</v>
      </c>
      <c r="B9242" s="60" t="s">
        <v>8</v>
      </c>
      <c r="C9242" s="60" t="s">
        <v>204</v>
      </c>
      <c r="D9242" s="15">
        <v>2</v>
      </c>
    </row>
    <row r="9243" spans="1:4" x14ac:dyDescent="0.25">
      <c r="A9243" s="67">
        <v>44277</v>
      </c>
      <c r="B9243" s="60" t="s">
        <v>8</v>
      </c>
      <c r="C9243" s="60" t="s">
        <v>8</v>
      </c>
      <c r="D9243" s="15">
        <v>45</v>
      </c>
    </row>
    <row r="9244" spans="1:4" x14ac:dyDescent="0.25">
      <c r="A9244" s="67">
        <v>44277</v>
      </c>
      <c r="B9244" s="60" t="s">
        <v>8</v>
      </c>
      <c r="C9244" s="60" t="s">
        <v>31</v>
      </c>
      <c r="D9244" s="15">
        <v>3</v>
      </c>
    </row>
    <row r="9245" spans="1:4" x14ac:dyDescent="0.25">
      <c r="A9245" s="67">
        <v>44277</v>
      </c>
      <c r="B9245" s="60" t="s">
        <v>8</v>
      </c>
      <c r="C9245" s="60" t="s">
        <v>111</v>
      </c>
      <c r="D9245" s="15">
        <v>2</v>
      </c>
    </row>
    <row r="9246" spans="1:4" x14ac:dyDescent="0.25">
      <c r="A9246" s="67">
        <v>44277</v>
      </c>
      <c r="B9246" s="60" t="s">
        <v>8</v>
      </c>
      <c r="C9246" s="60" t="s">
        <v>347</v>
      </c>
      <c r="D9246" s="15">
        <v>1</v>
      </c>
    </row>
    <row r="9247" spans="1:4" x14ac:dyDescent="0.25">
      <c r="A9247" s="67">
        <v>44277</v>
      </c>
      <c r="B9247" s="60" t="s">
        <v>49</v>
      </c>
      <c r="C9247" s="60" t="s">
        <v>49</v>
      </c>
      <c r="D9247" s="15">
        <v>0</v>
      </c>
    </row>
    <row r="9248" spans="1:4" x14ac:dyDescent="0.25">
      <c r="A9248" s="67">
        <v>44277</v>
      </c>
      <c r="B9248" s="60" t="s">
        <v>50</v>
      </c>
      <c r="C9248" s="60" t="s">
        <v>1073</v>
      </c>
      <c r="D9248" s="15">
        <v>1</v>
      </c>
    </row>
    <row r="9249" spans="1:4" x14ac:dyDescent="0.25">
      <c r="A9249" s="67">
        <v>44277</v>
      </c>
      <c r="B9249" s="60" t="s">
        <v>50</v>
      </c>
      <c r="C9249" s="60" t="s">
        <v>1356</v>
      </c>
      <c r="D9249" s="15">
        <v>4</v>
      </c>
    </row>
    <row r="9250" spans="1:4" x14ac:dyDescent="0.25">
      <c r="A9250" s="67">
        <v>44277</v>
      </c>
      <c r="B9250" s="60" t="s">
        <v>50</v>
      </c>
      <c r="C9250" s="60" t="s">
        <v>613</v>
      </c>
      <c r="D9250" s="15">
        <v>1</v>
      </c>
    </row>
    <row r="9251" spans="1:4" x14ac:dyDescent="0.25">
      <c r="A9251" s="67">
        <v>44277</v>
      </c>
      <c r="B9251" s="60" t="s">
        <v>50</v>
      </c>
      <c r="C9251" s="60" t="s">
        <v>367</v>
      </c>
      <c r="D9251" s="15">
        <v>1</v>
      </c>
    </row>
    <row r="9252" spans="1:4" x14ac:dyDescent="0.25">
      <c r="A9252" s="67">
        <v>44277</v>
      </c>
      <c r="B9252" s="60" t="s">
        <v>27</v>
      </c>
      <c r="C9252" s="60" t="s">
        <v>140</v>
      </c>
      <c r="D9252" s="15">
        <v>1</v>
      </c>
    </row>
    <row r="9253" spans="1:4" x14ac:dyDescent="0.25">
      <c r="A9253" s="67">
        <v>44277</v>
      </c>
      <c r="B9253" s="60" t="s">
        <v>27</v>
      </c>
      <c r="C9253" s="564" t="s">
        <v>1083</v>
      </c>
      <c r="D9253" s="15">
        <v>1</v>
      </c>
    </row>
    <row r="9254" spans="1:4" x14ac:dyDescent="0.25">
      <c r="A9254" s="67">
        <v>44277</v>
      </c>
      <c r="B9254" s="60" t="s">
        <v>27</v>
      </c>
      <c r="C9254" s="60" t="s">
        <v>43</v>
      </c>
      <c r="D9254" s="15">
        <v>18</v>
      </c>
    </row>
    <row r="9255" spans="1:4" x14ac:dyDescent="0.25">
      <c r="A9255" s="67">
        <v>44277</v>
      </c>
      <c r="B9255" s="60" t="s">
        <v>27</v>
      </c>
      <c r="C9255" s="60" t="s">
        <v>939</v>
      </c>
      <c r="D9255" s="15">
        <v>1</v>
      </c>
    </row>
    <row r="9256" spans="1:4" x14ac:dyDescent="0.25">
      <c r="A9256" s="67">
        <v>44277</v>
      </c>
      <c r="B9256" s="60" t="s">
        <v>51</v>
      </c>
      <c r="C9256" s="60" t="s">
        <v>51</v>
      </c>
      <c r="D9256" s="15">
        <v>2</v>
      </c>
    </row>
    <row r="9257" spans="1:4" x14ac:dyDescent="0.25">
      <c r="A9257" s="67">
        <v>44277</v>
      </c>
      <c r="B9257" s="60" t="s">
        <v>10</v>
      </c>
      <c r="C9257" s="60" t="s">
        <v>10</v>
      </c>
      <c r="D9257" s="15">
        <v>11</v>
      </c>
    </row>
    <row r="9258" spans="1:4" x14ac:dyDescent="0.25">
      <c r="A9258" s="67">
        <v>44278</v>
      </c>
      <c r="B9258" s="60" t="s">
        <v>14</v>
      </c>
      <c r="C9258" s="60" t="s">
        <v>14</v>
      </c>
      <c r="D9258" s="15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60" t="s">
        <v>225</v>
      </c>
      <c r="D9262" s="15">
        <v>2</v>
      </c>
    </row>
    <row r="9263" spans="1:4" x14ac:dyDescent="0.25">
      <c r="A9263" s="67">
        <v>44278</v>
      </c>
      <c r="B9263" s="60" t="s">
        <v>13</v>
      </c>
      <c r="C9263" s="60" t="s">
        <v>222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1355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60" t="s">
        <v>14</v>
      </c>
      <c r="D9287" s="15">
        <v>1</v>
      </c>
    </row>
    <row r="9288" spans="1:4" x14ac:dyDescent="0.25">
      <c r="A9288" s="67">
        <v>44279</v>
      </c>
      <c r="B9288" s="60" t="s">
        <v>14</v>
      </c>
      <c r="C9288" s="60" t="s">
        <v>16</v>
      </c>
      <c r="D9288" s="15">
        <v>10</v>
      </c>
    </row>
    <row r="9289" spans="1:4" x14ac:dyDescent="0.25">
      <c r="A9289" s="67">
        <v>44279</v>
      </c>
      <c r="B9289" s="60" t="s">
        <v>20</v>
      </c>
      <c r="C9289" s="60" t="s">
        <v>20</v>
      </c>
      <c r="D9289" s="15">
        <v>17</v>
      </c>
    </row>
    <row r="9290" spans="1:4" x14ac:dyDescent="0.25">
      <c r="A9290" s="67">
        <v>44279</v>
      </c>
      <c r="B9290" s="60" t="s">
        <v>13</v>
      </c>
      <c r="C9290" s="60" t="s">
        <v>222</v>
      </c>
      <c r="D9290" s="15">
        <v>3</v>
      </c>
    </row>
    <row r="9291" spans="1:4" x14ac:dyDescent="0.25">
      <c r="A9291" s="67">
        <v>44279</v>
      </c>
      <c r="B9291" s="60" t="s">
        <v>24</v>
      </c>
      <c r="C9291" s="60" t="s">
        <v>23</v>
      </c>
      <c r="D9291" s="15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5">
        <v>5</v>
      </c>
    </row>
    <row r="9293" spans="1:4" x14ac:dyDescent="0.25">
      <c r="A9293" s="67">
        <v>44279</v>
      </c>
      <c r="B9293" s="60" t="s">
        <v>48</v>
      </c>
      <c r="C9293" s="60" t="s">
        <v>48</v>
      </c>
      <c r="D9293" s="15">
        <v>1</v>
      </c>
    </row>
    <row r="9294" spans="1:4" x14ac:dyDescent="0.25">
      <c r="A9294" s="67">
        <v>44279</v>
      </c>
      <c r="B9294" s="60" t="s">
        <v>7</v>
      </c>
      <c r="C9294" s="60" t="s">
        <v>115</v>
      </c>
      <c r="D9294" s="15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5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5">
        <v>20</v>
      </c>
    </row>
    <row r="9297" spans="1:4" x14ac:dyDescent="0.25">
      <c r="A9297" s="67">
        <v>44279</v>
      </c>
      <c r="B9297" s="60" t="s">
        <v>9</v>
      </c>
      <c r="C9297" s="60" t="s">
        <v>17</v>
      </c>
      <c r="D9297" s="15">
        <v>5</v>
      </c>
    </row>
    <row r="9298" spans="1:4" x14ac:dyDescent="0.25">
      <c r="A9298" s="67">
        <v>44279</v>
      </c>
      <c r="B9298" s="60" t="s">
        <v>9</v>
      </c>
      <c r="C9298" s="60" t="s">
        <v>148</v>
      </c>
      <c r="D9298" s="15">
        <v>1</v>
      </c>
    </row>
    <row r="9299" spans="1:4" x14ac:dyDescent="0.25">
      <c r="A9299" s="67">
        <v>44279</v>
      </c>
      <c r="B9299" s="60" t="s">
        <v>9</v>
      </c>
      <c r="C9299" s="60" t="s">
        <v>144</v>
      </c>
      <c r="D9299" s="15">
        <v>1</v>
      </c>
    </row>
    <row r="9300" spans="1:4" x14ac:dyDescent="0.25">
      <c r="A9300" s="67">
        <v>44279</v>
      </c>
      <c r="B9300" s="60" t="s">
        <v>15</v>
      </c>
      <c r="C9300" s="60" t="s">
        <v>108</v>
      </c>
      <c r="D9300" s="15">
        <v>1</v>
      </c>
    </row>
    <row r="9301" spans="1:4" x14ac:dyDescent="0.25">
      <c r="A9301" s="67">
        <v>44279</v>
      </c>
      <c r="B9301" s="60" t="s">
        <v>15</v>
      </c>
      <c r="C9301" s="60" t="s">
        <v>1355</v>
      </c>
      <c r="D9301" s="15">
        <v>6</v>
      </c>
    </row>
    <row r="9302" spans="1:4" x14ac:dyDescent="0.25">
      <c r="A9302" s="67">
        <v>44279</v>
      </c>
      <c r="B9302" s="60" t="s">
        <v>15</v>
      </c>
      <c r="C9302" s="60" t="s">
        <v>284</v>
      </c>
      <c r="D9302" s="15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5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5">
        <v>1</v>
      </c>
    </row>
    <row r="9305" spans="1:4" x14ac:dyDescent="0.25">
      <c r="A9305" s="67">
        <v>44279</v>
      </c>
      <c r="B9305" s="60" t="s">
        <v>12</v>
      </c>
      <c r="C9305" s="60" t="s">
        <v>12</v>
      </c>
      <c r="D9305" s="15">
        <v>0</v>
      </c>
    </row>
    <row r="9306" spans="1:4" x14ac:dyDescent="0.25">
      <c r="A9306" s="67">
        <v>44279</v>
      </c>
      <c r="B9306" s="60" t="s">
        <v>8</v>
      </c>
      <c r="C9306" s="60" t="s">
        <v>40</v>
      </c>
      <c r="D9306" s="15">
        <v>1</v>
      </c>
    </row>
    <row r="9307" spans="1:4" x14ac:dyDescent="0.25">
      <c r="A9307" s="67">
        <v>44279</v>
      </c>
      <c r="B9307" s="60" t="s">
        <v>8</v>
      </c>
      <c r="C9307" s="60" t="s">
        <v>8</v>
      </c>
      <c r="D9307" s="15">
        <v>42</v>
      </c>
    </row>
    <row r="9308" spans="1:4" x14ac:dyDescent="0.25">
      <c r="A9308" s="67">
        <v>44279</v>
      </c>
      <c r="B9308" s="60" t="s">
        <v>8</v>
      </c>
      <c r="C9308" s="564" t="s">
        <v>1034</v>
      </c>
      <c r="D9308" s="15">
        <v>1</v>
      </c>
    </row>
    <row r="9309" spans="1:4" x14ac:dyDescent="0.25">
      <c r="A9309" s="67">
        <v>44279</v>
      </c>
      <c r="B9309" s="60" t="s">
        <v>8</v>
      </c>
      <c r="C9309" s="60" t="s">
        <v>31</v>
      </c>
      <c r="D9309" s="15">
        <v>2</v>
      </c>
    </row>
    <row r="9310" spans="1:4" x14ac:dyDescent="0.25">
      <c r="A9310" s="67">
        <v>44279</v>
      </c>
      <c r="B9310" s="60" t="s">
        <v>8</v>
      </c>
      <c r="C9310" s="60" t="s">
        <v>111</v>
      </c>
      <c r="D9310" s="15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5">
        <v>0</v>
      </c>
    </row>
    <row r="9312" spans="1:4" x14ac:dyDescent="0.25">
      <c r="A9312" s="67">
        <v>44279</v>
      </c>
      <c r="B9312" s="60" t="s">
        <v>50</v>
      </c>
      <c r="C9312" s="60" t="s">
        <v>1087</v>
      </c>
      <c r="D9312" s="15">
        <v>1</v>
      </c>
    </row>
    <row r="9313" spans="1:4" x14ac:dyDescent="0.25">
      <c r="A9313" s="67">
        <v>44279</v>
      </c>
      <c r="B9313" s="60" t="s">
        <v>50</v>
      </c>
      <c r="C9313" s="60" t="s">
        <v>613</v>
      </c>
      <c r="D9313" s="15">
        <v>2</v>
      </c>
    </row>
    <row r="9314" spans="1:4" x14ac:dyDescent="0.25">
      <c r="A9314" s="67">
        <v>44279</v>
      </c>
      <c r="B9314" s="60" t="s">
        <v>50</v>
      </c>
      <c r="C9314" s="60" t="s">
        <v>367</v>
      </c>
      <c r="D9314" s="15">
        <v>4</v>
      </c>
    </row>
    <row r="9315" spans="1:4" x14ac:dyDescent="0.25">
      <c r="A9315" s="67">
        <v>44279</v>
      </c>
      <c r="B9315" s="60" t="s">
        <v>27</v>
      </c>
      <c r="C9315" s="60" t="s">
        <v>43</v>
      </c>
      <c r="D9315" s="15">
        <v>8</v>
      </c>
    </row>
    <row r="9316" spans="1:4" x14ac:dyDescent="0.25">
      <c r="A9316" s="67">
        <v>44279</v>
      </c>
      <c r="B9316" s="60" t="s">
        <v>51</v>
      </c>
      <c r="C9316" s="60" t="s">
        <v>51</v>
      </c>
      <c r="D9316" s="15">
        <v>0</v>
      </c>
    </row>
    <row r="9317" spans="1:4" x14ac:dyDescent="0.25">
      <c r="A9317" s="67">
        <v>44279</v>
      </c>
      <c r="B9317" s="60" t="s">
        <v>10</v>
      </c>
      <c r="C9317" s="60" t="s">
        <v>10</v>
      </c>
      <c r="D9317" s="15">
        <v>5</v>
      </c>
    </row>
    <row r="9318" spans="1:4" x14ac:dyDescent="0.25">
      <c r="A9318" s="67">
        <v>44280</v>
      </c>
      <c r="B9318" s="60" t="s">
        <v>14</v>
      </c>
      <c r="C9318" s="60" t="s">
        <v>14</v>
      </c>
      <c r="D9318" s="15">
        <v>20</v>
      </c>
    </row>
    <row r="9319" spans="1:4" x14ac:dyDescent="0.25">
      <c r="A9319" s="67">
        <v>44280</v>
      </c>
      <c r="B9319" s="60" t="s">
        <v>14</v>
      </c>
      <c r="C9319" s="60" t="s">
        <v>16</v>
      </c>
      <c r="D9319" s="15">
        <v>1</v>
      </c>
    </row>
    <row r="9320" spans="1:4" x14ac:dyDescent="0.25">
      <c r="A9320" s="67">
        <v>44280</v>
      </c>
      <c r="B9320" s="60" t="s">
        <v>14</v>
      </c>
      <c r="C9320" s="60" t="s">
        <v>85</v>
      </c>
      <c r="D9320" s="15">
        <v>1</v>
      </c>
    </row>
    <row r="9321" spans="1:4" x14ac:dyDescent="0.25">
      <c r="A9321" s="67">
        <v>44280</v>
      </c>
      <c r="B9321" s="60" t="s">
        <v>20</v>
      </c>
      <c r="C9321" s="60" t="s">
        <v>20</v>
      </c>
      <c r="D9321" s="15">
        <v>4</v>
      </c>
    </row>
    <row r="9322" spans="1:4" x14ac:dyDescent="0.25">
      <c r="A9322" s="67">
        <v>44280</v>
      </c>
      <c r="B9322" s="60" t="s">
        <v>13</v>
      </c>
      <c r="C9322" s="60" t="s">
        <v>13</v>
      </c>
      <c r="D9322" s="15">
        <v>2</v>
      </c>
    </row>
    <row r="9323" spans="1:4" x14ac:dyDescent="0.25">
      <c r="A9323" s="67">
        <v>44280</v>
      </c>
      <c r="B9323" s="60" t="s">
        <v>13</v>
      </c>
      <c r="C9323" s="60" t="s">
        <v>225</v>
      </c>
      <c r="D9323" s="15">
        <v>4</v>
      </c>
    </row>
    <row r="9324" spans="1:4" x14ac:dyDescent="0.25">
      <c r="A9324" s="67">
        <v>44280</v>
      </c>
      <c r="B9324" s="60" t="s">
        <v>13</v>
      </c>
      <c r="C9324" s="60" t="s">
        <v>222</v>
      </c>
      <c r="D9324" s="15">
        <v>2</v>
      </c>
    </row>
    <row r="9325" spans="1:4" x14ac:dyDescent="0.25">
      <c r="A9325" s="67">
        <v>44280</v>
      </c>
      <c r="B9325" s="60" t="s">
        <v>24</v>
      </c>
      <c r="C9325" s="60" t="s">
        <v>23</v>
      </c>
      <c r="D9325" s="15">
        <v>1</v>
      </c>
    </row>
    <row r="9326" spans="1:4" x14ac:dyDescent="0.25">
      <c r="A9326" s="67">
        <v>44280</v>
      </c>
      <c r="B9326" s="60" t="s">
        <v>24</v>
      </c>
      <c r="C9326" s="60" t="s">
        <v>764</v>
      </c>
      <c r="D9326" s="15">
        <v>1</v>
      </c>
    </row>
    <row r="9327" spans="1:4" x14ac:dyDescent="0.25">
      <c r="A9327" s="67">
        <v>44280</v>
      </c>
      <c r="B9327" s="60" t="s">
        <v>24</v>
      </c>
      <c r="C9327" s="60" t="s">
        <v>656</v>
      </c>
      <c r="D9327" s="15">
        <v>1</v>
      </c>
    </row>
    <row r="9328" spans="1:4" x14ac:dyDescent="0.25">
      <c r="A9328" s="67">
        <v>44280</v>
      </c>
      <c r="B9328" s="60" t="s">
        <v>47</v>
      </c>
      <c r="C9328" s="60" t="s">
        <v>47</v>
      </c>
      <c r="D9328" s="15">
        <v>1</v>
      </c>
    </row>
    <row r="9329" spans="1:4" x14ac:dyDescent="0.25">
      <c r="A9329" s="67">
        <v>44280</v>
      </c>
      <c r="B9329" s="60" t="s">
        <v>48</v>
      </c>
      <c r="C9329" s="60" t="s">
        <v>48</v>
      </c>
      <c r="D9329" s="15">
        <v>1</v>
      </c>
    </row>
    <row r="9330" spans="1:4" x14ac:dyDescent="0.25">
      <c r="A9330" s="67">
        <v>44280</v>
      </c>
      <c r="B9330" s="60" t="s">
        <v>7</v>
      </c>
      <c r="C9330" s="60" t="s">
        <v>115</v>
      </c>
      <c r="D9330" s="15">
        <v>4</v>
      </c>
    </row>
    <row r="9331" spans="1:4" x14ac:dyDescent="0.25">
      <c r="A9331" s="67">
        <v>44280</v>
      </c>
      <c r="B9331" s="60" t="s">
        <v>7</v>
      </c>
      <c r="C9331" s="60" t="s">
        <v>7</v>
      </c>
      <c r="D9331" s="15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5">
        <v>6</v>
      </c>
    </row>
    <row r="9333" spans="1:4" x14ac:dyDescent="0.25">
      <c r="A9333" s="67">
        <v>44280</v>
      </c>
      <c r="B9333" s="60" t="s">
        <v>15</v>
      </c>
      <c r="C9333" s="60" t="s">
        <v>1355</v>
      </c>
      <c r="D9333" s="15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5">
        <v>0</v>
      </c>
    </row>
    <row r="9335" spans="1:4" x14ac:dyDescent="0.25">
      <c r="A9335" s="67">
        <v>44280</v>
      </c>
      <c r="B9335" s="60" t="s">
        <v>12</v>
      </c>
      <c r="C9335" s="60" t="s">
        <v>116</v>
      </c>
      <c r="D9335" s="15">
        <v>1</v>
      </c>
    </row>
    <row r="9336" spans="1:4" x14ac:dyDescent="0.25">
      <c r="A9336" s="67">
        <v>44280</v>
      </c>
      <c r="B9336" s="60" t="s">
        <v>8</v>
      </c>
      <c r="C9336" s="60" t="s">
        <v>58</v>
      </c>
      <c r="D9336" s="15">
        <v>1</v>
      </c>
    </row>
    <row r="9337" spans="1:4" x14ac:dyDescent="0.25">
      <c r="A9337" s="67">
        <v>44280</v>
      </c>
      <c r="B9337" s="60" t="s">
        <v>8</v>
      </c>
      <c r="C9337" s="60" t="s">
        <v>595</v>
      </c>
      <c r="D9337" s="15">
        <v>1</v>
      </c>
    </row>
    <row r="9338" spans="1:4" x14ac:dyDescent="0.25">
      <c r="A9338" s="67">
        <v>44280</v>
      </c>
      <c r="B9338" s="60" t="s">
        <v>8</v>
      </c>
      <c r="C9338" s="60" t="s">
        <v>204</v>
      </c>
      <c r="D9338" s="15">
        <v>2</v>
      </c>
    </row>
    <row r="9339" spans="1:4" x14ac:dyDescent="0.25">
      <c r="A9339" s="67">
        <v>44280</v>
      </c>
      <c r="B9339" s="60" t="s">
        <v>8</v>
      </c>
      <c r="C9339" s="60" t="s">
        <v>8</v>
      </c>
      <c r="D9339" s="15">
        <v>31</v>
      </c>
    </row>
    <row r="9340" spans="1:4" x14ac:dyDescent="0.25">
      <c r="A9340" s="67">
        <v>44280</v>
      </c>
      <c r="B9340" s="60" t="s">
        <v>8</v>
      </c>
      <c r="C9340" s="60" t="s">
        <v>130</v>
      </c>
      <c r="D9340" s="15">
        <v>1</v>
      </c>
    </row>
    <row r="9341" spans="1:4" x14ac:dyDescent="0.25">
      <c r="A9341" s="67">
        <v>44280</v>
      </c>
      <c r="B9341" s="60" t="s">
        <v>8</v>
      </c>
      <c r="C9341" s="60" t="s">
        <v>80</v>
      </c>
      <c r="D9341" s="15">
        <v>1</v>
      </c>
    </row>
    <row r="9342" spans="1:4" x14ac:dyDescent="0.25">
      <c r="A9342" s="67">
        <v>44280</v>
      </c>
      <c r="B9342" s="60" t="s">
        <v>8</v>
      </c>
      <c r="C9342" s="60" t="s">
        <v>111</v>
      </c>
      <c r="D9342" s="15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5">
        <v>0</v>
      </c>
    </row>
    <row r="9344" spans="1:4" x14ac:dyDescent="0.25">
      <c r="A9344" s="67">
        <v>44280</v>
      </c>
      <c r="B9344" s="60" t="s">
        <v>50</v>
      </c>
      <c r="C9344" s="60" t="s">
        <v>1356</v>
      </c>
      <c r="D9344" s="15">
        <v>5</v>
      </c>
    </row>
    <row r="9345" spans="1:4" x14ac:dyDescent="0.25">
      <c r="A9345" s="67">
        <v>44280</v>
      </c>
      <c r="B9345" s="60" t="s">
        <v>50</v>
      </c>
      <c r="C9345" s="60" t="s">
        <v>613</v>
      </c>
      <c r="D9345" s="15">
        <v>5</v>
      </c>
    </row>
    <row r="9346" spans="1:4" x14ac:dyDescent="0.25">
      <c r="A9346" s="67">
        <v>44280</v>
      </c>
      <c r="B9346" s="60" t="s">
        <v>27</v>
      </c>
      <c r="C9346" s="60" t="s">
        <v>43</v>
      </c>
      <c r="D9346" s="15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5">
        <v>1</v>
      </c>
    </row>
    <row r="9348" spans="1:4" x14ac:dyDescent="0.25">
      <c r="A9348" s="67">
        <v>44280</v>
      </c>
      <c r="B9348" s="60" t="s">
        <v>10</v>
      </c>
      <c r="C9348" s="60" t="s">
        <v>1250</v>
      </c>
      <c r="D9348" s="15">
        <v>1</v>
      </c>
    </row>
    <row r="9349" spans="1:4" x14ac:dyDescent="0.25">
      <c r="A9349" s="67">
        <v>44280</v>
      </c>
      <c r="B9349" s="60" t="s">
        <v>10</v>
      </c>
      <c r="C9349" s="60" t="s">
        <v>10</v>
      </c>
      <c r="D9349" s="15">
        <v>9</v>
      </c>
    </row>
    <row r="9350" spans="1:4" x14ac:dyDescent="0.25">
      <c r="A9350" s="67">
        <v>44281</v>
      </c>
      <c r="B9350" s="60" t="s">
        <v>14</v>
      </c>
      <c r="C9350" s="60" t="s">
        <v>14</v>
      </c>
      <c r="D9350" s="15">
        <v>16</v>
      </c>
    </row>
    <row r="9351" spans="1:4" x14ac:dyDescent="0.25">
      <c r="A9351" s="67">
        <v>44281</v>
      </c>
      <c r="B9351" s="60" t="s">
        <v>14</v>
      </c>
      <c r="C9351" s="60" t="s">
        <v>1088</v>
      </c>
      <c r="D9351" s="15">
        <v>3</v>
      </c>
    </row>
    <row r="9352" spans="1:4" x14ac:dyDescent="0.25">
      <c r="A9352" s="67">
        <v>44281</v>
      </c>
      <c r="B9352" s="60" t="s">
        <v>14</v>
      </c>
      <c r="C9352" s="60" t="s">
        <v>807</v>
      </c>
      <c r="D9352" s="15">
        <v>1</v>
      </c>
    </row>
    <row r="9353" spans="1:4" x14ac:dyDescent="0.25">
      <c r="A9353" s="67">
        <v>44281</v>
      </c>
      <c r="B9353" s="60" t="s">
        <v>14</v>
      </c>
      <c r="C9353" s="60" t="s">
        <v>85</v>
      </c>
      <c r="D9353" s="15">
        <v>3</v>
      </c>
    </row>
    <row r="9354" spans="1:4" x14ac:dyDescent="0.25">
      <c r="A9354" s="67">
        <v>44281</v>
      </c>
      <c r="B9354" s="60" t="s">
        <v>20</v>
      </c>
      <c r="C9354" s="60" t="s">
        <v>20</v>
      </c>
      <c r="D9354" s="15">
        <v>2</v>
      </c>
    </row>
    <row r="9355" spans="1:4" x14ac:dyDescent="0.25">
      <c r="A9355" s="67">
        <v>44281</v>
      </c>
      <c r="B9355" s="60" t="s">
        <v>13</v>
      </c>
      <c r="C9355" s="60" t="s">
        <v>222</v>
      </c>
      <c r="D9355" s="15">
        <v>9</v>
      </c>
    </row>
    <row r="9356" spans="1:4" x14ac:dyDescent="0.25">
      <c r="A9356" s="67">
        <v>44281</v>
      </c>
      <c r="B9356" s="60" t="s">
        <v>24</v>
      </c>
      <c r="C9356" s="60" t="s">
        <v>23</v>
      </c>
      <c r="D9356" s="15">
        <v>1</v>
      </c>
    </row>
    <row r="9357" spans="1:4" x14ac:dyDescent="0.25">
      <c r="A9357" s="67">
        <v>44281</v>
      </c>
      <c r="B9357" s="60" t="s">
        <v>47</v>
      </c>
      <c r="C9357" s="60" t="s">
        <v>47</v>
      </c>
      <c r="D9357" s="15">
        <v>1</v>
      </c>
    </row>
    <row r="9358" spans="1:4" x14ac:dyDescent="0.25">
      <c r="A9358" s="67">
        <v>44281</v>
      </c>
      <c r="B9358" s="60" t="s">
        <v>47</v>
      </c>
      <c r="C9358" s="60" t="s">
        <v>924</v>
      </c>
      <c r="D9358" s="15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5">
        <v>0</v>
      </c>
    </row>
    <row r="9360" spans="1:4" x14ac:dyDescent="0.25">
      <c r="A9360" s="67">
        <v>44281</v>
      </c>
      <c r="B9360" s="60" t="s">
        <v>7</v>
      </c>
      <c r="C9360" s="60" t="s">
        <v>115</v>
      </c>
      <c r="D9360" s="15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5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5">
        <v>6</v>
      </c>
    </row>
    <row r="9363" spans="1:4" x14ac:dyDescent="0.25">
      <c r="A9363" s="67">
        <v>44281</v>
      </c>
      <c r="B9363" s="60" t="s">
        <v>9</v>
      </c>
      <c r="C9363" s="60" t="s">
        <v>144</v>
      </c>
      <c r="D9363" s="15">
        <v>5</v>
      </c>
    </row>
    <row r="9364" spans="1:4" x14ac:dyDescent="0.25">
      <c r="A9364" s="67">
        <v>44281</v>
      </c>
      <c r="B9364" s="60" t="s">
        <v>15</v>
      </c>
      <c r="C9364" s="60" t="s">
        <v>108</v>
      </c>
      <c r="D9364" s="15">
        <v>2</v>
      </c>
    </row>
    <row r="9365" spans="1:4" x14ac:dyDescent="0.25">
      <c r="A9365" s="67">
        <v>44281</v>
      </c>
      <c r="B9365" s="60" t="s">
        <v>15</v>
      </c>
      <c r="C9365" s="60" t="s">
        <v>284</v>
      </c>
      <c r="D9365" s="15">
        <v>12</v>
      </c>
    </row>
    <row r="9366" spans="1:4" x14ac:dyDescent="0.25">
      <c r="A9366" s="67">
        <v>44281</v>
      </c>
      <c r="B9366" s="60" t="s">
        <v>11</v>
      </c>
      <c r="C9366" s="60" t="s">
        <v>11</v>
      </c>
      <c r="D9366" s="15">
        <v>2</v>
      </c>
    </row>
    <row r="9367" spans="1:4" x14ac:dyDescent="0.25">
      <c r="A9367" s="67">
        <v>44281</v>
      </c>
      <c r="B9367" s="60" t="s">
        <v>12</v>
      </c>
      <c r="C9367" s="60" t="s">
        <v>116</v>
      </c>
      <c r="D9367" s="15">
        <v>1</v>
      </c>
    </row>
    <row r="9368" spans="1:4" x14ac:dyDescent="0.25">
      <c r="A9368" s="67">
        <v>44281</v>
      </c>
      <c r="B9368" s="60" t="s">
        <v>12</v>
      </c>
      <c r="C9368" s="60" t="s">
        <v>12</v>
      </c>
      <c r="D9368" s="15">
        <v>5</v>
      </c>
    </row>
    <row r="9369" spans="1:4" x14ac:dyDescent="0.25">
      <c r="A9369" s="67">
        <v>44281</v>
      </c>
      <c r="B9369" s="60" t="s">
        <v>8</v>
      </c>
      <c r="C9369" s="60" t="s">
        <v>229</v>
      </c>
      <c r="D9369" s="15">
        <v>2</v>
      </c>
    </row>
    <row r="9370" spans="1:4" x14ac:dyDescent="0.25">
      <c r="A9370" s="67">
        <v>44281</v>
      </c>
      <c r="B9370" s="60" t="s">
        <v>8</v>
      </c>
      <c r="C9370" s="60" t="s">
        <v>141</v>
      </c>
      <c r="D9370" s="15">
        <v>4</v>
      </c>
    </row>
    <row r="9371" spans="1:4" x14ac:dyDescent="0.25">
      <c r="A9371" s="67">
        <v>44281</v>
      </c>
      <c r="B9371" s="60" t="s">
        <v>8</v>
      </c>
      <c r="C9371" s="60" t="s">
        <v>40</v>
      </c>
      <c r="D9371" s="15">
        <v>1</v>
      </c>
    </row>
    <row r="9372" spans="1:4" x14ac:dyDescent="0.25">
      <c r="A9372" s="67">
        <v>44281</v>
      </c>
      <c r="B9372" s="60" t="s">
        <v>8</v>
      </c>
      <c r="C9372" s="60" t="s">
        <v>8</v>
      </c>
      <c r="D9372" s="15">
        <v>15</v>
      </c>
    </row>
    <row r="9373" spans="1:4" x14ac:dyDescent="0.25">
      <c r="A9373" s="67">
        <v>44281</v>
      </c>
      <c r="B9373" s="60" t="s">
        <v>8</v>
      </c>
      <c r="C9373" s="60" t="s">
        <v>31</v>
      </c>
      <c r="D9373" s="15">
        <v>1</v>
      </c>
    </row>
    <row r="9374" spans="1:4" x14ac:dyDescent="0.25">
      <c r="A9374" s="67">
        <v>44281</v>
      </c>
      <c r="B9374" s="60" t="s">
        <v>8</v>
      </c>
      <c r="C9374" s="60" t="s">
        <v>111</v>
      </c>
      <c r="D9374" s="15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5">
        <v>0</v>
      </c>
    </row>
    <row r="9376" spans="1:4" x14ac:dyDescent="0.25">
      <c r="A9376" s="67">
        <v>44281</v>
      </c>
      <c r="B9376" s="60" t="s">
        <v>50</v>
      </c>
      <c r="C9376" s="60" t="s">
        <v>1356</v>
      </c>
      <c r="D9376" s="15">
        <v>1</v>
      </c>
    </row>
    <row r="9377" spans="1:4" x14ac:dyDescent="0.25">
      <c r="A9377" s="67">
        <v>44281</v>
      </c>
      <c r="B9377" s="60" t="s">
        <v>27</v>
      </c>
      <c r="C9377" s="60" t="s">
        <v>43</v>
      </c>
      <c r="D9377" s="15">
        <v>2</v>
      </c>
    </row>
    <row r="9378" spans="1:4" x14ac:dyDescent="0.25">
      <c r="A9378" s="67">
        <v>44281</v>
      </c>
      <c r="B9378" s="60" t="s">
        <v>51</v>
      </c>
      <c r="C9378" s="60" t="s">
        <v>51</v>
      </c>
      <c r="D9378" s="15">
        <v>1</v>
      </c>
    </row>
    <row r="9379" spans="1:4" x14ac:dyDescent="0.25">
      <c r="A9379" s="67">
        <v>44281</v>
      </c>
      <c r="B9379" s="60" t="s">
        <v>10</v>
      </c>
      <c r="C9379" s="60" t="s">
        <v>10</v>
      </c>
      <c r="D9379" s="15">
        <v>1</v>
      </c>
    </row>
    <row r="9380" spans="1:4" x14ac:dyDescent="0.25">
      <c r="A9380" s="67">
        <v>44282</v>
      </c>
      <c r="B9380" s="60" t="s">
        <v>14</v>
      </c>
      <c r="C9380" s="60" t="s">
        <v>14</v>
      </c>
      <c r="D9380" s="15">
        <v>12</v>
      </c>
    </row>
    <row r="9381" spans="1:4" x14ac:dyDescent="0.25">
      <c r="A9381" s="67">
        <v>44282</v>
      </c>
      <c r="B9381" s="60" t="s">
        <v>14</v>
      </c>
      <c r="C9381" s="60" t="s">
        <v>16</v>
      </c>
      <c r="D9381" s="15">
        <v>18</v>
      </c>
    </row>
    <row r="9382" spans="1:4" x14ac:dyDescent="0.25">
      <c r="A9382" s="67">
        <v>44282</v>
      </c>
      <c r="B9382" s="60" t="s">
        <v>14</v>
      </c>
      <c r="C9382" s="60" t="s">
        <v>85</v>
      </c>
      <c r="D9382" s="15">
        <v>9</v>
      </c>
    </row>
    <row r="9383" spans="1:4" x14ac:dyDescent="0.25">
      <c r="A9383" s="67">
        <v>44282</v>
      </c>
      <c r="B9383" s="60" t="s">
        <v>20</v>
      </c>
      <c r="C9383" s="60" t="s">
        <v>20</v>
      </c>
      <c r="D9383" s="15">
        <v>19</v>
      </c>
    </row>
    <row r="9384" spans="1:4" x14ac:dyDescent="0.25">
      <c r="A9384" s="67">
        <v>44282</v>
      </c>
      <c r="B9384" s="60" t="s">
        <v>13</v>
      </c>
      <c r="C9384" s="60" t="s">
        <v>13</v>
      </c>
      <c r="D9384" s="15">
        <v>1</v>
      </c>
    </row>
    <row r="9385" spans="1:4" x14ac:dyDescent="0.25">
      <c r="A9385" s="67">
        <v>44282</v>
      </c>
      <c r="B9385" s="60" t="s">
        <v>13</v>
      </c>
      <c r="C9385" s="60" t="s">
        <v>225</v>
      </c>
      <c r="D9385" s="15">
        <v>2</v>
      </c>
    </row>
    <row r="9386" spans="1:4" x14ac:dyDescent="0.25">
      <c r="A9386" s="67">
        <v>44282</v>
      </c>
      <c r="B9386" s="60" t="s">
        <v>13</v>
      </c>
      <c r="C9386" s="60" t="s">
        <v>222</v>
      </c>
      <c r="D9386" s="15">
        <v>1</v>
      </c>
    </row>
    <row r="9387" spans="1:4" x14ac:dyDescent="0.25">
      <c r="A9387" s="67">
        <v>44282</v>
      </c>
      <c r="B9387" s="60" t="s">
        <v>24</v>
      </c>
      <c r="C9387" s="60" t="s">
        <v>23</v>
      </c>
      <c r="D9387" s="15">
        <v>4</v>
      </c>
    </row>
    <row r="9388" spans="1:4" x14ac:dyDescent="0.25">
      <c r="A9388" s="67">
        <v>44282</v>
      </c>
      <c r="B9388" s="60" t="s">
        <v>24</v>
      </c>
      <c r="C9388" s="60" t="s">
        <v>36</v>
      </c>
      <c r="D9388" s="15">
        <v>1</v>
      </c>
    </row>
    <row r="9389" spans="1:4" x14ac:dyDescent="0.25">
      <c r="A9389" s="67">
        <v>44282</v>
      </c>
      <c r="B9389" s="60" t="s">
        <v>47</v>
      </c>
      <c r="C9389" s="60" t="s">
        <v>47</v>
      </c>
      <c r="D9389" s="15">
        <v>12</v>
      </c>
    </row>
    <row r="9390" spans="1:4" x14ac:dyDescent="0.25">
      <c r="A9390" s="67">
        <v>44282</v>
      </c>
      <c r="B9390" s="60" t="s">
        <v>48</v>
      </c>
      <c r="C9390" s="60" t="s">
        <v>48</v>
      </c>
      <c r="D9390" s="15">
        <v>0</v>
      </c>
    </row>
    <row r="9391" spans="1:4" x14ac:dyDescent="0.25">
      <c r="A9391" s="67">
        <v>44282</v>
      </c>
      <c r="B9391" s="60" t="s">
        <v>7</v>
      </c>
      <c r="C9391" s="60" t="s">
        <v>7</v>
      </c>
      <c r="D9391" s="15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5">
        <v>15</v>
      </c>
    </row>
    <row r="9393" spans="1:4" x14ac:dyDescent="0.25">
      <c r="A9393" s="67">
        <v>44282</v>
      </c>
      <c r="B9393" s="60" t="s">
        <v>9</v>
      </c>
      <c r="C9393" s="60" t="s">
        <v>17</v>
      </c>
      <c r="D9393" s="15">
        <v>2</v>
      </c>
    </row>
    <row r="9394" spans="1:4" x14ac:dyDescent="0.25">
      <c r="A9394" s="67">
        <v>44282</v>
      </c>
      <c r="B9394" s="60" t="s">
        <v>9</v>
      </c>
      <c r="C9394" s="60" t="s">
        <v>144</v>
      </c>
      <c r="D9394" s="15">
        <v>1</v>
      </c>
    </row>
    <row r="9395" spans="1:4" x14ac:dyDescent="0.25">
      <c r="A9395" s="67">
        <v>44282</v>
      </c>
      <c r="B9395" s="60" t="s">
        <v>15</v>
      </c>
      <c r="C9395" s="564" t="s">
        <v>959</v>
      </c>
      <c r="D9395" s="15">
        <v>1</v>
      </c>
    </row>
    <row r="9396" spans="1:4" x14ac:dyDescent="0.25">
      <c r="A9396" s="67">
        <v>44282</v>
      </c>
      <c r="B9396" s="60" t="s">
        <v>15</v>
      </c>
      <c r="C9396" s="60" t="s">
        <v>1355</v>
      </c>
      <c r="D9396" s="15">
        <v>6</v>
      </c>
    </row>
    <row r="9397" spans="1:4" x14ac:dyDescent="0.25">
      <c r="A9397" s="67">
        <v>44282</v>
      </c>
      <c r="B9397" s="60" t="s">
        <v>15</v>
      </c>
      <c r="C9397" s="60" t="s">
        <v>284</v>
      </c>
      <c r="D9397" s="15">
        <v>4</v>
      </c>
    </row>
    <row r="9398" spans="1:4" x14ac:dyDescent="0.25">
      <c r="A9398" s="67">
        <v>44282</v>
      </c>
      <c r="B9398" s="60" t="s">
        <v>11</v>
      </c>
      <c r="C9398" s="60" t="s">
        <v>11</v>
      </c>
      <c r="D9398" s="15">
        <v>4</v>
      </c>
    </row>
    <row r="9399" spans="1:4" x14ac:dyDescent="0.25">
      <c r="A9399" s="67">
        <v>44282</v>
      </c>
      <c r="B9399" s="60" t="s">
        <v>12</v>
      </c>
      <c r="C9399" s="60" t="s">
        <v>12</v>
      </c>
      <c r="D9399" s="15">
        <v>0</v>
      </c>
    </row>
    <row r="9400" spans="1:4" x14ac:dyDescent="0.25">
      <c r="A9400" s="67">
        <v>44282</v>
      </c>
      <c r="B9400" s="60" t="s">
        <v>8</v>
      </c>
      <c r="C9400" s="60" t="s">
        <v>1080</v>
      </c>
      <c r="D9400" s="15">
        <v>2</v>
      </c>
    </row>
    <row r="9401" spans="1:4" x14ac:dyDescent="0.25">
      <c r="A9401" s="67">
        <v>44282</v>
      </c>
      <c r="B9401" s="60" t="s">
        <v>8</v>
      </c>
      <c r="C9401" s="60" t="s">
        <v>73</v>
      </c>
      <c r="D9401" s="15">
        <v>1</v>
      </c>
    </row>
    <row r="9402" spans="1:4" x14ac:dyDescent="0.25">
      <c r="A9402" s="67">
        <v>44282</v>
      </c>
      <c r="B9402" s="60" t="s">
        <v>8</v>
      </c>
      <c r="C9402" s="60" t="s">
        <v>229</v>
      </c>
      <c r="D9402" s="15">
        <v>2</v>
      </c>
    </row>
    <row r="9403" spans="1:4" x14ac:dyDescent="0.25">
      <c r="A9403" s="67">
        <v>44282</v>
      </c>
      <c r="B9403" s="60" t="s">
        <v>8</v>
      </c>
      <c r="C9403" s="60" t="s">
        <v>58</v>
      </c>
      <c r="D9403" s="15">
        <v>4</v>
      </c>
    </row>
    <row r="9404" spans="1:4" x14ac:dyDescent="0.25">
      <c r="A9404" s="67">
        <v>44282</v>
      </c>
      <c r="B9404" s="60" t="s">
        <v>8</v>
      </c>
      <c r="C9404" s="60" t="s">
        <v>40</v>
      </c>
      <c r="D9404" s="15">
        <v>1</v>
      </c>
    </row>
    <row r="9405" spans="1:4" x14ac:dyDescent="0.25">
      <c r="A9405" s="67">
        <v>44282</v>
      </c>
      <c r="B9405" s="60" t="s">
        <v>8</v>
      </c>
      <c r="C9405" s="60" t="s">
        <v>8</v>
      </c>
      <c r="D9405" s="15">
        <v>31</v>
      </c>
    </row>
    <row r="9406" spans="1:4" x14ac:dyDescent="0.25">
      <c r="A9406" s="67">
        <v>44282</v>
      </c>
      <c r="B9406" s="60" t="s">
        <v>8</v>
      </c>
      <c r="C9406" s="60" t="s">
        <v>31</v>
      </c>
      <c r="D9406" s="15">
        <v>1</v>
      </c>
    </row>
    <row r="9407" spans="1:4" x14ac:dyDescent="0.25">
      <c r="A9407" s="67">
        <v>44282</v>
      </c>
      <c r="B9407" s="60" t="s">
        <v>8</v>
      </c>
      <c r="C9407" s="60" t="s">
        <v>594</v>
      </c>
      <c r="D9407" s="15">
        <v>1</v>
      </c>
    </row>
    <row r="9408" spans="1:4" x14ac:dyDescent="0.25">
      <c r="A9408" s="67">
        <v>44282</v>
      </c>
      <c r="B9408" s="60" t="s">
        <v>8</v>
      </c>
      <c r="C9408" s="60" t="s">
        <v>111</v>
      </c>
      <c r="D9408" s="15">
        <v>2</v>
      </c>
    </row>
    <row r="9409" spans="1:4" x14ac:dyDescent="0.25">
      <c r="A9409" s="67">
        <v>44282</v>
      </c>
      <c r="B9409" s="60" t="s">
        <v>49</v>
      </c>
      <c r="C9409" s="60" t="s">
        <v>49</v>
      </c>
      <c r="D9409" s="15">
        <v>0</v>
      </c>
    </row>
    <row r="9410" spans="1:4" x14ac:dyDescent="0.25">
      <c r="A9410" s="67">
        <v>44282</v>
      </c>
      <c r="B9410" s="60" t="s">
        <v>50</v>
      </c>
      <c r="C9410" s="60" t="s">
        <v>1356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613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1355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367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60" t="s">
        <v>853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60" t="s">
        <v>224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60" t="s">
        <v>222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60" t="s">
        <v>115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60" t="s">
        <v>116</v>
      </c>
      <c r="D9457" s="15">
        <v>2</v>
      </c>
    </row>
    <row r="9458" spans="1:4" x14ac:dyDescent="0.25">
      <c r="A9458" s="67">
        <v>44284</v>
      </c>
      <c r="B9458" s="60" t="s">
        <v>8</v>
      </c>
      <c r="C9458" s="60" t="s">
        <v>1080</v>
      </c>
      <c r="D9458" s="15">
        <v>1</v>
      </c>
    </row>
    <row r="9459" spans="1:4" x14ac:dyDescent="0.25">
      <c r="A9459" s="67">
        <v>44284</v>
      </c>
      <c r="B9459" s="60" t="s">
        <v>8</v>
      </c>
      <c r="C9459" s="60" t="s">
        <v>843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60" t="s">
        <v>229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842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233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204</v>
      </c>
      <c r="D9465" s="15">
        <v>1</v>
      </c>
    </row>
    <row r="9466" spans="1:4" x14ac:dyDescent="0.25">
      <c r="A9466" s="67">
        <v>44284</v>
      </c>
      <c r="B9466" s="60" t="s">
        <v>8</v>
      </c>
      <c r="C9466" s="60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60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60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60" t="s">
        <v>214</v>
      </c>
      <c r="D9470" s="15">
        <v>3</v>
      </c>
    </row>
    <row r="9471" spans="1:4" x14ac:dyDescent="0.25">
      <c r="A9471" s="67">
        <v>44284</v>
      </c>
      <c r="B9471" s="60" t="s">
        <v>50</v>
      </c>
      <c r="C9471" s="60" t="s">
        <v>1052</v>
      </c>
      <c r="D9471" s="15">
        <v>2</v>
      </c>
    </row>
    <row r="9472" spans="1:4" x14ac:dyDescent="0.25">
      <c r="A9472" s="67">
        <v>44284</v>
      </c>
      <c r="B9472" s="60" t="s">
        <v>50</v>
      </c>
      <c r="C9472" s="60" t="s">
        <v>1356</v>
      </c>
      <c r="D9472" s="15">
        <v>1</v>
      </c>
    </row>
    <row r="9473" spans="1:4" x14ac:dyDescent="0.25">
      <c r="A9473" s="67">
        <v>44284</v>
      </c>
      <c r="B9473" s="60" t="s">
        <v>50</v>
      </c>
      <c r="C9473" s="60" t="s">
        <v>613</v>
      </c>
      <c r="D9473" s="15">
        <v>2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60" t="s">
        <v>225</v>
      </c>
      <c r="D9485" s="15">
        <v>3</v>
      </c>
    </row>
    <row r="9486" spans="1:4" x14ac:dyDescent="0.25">
      <c r="A9486" s="67">
        <v>44285</v>
      </c>
      <c r="B9486" s="60" t="s">
        <v>13</v>
      </c>
      <c r="C9486" s="60" t="s">
        <v>222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60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60" t="s">
        <v>115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1355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60" t="s">
        <v>214</v>
      </c>
      <c r="D9510" s="15">
        <v>1</v>
      </c>
    </row>
    <row r="9511" spans="1:4" x14ac:dyDescent="0.25">
      <c r="A9511" s="67">
        <v>44285</v>
      </c>
      <c r="B9511" s="60" t="s">
        <v>50</v>
      </c>
      <c r="C9511" s="60" t="s">
        <v>1356</v>
      </c>
      <c r="D9511" s="15">
        <v>2</v>
      </c>
    </row>
    <row r="9512" spans="1:4" x14ac:dyDescent="0.25">
      <c r="A9512" s="67">
        <v>44285</v>
      </c>
      <c r="B9512" s="60" t="s">
        <v>50</v>
      </c>
      <c r="C9512" s="60" t="s">
        <v>613</v>
      </c>
      <c r="D9512" s="15">
        <v>3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60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564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60" t="s">
        <v>222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60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60" t="s">
        <v>115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60" t="s">
        <v>1080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60" t="s">
        <v>229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60" t="s">
        <v>613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60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60" t="s">
        <v>225</v>
      </c>
      <c r="D9561" s="15">
        <v>1</v>
      </c>
    </row>
    <row r="9562" spans="1:4" x14ac:dyDescent="0.25">
      <c r="A9562" s="67">
        <v>44287</v>
      </c>
      <c r="B9562" s="60" t="s">
        <v>13</v>
      </c>
      <c r="C9562" s="60" t="s">
        <v>222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60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60" t="s">
        <v>115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60" t="s">
        <v>631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60" t="s">
        <v>229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60" t="s">
        <v>214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1356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1355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367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564" t="s">
        <v>1136</v>
      </c>
      <c r="D9610" s="15">
        <v>1</v>
      </c>
    </row>
    <row r="9611" spans="1:4" x14ac:dyDescent="0.25">
      <c r="A9611" s="67">
        <v>44289</v>
      </c>
      <c r="B9611" s="60" t="s">
        <v>14</v>
      </c>
      <c r="C9611" s="60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60" t="s">
        <v>947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60" t="s">
        <v>1027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60" t="s">
        <v>225</v>
      </c>
      <c r="D9619" s="15">
        <v>1</v>
      </c>
    </row>
    <row r="9620" spans="1:4" x14ac:dyDescent="0.25">
      <c r="A9620" s="67">
        <v>44289</v>
      </c>
      <c r="B9620" s="60" t="s">
        <v>13</v>
      </c>
      <c r="C9620" s="60" t="s">
        <v>222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60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60" t="s">
        <v>115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564" t="s">
        <v>1137</v>
      </c>
      <c r="D9629" s="15">
        <v>1</v>
      </c>
    </row>
    <row r="9630" spans="1:4" x14ac:dyDescent="0.25">
      <c r="A9630" s="67">
        <v>44289</v>
      </c>
      <c r="B9630" s="60" t="s">
        <v>9</v>
      </c>
      <c r="C9630" s="60" t="s">
        <v>148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1355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564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60" t="s">
        <v>229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60" t="s">
        <v>214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60" t="s">
        <v>1087</v>
      </c>
      <c r="D9650" s="15">
        <v>4</v>
      </c>
    </row>
    <row r="9651" spans="1:4" x14ac:dyDescent="0.25">
      <c r="A9651" s="67">
        <v>44289</v>
      </c>
      <c r="B9651" s="60" t="s">
        <v>50</v>
      </c>
      <c r="C9651" s="60" t="s">
        <v>1356</v>
      </c>
      <c r="D9651" s="15">
        <v>1</v>
      </c>
    </row>
    <row r="9652" spans="1:4" x14ac:dyDescent="0.25">
      <c r="A9652" s="67">
        <v>44289</v>
      </c>
      <c r="B9652" s="60" t="s">
        <v>50</v>
      </c>
      <c r="C9652" s="60" t="s">
        <v>613</v>
      </c>
      <c r="D9652" s="15">
        <v>2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60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1355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367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60" t="s">
        <v>222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60" t="s">
        <v>115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60" t="s">
        <v>148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60" t="s">
        <v>229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60" t="s">
        <v>214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60" t="s">
        <v>1052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1356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564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60" t="s">
        <v>311</v>
      </c>
      <c r="D9719" s="15">
        <v>1</v>
      </c>
    </row>
    <row r="9720" spans="1:4" x14ac:dyDescent="0.25">
      <c r="A9720" s="67">
        <v>44292</v>
      </c>
      <c r="B9720" s="60" t="s">
        <v>13</v>
      </c>
      <c r="C9720" s="60" t="s">
        <v>1055</v>
      </c>
      <c r="D9720" s="15">
        <v>1</v>
      </c>
    </row>
    <row r="9721" spans="1:4" x14ac:dyDescent="0.25">
      <c r="A9721" s="67">
        <v>44292</v>
      </c>
      <c r="B9721" s="60" t="s">
        <v>13</v>
      </c>
      <c r="C9721" s="60" t="s">
        <v>225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60" t="s">
        <v>115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60" t="s">
        <v>612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1355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367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60" t="s">
        <v>320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60" t="s">
        <v>673</v>
      </c>
      <c r="D9756" s="15">
        <v>1</v>
      </c>
    </row>
    <row r="9757" spans="1:4" x14ac:dyDescent="0.25">
      <c r="A9757" s="67">
        <v>44293</v>
      </c>
      <c r="B9757" s="60" t="s">
        <v>13</v>
      </c>
      <c r="C9757" s="60" t="s">
        <v>225</v>
      </c>
      <c r="D9757" s="15">
        <v>2</v>
      </c>
    </row>
    <row r="9758" spans="1:4" x14ac:dyDescent="0.25">
      <c r="A9758" s="67">
        <v>44293</v>
      </c>
      <c r="B9758" s="60" t="s">
        <v>13</v>
      </c>
      <c r="C9758" s="60" t="s">
        <v>222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564" t="s">
        <v>1143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60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60" t="s">
        <v>115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60" t="s">
        <v>1060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60" t="s">
        <v>148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1355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60" t="s">
        <v>1080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60" t="s">
        <v>229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60" t="s">
        <v>214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60" t="s">
        <v>1087</v>
      </c>
      <c r="D9789" s="15">
        <v>1</v>
      </c>
    </row>
    <row r="9790" spans="1:4" x14ac:dyDescent="0.25">
      <c r="A9790" s="67">
        <v>44293</v>
      </c>
      <c r="B9790" s="60" t="s">
        <v>50</v>
      </c>
      <c r="C9790" s="60" t="s">
        <v>928</v>
      </c>
      <c r="D9790" s="15">
        <v>1</v>
      </c>
    </row>
    <row r="9791" spans="1:4" x14ac:dyDescent="0.25">
      <c r="A9791" s="67">
        <v>44293</v>
      </c>
      <c r="B9791" s="60" t="s">
        <v>50</v>
      </c>
      <c r="C9791" s="60" t="s">
        <v>1356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60" t="s">
        <v>710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60" t="s">
        <v>931</v>
      </c>
      <c r="D9800" s="15">
        <v>1</v>
      </c>
    </row>
    <row r="9801" spans="1:4" x14ac:dyDescent="0.25">
      <c r="A9801" s="67">
        <v>44293</v>
      </c>
      <c r="B9801" s="60" t="s">
        <v>10</v>
      </c>
      <c r="C9801" s="564" t="s">
        <v>1144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60" t="s">
        <v>611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60" t="s">
        <v>222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60" t="s">
        <v>764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60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60" t="s">
        <v>115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60" t="s">
        <v>148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1355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60" t="s">
        <v>229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60" t="s">
        <v>234</v>
      </c>
      <c r="D9841" s="15">
        <v>1</v>
      </c>
    </row>
    <row r="9842" spans="1:4" x14ac:dyDescent="0.25">
      <c r="A9842" s="67">
        <v>44294</v>
      </c>
      <c r="B9842" s="60" t="s">
        <v>27</v>
      </c>
      <c r="C9842" s="60" t="s">
        <v>232</v>
      </c>
      <c r="D9842" s="15">
        <v>4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564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60" t="s">
        <v>1055</v>
      </c>
      <c r="D9855" s="15">
        <v>2</v>
      </c>
    </row>
    <row r="9856" spans="1:4" x14ac:dyDescent="0.25">
      <c r="A9856" s="67">
        <v>44295</v>
      </c>
      <c r="B9856" s="60" t="s">
        <v>13</v>
      </c>
      <c r="C9856" s="60" t="s">
        <v>224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60" t="s">
        <v>673</v>
      </c>
      <c r="D9858" s="15">
        <v>2</v>
      </c>
    </row>
    <row r="9859" spans="1:4" x14ac:dyDescent="0.25">
      <c r="A9859" s="67">
        <v>44295</v>
      </c>
      <c r="B9859" s="60" t="s">
        <v>13</v>
      </c>
      <c r="C9859" s="60" t="s">
        <v>225</v>
      </c>
      <c r="D9859" s="15">
        <v>2</v>
      </c>
    </row>
    <row r="9860" spans="1:4" x14ac:dyDescent="0.25">
      <c r="A9860" s="67">
        <v>44295</v>
      </c>
      <c r="B9860" s="60" t="s">
        <v>13</v>
      </c>
      <c r="C9860" s="60" t="s">
        <v>222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60" t="s">
        <v>764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60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60" t="s">
        <v>115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564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60" t="s">
        <v>148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1355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60" t="s">
        <v>1080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60" t="s">
        <v>229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60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60" t="s">
        <v>1027</v>
      </c>
      <c r="D9903" s="15">
        <v>1</v>
      </c>
    </row>
    <row r="9904" spans="1:4" x14ac:dyDescent="0.25">
      <c r="A9904" s="67">
        <v>44296</v>
      </c>
      <c r="B9904" s="60" t="s">
        <v>13</v>
      </c>
      <c r="C9904" s="60" t="s">
        <v>311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60" t="s">
        <v>225</v>
      </c>
      <c r="D9906" s="15">
        <v>2</v>
      </c>
    </row>
    <row r="9907" spans="1:4" x14ac:dyDescent="0.25">
      <c r="A9907" s="67">
        <v>44296</v>
      </c>
      <c r="B9907" s="60" t="s">
        <v>13</v>
      </c>
      <c r="C9907" s="60" t="s">
        <v>222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60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60" t="s">
        <v>115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60" t="s">
        <v>148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1355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60" t="s">
        <v>116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43</v>
      </c>
      <c r="D9938" s="15">
        <v>44</v>
      </c>
    </row>
    <row r="9939" spans="1:4" x14ac:dyDescent="0.25">
      <c r="A9939" s="67">
        <v>44296</v>
      </c>
      <c r="B9939" s="60" t="s">
        <v>27</v>
      </c>
      <c r="C9939" s="60" t="s">
        <v>946</v>
      </c>
      <c r="D9939" s="15">
        <v>4</v>
      </c>
    </row>
    <row r="9940" spans="1:4" x14ac:dyDescent="0.25">
      <c r="A9940" s="67">
        <v>44296</v>
      </c>
      <c r="B9940" s="60" t="s">
        <v>27</v>
      </c>
      <c r="C9940" s="60" t="s">
        <v>621</v>
      </c>
      <c r="D9940" s="15">
        <v>1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1355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367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60" t="s">
        <v>673</v>
      </c>
      <c r="D9967" s="15">
        <v>2</v>
      </c>
    </row>
    <row r="9968" spans="1:4" x14ac:dyDescent="0.25">
      <c r="A9968" s="67">
        <v>44298</v>
      </c>
      <c r="B9968" s="60" t="s">
        <v>13</v>
      </c>
      <c r="C9968" s="60" t="s">
        <v>225</v>
      </c>
      <c r="D9968" s="15">
        <v>8</v>
      </c>
    </row>
    <row r="9969" spans="1:4" x14ac:dyDescent="0.25">
      <c r="A9969" s="67">
        <v>44298</v>
      </c>
      <c r="B9969" s="60" t="s">
        <v>13</v>
      </c>
      <c r="C9969" s="60" t="s">
        <v>222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60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60" t="s">
        <v>115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60" t="s">
        <v>612</v>
      </c>
      <c r="D9976" s="15">
        <v>5</v>
      </c>
    </row>
    <row r="9977" spans="1:4" x14ac:dyDescent="0.25">
      <c r="A9977" s="67">
        <v>44298</v>
      </c>
      <c r="B9977" s="60" t="s">
        <v>9</v>
      </c>
      <c r="C9977" s="564" t="s">
        <v>934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60" t="s">
        <v>148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1355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60" t="s">
        <v>229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60" t="s">
        <v>214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1356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60" t="s">
        <v>945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564" t="s">
        <v>1083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60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564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60" t="s">
        <v>931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60" t="s">
        <v>611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60" t="s">
        <v>225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60" t="s">
        <v>222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60" t="s">
        <v>764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60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60" t="s">
        <v>115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1355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60" t="s">
        <v>229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60" t="s">
        <v>1052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1356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60" t="s">
        <v>232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60" t="s">
        <v>14</v>
      </c>
      <c r="D10058" s="15">
        <v>61</v>
      </c>
    </row>
    <row r="10059" spans="1:4" x14ac:dyDescent="0.25">
      <c r="A10059" s="67">
        <v>44300</v>
      </c>
      <c r="B10059" s="60" t="s">
        <v>14</v>
      </c>
      <c r="C10059" s="60" t="s">
        <v>947</v>
      </c>
      <c r="D10059" s="15">
        <v>3</v>
      </c>
    </row>
    <row r="10060" spans="1:4" x14ac:dyDescent="0.25">
      <c r="A10060" s="67">
        <v>44300</v>
      </c>
      <c r="B10060" s="60" t="s">
        <v>14</v>
      </c>
      <c r="C10060" s="60" t="s">
        <v>16</v>
      </c>
      <c r="D10060" s="15">
        <v>81</v>
      </c>
    </row>
    <row r="10061" spans="1:4" x14ac:dyDescent="0.25">
      <c r="A10061" s="67">
        <v>44300</v>
      </c>
      <c r="B10061" s="60" t="s">
        <v>14</v>
      </c>
      <c r="C10061" s="60" t="s">
        <v>807</v>
      </c>
      <c r="D10061" s="15">
        <v>2</v>
      </c>
    </row>
    <row r="10062" spans="1:4" x14ac:dyDescent="0.25">
      <c r="A10062" s="67">
        <v>44300</v>
      </c>
      <c r="B10062" s="60" t="s">
        <v>14</v>
      </c>
      <c r="C10062" s="60" t="s">
        <v>85</v>
      </c>
      <c r="D10062" s="15">
        <v>29</v>
      </c>
    </row>
    <row r="10063" spans="1:4" x14ac:dyDescent="0.25">
      <c r="A10063" s="67">
        <v>44300</v>
      </c>
      <c r="B10063" s="60" t="s">
        <v>20</v>
      </c>
      <c r="C10063" s="60" t="s">
        <v>1023</v>
      </c>
      <c r="D10063" s="15">
        <v>1</v>
      </c>
    </row>
    <row r="10064" spans="1:4" x14ac:dyDescent="0.25">
      <c r="A10064" s="67">
        <v>44300</v>
      </c>
      <c r="B10064" s="60" t="s">
        <v>20</v>
      </c>
      <c r="C10064" s="60" t="s">
        <v>20</v>
      </c>
      <c r="D10064" s="15">
        <v>32</v>
      </c>
    </row>
    <row r="10065" spans="1:4" x14ac:dyDescent="0.25">
      <c r="A10065" s="67">
        <v>44300</v>
      </c>
      <c r="B10065" s="60" t="s">
        <v>13</v>
      </c>
      <c r="C10065" s="60" t="s">
        <v>13</v>
      </c>
      <c r="D10065" s="15">
        <v>5</v>
      </c>
    </row>
    <row r="10066" spans="1:4" x14ac:dyDescent="0.25">
      <c r="A10066" s="67">
        <v>44300</v>
      </c>
      <c r="B10066" s="60" t="s">
        <v>13</v>
      </c>
      <c r="C10066" s="60" t="s">
        <v>225</v>
      </c>
      <c r="D10066" s="15">
        <v>5</v>
      </c>
    </row>
    <row r="10067" spans="1:4" x14ac:dyDescent="0.25">
      <c r="A10067" s="67">
        <v>44300</v>
      </c>
      <c r="B10067" s="60" t="s">
        <v>13</v>
      </c>
      <c r="C10067" s="60" t="s">
        <v>222</v>
      </c>
      <c r="D10067" s="15">
        <v>10</v>
      </c>
    </row>
    <row r="10068" spans="1:4" x14ac:dyDescent="0.25">
      <c r="A10068" s="67">
        <v>44300</v>
      </c>
      <c r="B10068" s="60" t="s">
        <v>24</v>
      </c>
      <c r="C10068" s="60" t="s">
        <v>23</v>
      </c>
      <c r="D10068" s="15">
        <v>1</v>
      </c>
    </row>
    <row r="10069" spans="1:4" x14ac:dyDescent="0.25">
      <c r="A10069" s="67">
        <v>44300</v>
      </c>
      <c r="B10069" s="60" t="s">
        <v>24</v>
      </c>
      <c r="C10069" s="60" t="s">
        <v>24</v>
      </c>
      <c r="D10069" s="15">
        <v>3</v>
      </c>
    </row>
    <row r="10070" spans="1:4" x14ac:dyDescent="0.25">
      <c r="A10070" s="67">
        <v>44300</v>
      </c>
      <c r="B10070" s="60" t="s">
        <v>24</v>
      </c>
      <c r="C10070" s="60" t="s">
        <v>764</v>
      </c>
      <c r="D10070" s="15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5">
        <v>7</v>
      </c>
    </row>
    <row r="10072" spans="1:4" x14ac:dyDescent="0.25">
      <c r="A10072" s="67">
        <v>44300</v>
      </c>
      <c r="B10072" s="60" t="s">
        <v>48</v>
      </c>
      <c r="C10072" s="60" t="s">
        <v>48</v>
      </c>
      <c r="D10072" s="15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5">
        <v>12</v>
      </c>
    </row>
    <row r="10074" spans="1:4" x14ac:dyDescent="0.25">
      <c r="A10074" s="67">
        <v>44300</v>
      </c>
      <c r="B10074" s="60" t="s">
        <v>9</v>
      </c>
      <c r="C10074" s="60" t="s">
        <v>612</v>
      </c>
      <c r="D10074" s="15">
        <v>1</v>
      </c>
    </row>
    <row r="10075" spans="1:4" x14ac:dyDescent="0.25">
      <c r="A10075" s="67">
        <v>44300</v>
      </c>
      <c r="B10075" s="60" t="s">
        <v>9</v>
      </c>
      <c r="C10075" s="60" t="s">
        <v>940</v>
      </c>
      <c r="D10075" s="15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5">
        <v>40</v>
      </c>
    </row>
    <row r="10077" spans="1:4" x14ac:dyDescent="0.25">
      <c r="A10077" s="67">
        <v>44300</v>
      </c>
      <c r="B10077" s="60" t="s">
        <v>9</v>
      </c>
      <c r="C10077" s="60" t="s">
        <v>17</v>
      </c>
      <c r="D10077" s="15">
        <v>2</v>
      </c>
    </row>
    <row r="10078" spans="1:4" x14ac:dyDescent="0.25">
      <c r="A10078" s="67">
        <v>44300</v>
      </c>
      <c r="B10078" s="60" t="s">
        <v>9</v>
      </c>
      <c r="C10078" s="60" t="s">
        <v>148</v>
      </c>
      <c r="D10078" s="15">
        <v>1</v>
      </c>
    </row>
    <row r="10079" spans="1:4" x14ac:dyDescent="0.25">
      <c r="A10079" s="67">
        <v>44300</v>
      </c>
      <c r="B10079" s="60" t="s">
        <v>9</v>
      </c>
      <c r="C10079" s="60" t="s">
        <v>144</v>
      </c>
      <c r="D10079" s="15">
        <v>14</v>
      </c>
    </row>
    <row r="10080" spans="1:4" x14ac:dyDescent="0.25">
      <c r="A10080" s="67">
        <v>44300</v>
      </c>
      <c r="B10080" s="60" t="s">
        <v>15</v>
      </c>
      <c r="C10080" s="60" t="s">
        <v>1355</v>
      </c>
      <c r="D10080" s="15">
        <v>2</v>
      </c>
    </row>
    <row r="10081" spans="1:4" x14ac:dyDescent="0.25">
      <c r="A10081" s="67">
        <v>44300</v>
      </c>
      <c r="B10081" s="60" t="s">
        <v>11</v>
      </c>
      <c r="C10081" s="60" t="s">
        <v>64</v>
      </c>
      <c r="D10081" s="15">
        <v>2</v>
      </c>
    </row>
    <row r="10082" spans="1:4" x14ac:dyDescent="0.25">
      <c r="A10082" s="67">
        <v>44300</v>
      </c>
      <c r="B10082" s="60" t="s">
        <v>11</v>
      </c>
      <c r="C10082" s="60" t="s">
        <v>1152</v>
      </c>
      <c r="D10082" s="15">
        <v>7</v>
      </c>
    </row>
    <row r="10083" spans="1:4" x14ac:dyDescent="0.25">
      <c r="A10083" s="67">
        <v>44300</v>
      </c>
      <c r="B10083" s="60" t="s">
        <v>11</v>
      </c>
      <c r="C10083" s="60" t="s">
        <v>335</v>
      </c>
      <c r="D10083" s="15">
        <v>2</v>
      </c>
    </row>
    <row r="10084" spans="1:4" x14ac:dyDescent="0.25">
      <c r="A10084" s="67">
        <v>44300</v>
      </c>
      <c r="B10084" s="60" t="s">
        <v>11</v>
      </c>
      <c r="C10084" s="60" t="s">
        <v>142</v>
      </c>
      <c r="D10084" s="15">
        <v>1</v>
      </c>
    </row>
    <row r="10085" spans="1:4" x14ac:dyDescent="0.25">
      <c r="A10085" s="67">
        <v>44300</v>
      </c>
      <c r="B10085" s="60" t="s">
        <v>11</v>
      </c>
      <c r="C10085" s="60" t="s">
        <v>11</v>
      </c>
      <c r="D10085" s="15">
        <v>31</v>
      </c>
    </row>
    <row r="10086" spans="1:4" x14ac:dyDescent="0.25">
      <c r="A10086" s="67">
        <v>44300</v>
      </c>
      <c r="B10086" s="60" t="s">
        <v>11</v>
      </c>
      <c r="C10086" s="60" t="s">
        <v>134</v>
      </c>
      <c r="D10086" s="15">
        <v>8</v>
      </c>
    </row>
    <row r="10087" spans="1:4" x14ac:dyDescent="0.25">
      <c r="A10087" s="67">
        <v>44300</v>
      </c>
      <c r="B10087" s="60" t="s">
        <v>12</v>
      </c>
      <c r="C10087" s="60" t="s">
        <v>12</v>
      </c>
      <c r="D10087" s="15">
        <v>4</v>
      </c>
    </row>
    <row r="10088" spans="1:4" x14ac:dyDescent="0.25">
      <c r="A10088" s="67">
        <v>44300</v>
      </c>
      <c r="B10088" s="60" t="s">
        <v>8</v>
      </c>
      <c r="C10088" s="60" t="s">
        <v>1080</v>
      </c>
      <c r="D10088" s="15">
        <v>2</v>
      </c>
    </row>
    <row r="10089" spans="1:4" x14ac:dyDescent="0.25">
      <c r="A10089" s="67">
        <v>44300</v>
      </c>
      <c r="B10089" s="60" t="s">
        <v>8</v>
      </c>
      <c r="C10089" s="60" t="s">
        <v>73</v>
      </c>
      <c r="D10089" s="15">
        <v>5</v>
      </c>
    </row>
    <row r="10090" spans="1:4" x14ac:dyDescent="0.25">
      <c r="A10090" s="67">
        <v>44300</v>
      </c>
      <c r="B10090" s="60" t="s">
        <v>8</v>
      </c>
      <c r="C10090" s="60" t="s">
        <v>229</v>
      </c>
      <c r="D10090" s="15">
        <v>7</v>
      </c>
    </row>
    <row r="10091" spans="1:4" x14ac:dyDescent="0.25">
      <c r="A10091" s="67">
        <v>44300</v>
      </c>
      <c r="B10091" s="60" t="s">
        <v>8</v>
      </c>
      <c r="C10091" s="60" t="s">
        <v>58</v>
      </c>
      <c r="D10091" s="15">
        <v>2</v>
      </c>
    </row>
    <row r="10092" spans="1:4" x14ac:dyDescent="0.25">
      <c r="A10092" s="67">
        <v>44300</v>
      </c>
      <c r="B10092" s="60" t="s">
        <v>8</v>
      </c>
      <c r="C10092" s="60" t="s">
        <v>141</v>
      </c>
      <c r="D10092" s="15">
        <v>6</v>
      </c>
    </row>
    <row r="10093" spans="1:4" x14ac:dyDescent="0.25">
      <c r="A10093" s="67">
        <v>44300</v>
      </c>
      <c r="B10093" s="60" t="s">
        <v>8</v>
      </c>
      <c r="C10093" s="60" t="s">
        <v>133</v>
      </c>
      <c r="D10093" s="15">
        <v>1</v>
      </c>
    </row>
    <row r="10094" spans="1:4" x14ac:dyDescent="0.25">
      <c r="A10094" s="67">
        <v>44300</v>
      </c>
      <c r="B10094" s="60" t="s">
        <v>8</v>
      </c>
      <c r="C10094" s="60" t="s">
        <v>40</v>
      </c>
      <c r="D10094" s="15">
        <v>6</v>
      </c>
    </row>
    <row r="10095" spans="1:4" x14ac:dyDescent="0.25">
      <c r="A10095" s="67">
        <v>44300</v>
      </c>
      <c r="B10095" s="60" t="s">
        <v>8</v>
      </c>
      <c r="C10095" s="60" t="s">
        <v>8</v>
      </c>
      <c r="D10095" s="15">
        <v>124</v>
      </c>
    </row>
    <row r="10096" spans="1:4" x14ac:dyDescent="0.25">
      <c r="A10096" s="67">
        <v>44300</v>
      </c>
      <c r="B10096" s="60" t="s">
        <v>8</v>
      </c>
      <c r="C10096" s="60" t="s">
        <v>31</v>
      </c>
      <c r="D10096" s="15">
        <v>10</v>
      </c>
    </row>
    <row r="10097" spans="1:4" x14ac:dyDescent="0.25">
      <c r="A10097" s="67">
        <v>44300</v>
      </c>
      <c r="B10097" s="60" t="s">
        <v>8</v>
      </c>
      <c r="C10097" s="60" t="s">
        <v>130</v>
      </c>
      <c r="D10097" s="15">
        <v>1</v>
      </c>
    </row>
    <row r="10098" spans="1:4" x14ac:dyDescent="0.25">
      <c r="A10098" s="67">
        <v>44300</v>
      </c>
      <c r="B10098" s="60" t="s">
        <v>8</v>
      </c>
      <c r="C10098" s="60" t="s">
        <v>80</v>
      </c>
      <c r="D10098" s="15">
        <v>1</v>
      </c>
    </row>
    <row r="10099" spans="1:4" x14ac:dyDescent="0.25">
      <c r="A10099" s="67">
        <v>44300</v>
      </c>
      <c r="B10099" s="60" t="s">
        <v>8</v>
      </c>
      <c r="C10099" s="60" t="s">
        <v>111</v>
      </c>
      <c r="D10099" s="15">
        <v>1</v>
      </c>
    </row>
    <row r="10100" spans="1:4" x14ac:dyDescent="0.25">
      <c r="A10100" s="67">
        <v>44300</v>
      </c>
      <c r="B10100" s="60" t="s">
        <v>8</v>
      </c>
      <c r="C10100" s="60" t="s">
        <v>347</v>
      </c>
      <c r="D10100" s="15">
        <v>2</v>
      </c>
    </row>
    <row r="10101" spans="1:4" x14ac:dyDescent="0.25">
      <c r="A10101" s="67">
        <v>44300</v>
      </c>
      <c r="B10101" s="60" t="s">
        <v>49</v>
      </c>
      <c r="C10101" s="60" t="s">
        <v>214</v>
      </c>
      <c r="D10101" s="15">
        <v>2</v>
      </c>
    </row>
    <row r="10102" spans="1:4" x14ac:dyDescent="0.25">
      <c r="A10102" s="67">
        <v>44300</v>
      </c>
      <c r="B10102" s="60" t="s">
        <v>49</v>
      </c>
      <c r="C10102" s="60" t="s">
        <v>49</v>
      </c>
      <c r="D10102" s="15">
        <v>5</v>
      </c>
    </row>
    <row r="10103" spans="1:4" x14ac:dyDescent="0.25">
      <c r="A10103" s="67">
        <v>44300</v>
      </c>
      <c r="B10103" s="60" t="s">
        <v>50</v>
      </c>
      <c r="C10103" s="60" t="s">
        <v>817</v>
      </c>
      <c r="D10103" s="15">
        <v>1</v>
      </c>
    </row>
    <row r="10104" spans="1:4" x14ac:dyDescent="0.25">
      <c r="A10104" s="67">
        <v>44300</v>
      </c>
      <c r="B10104" s="60" t="s">
        <v>50</v>
      </c>
      <c r="C10104" s="60" t="s">
        <v>1087</v>
      </c>
      <c r="D10104" s="15">
        <v>2</v>
      </c>
    </row>
    <row r="10105" spans="1:4" x14ac:dyDescent="0.25">
      <c r="A10105" s="67">
        <v>44300</v>
      </c>
      <c r="B10105" s="60" t="s">
        <v>50</v>
      </c>
      <c r="C10105" s="60" t="s">
        <v>1356</v>
      </c>
      <c r="D10105" s="15">
        <v>2</v>
      </c>
    </row>
    <row r="10106" spans="1:4" x14ac:dyDescent="0.25">
      <c r="A10106" s="67">
        <v>44300</v>
      </c>
      <c r="B10106" s="60" t="s">
        <v>50</v>
      </c>
      <c r="C10106" s="60" t="s">
        <v>367</v>
      </c>
      <c r="D10106" s="15">
        <v>12</v>
      </c>
    </row>
    <row r="10107" spans="1:4" x14ac:dyDescent="0.25">
      <c r="A10107" s="67">
        <v>44300</v>
      </c>
      <c r="B10107" s="60" t="s">
        <v>27</v>
      </c>
      <c r="C10107" s="60" t="s">
        <v>234</v>
      </c>
      <c r="D10107" s="15">
        <v>1</v>
      </c>
    </row>
    <row r="10108" spans="1:4" x14ac:dyDescent="0.25">
      <c r="A10108" s="67">
        <v>44300</v>
      </c>
      <c r="B10108" s="60" t="s">
        <v>27</v>
      </c>
      <c r="C10108" s="60" t="s">
        <v>945</v>
      </c>
      <c r="D10108" s="15">
        <v>2</v>
      </c>
    </row>
    <row r="10109" spans="1:4" x14ac:dyDescent="0.25">
      <c r="A10109" s="67">
        <v>44300</v>
      </c>
      <c r="B10109" s="60" t="s">
        <v>27</v>
      </c>
      <c r="C10109" s="60" t="s">
        <v>43</v>
      </c>
      <c r="D10109" s="15">
        <v>44</v>
      </c>
    </row>
    <row r="10110" spans="1:4" x14ac:dyDescent="0.25">
      <c r="A10110" s="67">
        <v>44300</v>
      </c>
      <c r="B10110" s="60" t="s">
        <v>27</v>
      </c>
      <c r="C10110" s="60" t="s">
        <v>946</v>
      </c>
      <c r="D10110" s="15">
        <v>1</v>
      </c>
    </row>
    <row r="10111" spans="1:4" x14ac:dyDescent="0.25">
      <c r="A10111" s="67">
        <v>44300</v>
      </c>
      <c r="B10111" s="60" t="s">
        <v>27</v>
      </c>
      <c r="C10111" s="60" t="s">
        <v>621</v>
      </c>
      <c r="D10111" s="15">
        <v>2</v>
      </c>
    </row>
    <row r="10112" spans="1:4" x14ac:dyDescent="0.25">
      <c r="A10112" s="67">
        <v>44300</v>
      </c>
      <c r="B10112" s="60" t="s">
        <v>51</v>
      </c>
      <c r="C10112" s="60" t="s">
        <v>750</v>
      </c>
      <c r="D10112" s="15">
        <v>1</v>
      </c>
    </row>
    <row r="10113" spans="1:4" x14ac:dyDescent="0.25">
      <c r="A10113" s="67">
        <v>44300</v>
      </c>
      <c r="B10113" s="60" t="s">
        <v>51</v>
      </c>
      <c r="C10113" s="564" t="s">
        <v>700</v>
      </c>
      <c r="D10113" s="15">
        <v>1</v>
      </c>
    </row>
    <row r="10114" spans="1:4" x14ac:dyDescent="0.25">
      <c r="A10114" s="67">
        <v>44300</v>
      </c>
      <c r="B10114" s="60" t="s">
        <v>51</v>
      </c>
      <c r="C10114" s="60" t="s">
        <v>51</v>
      </c>
      <c r="D10114" s="15">
        <v>11</v>
      </c>
    </row>
    <row r="10115" spans="1:4" x14ac:dyDescent="0.25">
      <c r="A10115" s="67">
        <v>44300</v>
      </c>
      <c r="B10115" s="60" t="s">
        <v>10</v>
      </c>
      <c r="C10115" s="60" t="s">
        <v>342</v>
      </c>
      <c r="D10115" s="15">
        <v>1</v>
      </c>
    </row>
    <row r="10116" spans="1:4" x14ac:dyDescent="0.25">
      <c r="A10116" s="67">
        <v>44300</v>
      </c>
      <c r="B10116" s="60" t="s">
        <v>10</v>
      </c>
      <c r="C10116" s="60" t="s">
        <v>10</v>
      </c>
      <c r="D10116" s="15">
        <v>8</v>
      </c>
    </row>
    <row r="10117" spans="1:4" x14ac:dyDescent="0.25">
      <c r="A10117" s="67">
        <v>44301</v>
      </c>
      <c r="B10117" s="60" t="s">
        <v>14</v>
      </c>
      <c r="C10117" s="60" t="s">
        <v>954</v>
      </c>
      <c r="D10117" s="15">
        <v>1</v>
      </c>
    </row>
    <row r="10118" spans="1:4" x14ac:dyDescent="0.25">
      <c r="A10118" s="67">
        <v>44301</v>
      </c>
      <c r="B10118" s="60" t="s">
        <v>14</v>
      </c>
      <c r="C10118" s="60" t="s">
        <v>14</v>
      </c>
      <c r="D10118" s="15">
        <v>34</v>
      </c>
    </row>
    <row r="10119" spans="1:4" x14ac:dyDescent="0.25">
      <c r="A10119" s="67">
        <v>44301</v>
      </c>
      <c r="B10119" s="60" t="s">
        <v>14</v>
      </c>
      <c r="C10119" s="60" t="s">
        <v>16</v>
      </c>
      <c r="D10119" s="15">
        <v>30</v>
      </c>
    </row>
    <row r="10120" spans="1:4" x14ac:dyDescent="0.25">
      <c r="A10120" s="67">
        <v>44301</v>
      </c>
      <c r="B10120" s="60" t="s">
        <v>14</v>
      </c>
      <c r="C10120" s="60" t="s">
        <v>807</v>
      </c>
      <c r="D10120" s="15">
        <v>1</v>
      </c>
    </row>
    <row r="10121" spans="1:4" x14ac:dyDescent="0.25">
      <c r="A10121" s="67">
        <v>44301</v>
      </c>
      <c r="B10121" s="60" t="s">
        <v>14</v>
      </c>
      <c r="C10121" s="60" t="s">
        <v>85</v>
      </c>
      <c r="D10121" s="15">
        <v>11</v>
      </c>
    </row>
    <row r="10122" spans="1:4" x14ac:dyDescent="0.25">
      <c r="A10122" s="67">
        <v>44301</v>
      </c>
      <c r="B10122" s="60" t="s">
        <v>20</v>
      </c>
      <c r="C10122" s="60" t="s">
        <v>20</v>
      </c>
      <c r="D10122" s="15">
        <v>38</v>
      </c>
    </row>
    <row r="10123" spans="1:4" x14ac:dyDescent="0.25">
      <c r="A10123" s="67">
        <v>44301</v>
      </c>
      <c r="B10123" s="60" t="s">
        <v>20</v>
      </c>
      <c r="C10123" s="60" t="s">
        <v>932</v>
      </c>
      <c r="D10123" s="15">
        <v>1</v>
      </c>
    </row>
    <row r="10124" spans="1:4" x14ac:dyDescent="0.25">
      <c r="A10124" s="67">
        <v>44301</v>
      </c>
      <c r="B10124" s="60" t="s">
        <v>20</v>
      </c>
      <c r="C10124" s="60" t="s">
        <v>365</v>
      </c>
      <c r="D10124" s="15">
        <v>1</v>
      </c>
    </row>
    <row r="10125" spans="1:4" x14ac:dyDescent="0.25">
      <c r="A10125" s="67">
        <v>44301</v>
      </c>
      <c r="B10125" s="60" t="s">
        <v>20</v>
      </c>
      <c r="C10125" s="60" t="s">
        <v>876</v>
      </c>
      <c r="D10125" s="15">
        <v>1</v>
      </c>
    </row>
    <row r="10126" spans="1:4" x14ac:dyDescent="0.25">
      <c r="A10126" s="67">
        <v>44301</v>
      </c>
      <c r="B10126" s="60" t="s">
        <v>13</v>
      </c>
      <c r="C10126" s="60" t="s">
        <v>13</v>
      </c>
      <c r="D10126" s="15">
        <v>4</v>
      </c>
    </row>
    <row r="10127" spans="1:4" x14ac:dyDescent="0.25">
      <c r="A10127" s="67">
        <v>44301</v>
      </c>
      <c r="B10127" s="60" t="s">
        <v>13</v>
      </c>
      <c r="C10127" s="60" t="s">
        <v>225</v>
      </c>
      <c r="D10127" s="15">
        <v>3</v>
      </c>
    </row>
    <row r="10128" spans="1:4" x14ac:dyDescent="0.25">
      <c r="A10128" s="67">
        <v>44301</v>
      </c>
      <c r="B10128" s="60" t="s">
        <v>13</v>
      </c>
      <c r="C10128" s="60" t="s">
        <v>222</v>
      </c>
      <c r="D10128" s="15">
        <v>3</v>
      </c>
    </row>
    <row r="10129" spans="1:4" x14ac:dyDescent="0.25">
      <c r="A10129" s="67">
        <v>44301</v>
      </c>
      <c r="B10129" s="60" t="s">
        <v>24</v>
      </c>
      <c r="C10129" s="60" t="s">
        <v>23</v>
      </c>
      <c r="D10129" s="15">
        <v>3</v>
      </c>
    </row>
    <row r="10130" spans="1:4" x14ac:dyDescent="0.25">
      <c r="A10130" s="67">
        <v>44301</v>
      </c>
      <c r="B10130" s="60" t="s">
        <v>24</v>
      </c>
      <c r="C10130" s="60" t="s">
        <v>24</v>
      </c>
      <c r="D10130" s="15">
        <v>11</v>
      </c>
    </row>
    <row r="10131" spans="1:4" x14ac:dyDescent="0.25">
      <c r="A10131" s="67">
        <v>44301</v>
      </c>
      <c r="B10131" s="60" t="s">
        <v>24</v>
      </c>
      <c r="C10131" s="60" t="s">
        <v>764</v>
      </c>
      <c r="D10131" s="15">
        <v>1</v>
      </c>
    </row>
    <row r="10132" spans="1:4" x14ac:dyDescent="0.25">
      <c r="A10132" s="67">
        <v>44301</v>
      </c>
      <c r="B10132" s="60" t="s">
        <v>24</v>
      </c>
      <c r="C10132" s="60" t="s">
        <v>37</v>
      </c>
      <c r="D10132" s="15">
        <v>1</v>
      </c>
    </row>
    <row r="10133" spans="1:4" x14ac:dyDescent="0.25">
      <c r="A10133" s="67">
        <v>44301</v>
      </c>
      <c r="B10133" s="60" t="s">
        <v>24</v>
      </c>
      <c r="C10133" s="60" t="s">
        <v>36</v>
      </c>
      <c r="D10133" s="15">
        <v>1</v>
      </c>
    </row>
    <row r="10134" spans="1:4" x14ac:dyDescent="0.25">
      <c r="A10134" s="67">
        <v>44301</v>
      </c>
      <c r="B10134" s="60" t="s">
        <v>47</v>
      </c>
      <c r="C10134" s="60" t="s">
        <v>1066</v>
      </c>
      <c r="D10134" s="15">
        <v>2</v>
      </c>
    </row>
    <row r="10135" spans="1:4" x14ac:dyDescent="0.25">
      <c r="A10135" s="67">
        <v>44301</v>
      </c>
      <c r="B10135" s="60" t="s">
        <v>47</v>
      </c>
      <c r="C10135" s="60" t="s">
        <v>47</v>
      </c>
      <c r="D10135" s="15">
        <v>4</v>
      </c>
    </row>
    <row r="10136" spans="1:4" x14ac:dyDescent="0.25">
      <c r="A10136" s="67">
        <v>44301</v>
      </c>
      <c r="B10136" s="60" t="s">
        <v>47</v>
      </c>
      <c r="C10136" s="60" t="s">
        <v>924</v>
      </c>
      <c r="D10136" s="15">
        <v>5</v>
      </c>
    </row>
    <row r="10137" spans="1:4" x14ac:dyDescent="0.25">
      <c r="A10137" s="67">
        <v>44301</v>
      </c>
      <c r="B10137" s="60" t="s">
        <v>48</v>
      </c>
      <c r="C10137" s="60" t="s">
        <v>48</v>
      </c>
      <c r="D10137" s="15">
        <v>1</v>
      </c>
    </row>
    <row r="10138" spans="1:4" x14ac:dyDescent="0.25">
      <c r="A10138" s="67">
        <v>44301</v>
      </c>
      <c r="B10138" s="60" t="s">
        <v>7</v>
      </c>
      <c r="C10138" s="60" t="s">
        <v>115</v>
      </c>
      <c r="D10138" s="15">
        <v>6</v>
      </c>
    </row>
    <row r="10139" spans="1:4" x14ac:dyDescent="0.25">
      <c r="A10139" s="67">
        <v>44301</v>
      </c>
      <c r="B10139" s="60" t="s">
        <v>7</v>
      </c>
      <c r="C10139" s="60" t="s">
        <v>7</v>
      </c>
      <c r="D10139" s="15">
        <v>20</v>
      </c>
    </row>
    <row r="10140" spans="1:4" x14ac:dyDescent="0.25">
      <c r="A10140" s="67">
        <v>44301</v>
      </c>
      <c r="B10140" s="60" t="s">
        <v>9</v>
      </c>
      <c r="C10140" s="60" t="s">
        <v>612</v>
      </c>
      <c r="D10140" s="15">
        <v>1</v>
      </c>
    </row>
    <row r="10141" spans="1:4" x14ac:dyDescent="0.25">
      <c r="A10141" s="67">
        <v>44301</v>
      </c>
      <c r="B10141" s="60" t="s">
        <v>9</v>
      </c>
      <c r="C10141" s="60" t="s">
        <v>364</v>
      </c>
      <c r="D10141" s="15">
        <v>1</v>
      </c>
    </row>
    <row r="10142" spans="1:4" x14ac:dyDescent="0.25">
      <c r="A10142" s="67">
        <v>44301</v>
      </c>
      <c r="B10142" s="60" t="s">
        <v>9</v>
      </c>
      <c r="C10142" s="60" t="s">
        <v>9</v>
      </c>
      <c r="D10142" s="15">
        <v>76</v>
      </c>
    </row>
    <row r="10143" spans="1:4" x14ac:dyDescent="0.25">
      <c r="A10143" s="67">
        <v>44301</v>
      </c>
      <c r="B10143" s="60" t="s">
        <v>9</v>
      </c>
      <c r="C10143" s="60" t="s">
        <v>17</v>
      </c>
      <c r="D10143" s="15">
        <v>1</v>
      </c>
    </row>
    <row r="10144" spans="1:4" x14ac:dyDescent="0.25">
      <c r="A10144" s="67">
        <v>44301</v>
      </c>
      <c r="B10144" s="60" t="s">
        <v>9</v>
      </c>
      <c r="C10144" s="60" t="s">
        <v>148</v>
      </c>
      <c r="D10144" s="15">
        <v>2</v>
      </c>
    </row>
    <row r="10145" spans="1:4" x14ac:dyDescent="0.25">
      <c r="A10145" s="67">
        <v>44301</v>
      </c>
      <c r="B10145" s="60" t="s">
        <v>9</v>
      </c>
      <c r="C10145" s="60" t="s">
        <v>144</v>
      </c>
      <c r="D10145" s="15">
        <v>8</v>
      </c>
    </row>
    <row r="10146" spans="1:4" x14ac:dyDescent="0.25">
      <c r="A10146" s="67">
        <v>44301</v>
      </c>
      <c r="B10146" s="60" t="s">
        <v>15</v>
      </c>
      <c r="C10146" s="60" t="s">
        <v>1355</v>
      </c>
      <c r="D10146" s="15">
        <v>2</v>
      </c>
    </row>
    <row r="10147" spans="1:4" x14ac:dyDescent="0.25">
      <c r="A10147" s="67">
        <v>44301</v>
      </c>
      <c r="B10147" s="60" t="s">
        <v>15</v>
      </c>
      <c r="C10147" s="60" t="s">
        <v>284</v>
      </c>
      <c r="D10147" s="15">
        <v>2</v>
      </c>
    </row>
    <row r="10148" spans="1:4" x14ac:dyDescent="0.25">
      <c r="A10148" s="67">
        <v>44301</v>
      </c>
      <c r="B10148" s="60" t="s">
        <v>11</v>
      </c>
      <c r="C10148" s="60" t="s">
        <v>64</v>
      </c>
      <c r="D10148" s="15">
        <v>2</v>
      </c>
    </row>
    <row r="10149" spans="1:4" x14ac:dyDescent="0.25">
      <c r="A10149" s="67">
        <v>44301</v>
      </c>
      <c r="B10149" s="60" t="s">
        <v>11</v>
      </c>
      <c r="C10149" s="60" t="s">
        <v>335</v>
      </c>
      <c r="D10149" s="15">
        <v>7</v>
      </c>
    </row>
    <row r="10150" spans="1:4" x14ac:dyDescent="0.25">
      <c r="A10150" s="67">
        <v>44301</v>
      </c>
      <c r="B10150" s="60" t="s">
        <v>11</v>
      </c>
      <c r="C10150" s="60" t="s">
        <v>11</v>
      </c>
      <c r="D10150" s="15">
        <v>30</v>
      </c>
    </row>
    <row r="10151" spans="1:4" x14ac:dyDescent="0.25">
      <c r="A10151" s="67">
        <v>44301</v>
      </c>
      <c r="B10151" s="60" t="s">
        <v>11</v>
      </c>
      <c r="C10151" s="60" t="s">
        <v>134</v>
      </c>
      <c r="D10151" s="15">
        <v>1</v>
      </c>
    </row>
    <row r="10152" spans="1:4" x14ac:dyDescent="0.25">
      <c r="A10152" s="67">
        <v>44301</v>
      </c>
      <c r="B10152" s="60" t="s">
        <v>12</v>
      </c>
      <c r="C10152" s="60" t="s">
        <v>74</v>
      </c>
      <c r="D10152" s="15">
        <v>2</v>
      </c>
    </row>
    <row r="10153" spans="1:4" x14ac:dyDescent="0.25">
      <c r="A10153" s="67">
        <v>44301</v>
      </c>
      <c r="B10153" s="60" t="s">
        <v>8</v>
      </c>
      <c r="C10153" s="60" t="s">
        <v>73</v>
      </c>
      <c r="D10153" s="15">
        <v>2</v>
      </c>
    </row>
    <row r="10154" spans="1:4" x14ac:dyDescent="0.25">
      <c r="A10154" s="67">
        <v>44301</v>
      </c>
      <c r="B10154" s="60" t="s">
        <v>8</v>
      </c>
      <c r="C10154" s="60" t="s">
        <v>229</v>
      </c>
      <c r="D10154" s="15">
        <v>2</v>
      </c>
    </row>
    <row r="10155" spans="1:4" x14ac:dyDescent="0.25">
      <c r="A10155" s="67">
        <v>44301</v>
      </c>
      <c r="B10155" s="60" t="s">
        <v>8</v>
      </c>
      <c r="C10155" s="60" t="s">
        <v>58</v>
      </c>
      <c r="D10155" s="15">
        <v>5</v>
      </c>
    </row>
    <row r="10156" spans="1:4" x14ac:dyDescent="0.25">
      <c r="A10156" s="67">
        <v>44301</v>
      </c>
      <c r="B10156" s="60" t="s">
        <v>8</v>
      </c>
      <c r="C10156" s="60" t="s">
        <v>141</v>
      </c>
      <c r="D10156" s="15">
        <v>1</v>
      </c>
    </row>
    <row r="10157" spans="1:4" x14ac:dyDescent="0.25">
      <c r="A10157" s="67">
        <v>44301</v>
      </c>
      <c r="B10157" s="60" t="s">
        <v>8</v>
      </c>
      <c r="C10157" s="60" t="s">
        <v>133</v>
      </c>
      <c r="D10157" s="15">
        <v>1</v>
      </c>
    </row>
    <row r="10158" spans="1:4" x14ac:dyDescent="0.25">
      <c r="A10158" s="67">
        <v>44301</v>
      </c>
      <c r="B10158" s="60" t="s">
        <v>8</v>
      </c>
      <c r="C10158" s="60" t="s">
        <v>204</v>
      </c>
      <c r="D10158" s="15">
        <v>2</v>
      </c>
    </row>
    <row r="10159" spans="1:4" x14ac:dyDescent="0.25">
      <c r="A10159" s="67">
        <v>44301</v>
      </c>
      <c r="B10159" s="60" t="s">
        <v>8</v>
      </c>
      <c r="C10159" s="60" t="s">
        <v>40</v>
      </c>
      <c r="D10159" s="15">
        <v>3</v>
      </c>
    </row>
    <row r="10160" spans="1:4" x14ac:dyDescent="0.25">
      <c r="A10160" s="67">
        <v>44301</v>
      </c>
      <c r="B10160" s="60" t="s">
        <v>8</v>
      </c>
      <c r="C10160" s="60" t="s">
        <v>8</v>
      </c>
      <c r="D10160" s="15">
        <v>147</v>
      </c>
    </row>
    <row r="10161" spans="1:4" x14ac:dyDescent="0.25">
      <c r="A10161" s="67">
        <v>44301</v>
      </c>
      <c r="B10161" s="60" t="s">
        <v>8</v>
      </c>
      <c r="C10161" s="60" t="s">
        <v>31</v>
      </c>
      <c r="D10161" s="15">
        <v>10</v>
      </c>
    </row>
    <row r="10162" spans="1:4" x14ac:dyDescent="0.25">
      <c r="A10162" s="67">
        <v>44301</v>
      </c>
      <c r="B10162" s="60" t="s">
        <v>8</v>
      </c>
      <c r="C10162" s="60" t="s">
        <v>130</v>
      </c>
      <c r="D10162" s="15">
        <v>1</v>
      </c>
    </row>
    <row r="10163" spans="1:4" x14ac:dyDescent="0.25">
      <c r="A10163" s="67">
        <v>44301</v>
      </c>
      <c r="B10163" s="60" t="s">
        <v>8</v>
      </c>
      <c r="C10163" s="60" t="s">
        <v>80</v>
      </c>
      <c r="D10163" s="15">
        <v>2</v>
      </c>
    </row>
    <row r="10164" spans="1:4" x14ac:dyDescent="0.25">
      <c r="A10164" s="67">
        <v>44301</v>
      </c>
      <c r="B10164" s="60" t="s">
        <v>8</v>
      </c>
      <c r="C10164" s="60" t="s">
        <v>594</v>
      </c>
      <c r="D10164" s="15">
        <v>1</v>
      </c>
    </row>
    <row r="10165" spans="1:4" x14ac:dyDescent="0.25">
      <c r="A10165" s="67">
        <v>44301</v>
      </c>
      <c r="B10165" s="60" t="s">
        <v>8</v>
      </c>
      <c r="C10165" s="60" t="s">
        <v>111</v>
      </c>
      <c r="D10165" s="15">
        <v>10</v>
      </c>
    </row>
    <row r="10166" spans="1:4" x14ac:dyDescent="0.25">
      <c r="A10166" s="67">
        <v>44301</v>
      </c>
      <c r="B10166" s="60" t="s">
        <v>49</v>
      </c>
      <c r="C10166" s="60" t="s">
        <v>49</v>
      </c>
      <c r="D10166" s="15">
        <v>6</v>
      </c>
    </row>
    <row r="10167" spans="1:4" x14ac:dyDescent="0.25">
      <c r="A10167" s="67">
        <v>44301</v>
      </c>
      <c r="B10167" s="60" t="s">
        <v>50</v>
      </c>
      <c r="C10167" s="60" t="s">
        <v>817</v>
      </c>
      <c r="D10167" s="15">
        <v>1</v>
      </c>
    </row>
    <row r="10168" spans="1:4" x14ac:dyDescent="0.25">
      <c r="A10168" s="67">
        <v>44301</v>
      </c>
      <c r="B10168" s="60" t="s">
        <v>50</v>
      </c>
      <c r="C10168" s="60" t="s">
        <v>1356</v>
      </c>
      <c r="D10168" s="15">
        <v>5</v>
      </c>
    </row>
    <row r="10169" spans="1:4" x14ac:dyDescent="0.25">
      <c r="A10169" s="67">
        <v>44301</v>
      </c>
      <c r="B10169" s="60" t="s">
        <v>50</v>
      </c>
      <c r="C10169" s="60" t="s">
        <v>367</v>
      </c>
      <c r="D10169" s="15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60" t="s">
        <v>945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564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60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60" t="s">
        <v>679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60" t="s">
        <v>224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60" t="s">
        <v>225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60" t="s">
        <v>222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60" t="s">
        <v>764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60" t="s">
        <v>1153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60" t="s">
        <v>612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60" t="s">
        <v>148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1355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1152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564" t="s">
        <v>1352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60" t="s">
        <v>229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1068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1356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60" t="s">
        <v>234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232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60" t="s">
        <v>853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60" t="s">
        <v>611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60" t="s">
        <v>224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60" t="s">
        <v>225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60" t="s">
        <v>222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60" t="s">
        <v>764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60" t="s">
        <v>48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60" t="s">
        <v>115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60" t="s">
        <v>612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60" t="s">
        <v>148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564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1355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1152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60" t="s">
        <v>781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60" t="s">
        <v>589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60" t="s">
        <v>116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60" t="s">
        <v>1080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60" t="s">
        <v>229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564" t="s">
        <v>930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60" t="s">
        <v>1052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1356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564" t="s">
        <v>1154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564" t="s">
        <v>958</v>
      </c>
      <c r="D10305" s="15">
        <v>1</v>
      </c>
    </row>
    <row r="10306" spans="1:4" x14ac:dyDescent="0.25">
      <c r="A10306" s="67">
        <v>44304</v>
      </c>
      <c r="B10306" s="60" t="s">
        <v>14</v>
      </c>
      <c r="C10306" s="60" t="s">
        <v>14</v>
      </c>
      <c r="D10306" s="15">
        <v>55</v>
      </c>
    </row>
    <row r="10307" spans="1:4" x14ac:dyDescent="0.25">
      <c r="A10307" s="67">
        <v>44304</v>
      </c>
      <c r="B10307" s="60" t="s">
        <v>14</v>
      </c>
      <c r="C10307" s="60" t="s">
        <v>947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60" t="s">
        <v>853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60" t="s">
        <v>224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60" t="s">
        <v>225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60" t="s">
        <v>222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60" t="s">
        <v>1057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60" t="s">
        <v>115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60" t="s">
        <v>612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1152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60" t="s">
        <v>781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60" t="s">
        <v>589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60" t="s">
        <v>229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60" t="s">
        <v>214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367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60" t="s">
        <v>234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60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60" t="s">
        <v>939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564" t="s">
        <v>1155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60" t="s">
        <v>931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60" t="s">
        <v>947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60" t="s">
        <v>224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60" t="s">
        <v>225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60" t="s">
        <v>222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60" t="s">
        <v>48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60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564" t="s">
        <v>782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60" t="s">
        <v>116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60" t="s">
        <v>229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1156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204</v>
      </c>
      <c r="D10384" s="15">
        <v>1</v>
      </c>
    </row>
    <row r="10385" spans="1:4" x14ac:dyDescent="0.25">
      <c r="A10385" s="67">
        <v>44305</v>
      </c>
      <c r="B10385" s="60" t="s">
        <v>8</v>
      </c>
      <c r="C10385" s="60" t="s">
        <v>40</v>
      </c>
      <c r="D10385" s="15">
        <v>2</v>
      </c>
    </row>
    <row r="10386" spans="1:4" x14ac:dyDescent="0.25">
      <c r="A10386" s="67">
        <v>44305</v>
      </c>
      <c r="B10386" s="60" t="s">
        <v>8</v>
      </c>
      <c r="C10386" s="60" t="s">
        <v>8</v>
      </c>
      <c r="D10386" s="15">
        <v>49</v>
      </c>
    </row>
    <row r="10387" spans="1:4" x14ac:dyDescent="0.25">
      <c r="A10387" s="67">
        <v>44305</v>
      </c>
      <c r="B10387" s="60" t="s">
        <v>8</v>
      </c>
      <c r="C10387" s="60" t="s">
        <v>594</v>
      </c>
      <c r="D10387" s="15">
        <v>1</v>
      </c>
    </row>
    <row r="10388" spans="1:4" x14ac:dyDescent="0.25">
      <c r="A10388" s="67">
        <v>44305</v>
      </c>
      <c r="B10388" s="60" t="s">
        <v>8</v>
      </c>
      <c r="C10388" s="60" t="s">
        <v>111</v>
      </c>
      <c r="D10388" s="15">
        <v>6</v>
      </c>
    </row>
    <row r="10389" spans="1:4" x14ac:dyDescent="0.25">
      <c r="A10389" s="67">
        <v>44305</v>
      </c>
      <c r="B10389" s="60" t="s">
        <v>49</v>
      </c>
      <c r="C10389" s="60" t="s">
        <v>214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367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234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60" t="s">
        <v>28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60" t="s">
        <v>14</v>
      </c>
      <c r="D10396" s="15">
        <v>8</v>
      </c>
    </row>
    <row r="10397" spans="1:4" x14ac:dyDescent="0.25">
      <c r="A10397" s="67">
        <v>44306</v>
      </c>
      <c r="B10397" s="60" t="s">
        <v>14</v>
      </c>
      <c r="C10397" s="60" t="s">
        <v>947</v>
      </c>
      <c r="D10397" s="15">
        <v>1</v>
      </c>
    </row>
    <row r="10398" spans="1:4" x14ac:dyDescent="0.25">
      <c r="A10398" s="67">
        <v>44306</v>
      </c>
      <c r="B10398" s="60" t="s">
        <v>14</v>
      </c>
      <c r="C10398" s="60" t="s">
        <v>16</v>
      </c>
      <c r="D10398" s="15">
        <v>6</v>
      </c>
    </row>
    <row r="10399" spans="1:4" x14ac:dyDescent="0.25">
      <c r="A10399" s="67">
        <v>44306</v>
      </c>
      <c r="B10399" s="60" t="s">
        <v>14</v>
      </c>
      <c r="C10399" s="60" t="s">
        <v>85</v>
      </c>
      <c r="D10399" s="15">
        <v>6</v>
      </c>
    </row>
    <row r="10400" spans="1:4" x14ac:dyDescent="0.25">
      <c r="A10400" s="67">
        <v>44306</v>
      </c>
      <c r="B10400" s="60" t="s">
        <v>20</v>
      </c>
      <c r="C10400" s="60" t="s">
        <v>853</v>
      </c>
      <c r="D10400" s="15">
        <v>2</v>
      </c>
    </row>
    <row r="10401" spans="1:4" x14ac:dyDescent="0.25">
      <c r="A10401" s="67">
        <v>44306</v>
      </c>
      <c r="B10401" s="60" t="s">
        <v>20</v>
      </c>
      <c r="C10401" s="60" t="s">
        <v>20</v>
      </c>
      <c r="D10401" s="15">
        <v>18</v>
      </c>
    </row>
    <row r="10402" spans="1:4" x14ac:dyDescent="0.25">
      <c r="A10402" s="67">
        <v>44306</v>
      </c>
      <c r="B10402" s="60" t="s">
        <v>20</v>
      </c>
      <c r="C10402" s="60" t="s">
        <v>679</v>
      </c>
      <c r="D10402" s="15">
        <v>1</v>
      </c>
    </row>
    <row r="10403" spans="1:4" x14ac:dyDescent="0.25">
      <c r="A10403" s="67">
        <v>44306</v>
      </c>
      <c r="B10403" s="60" t="s">
        <v>13</v>
      </c>
      <c r="C10403" s="60" t="s">
        <v>224</v>
      </c>
      <c r="D10403" s="15">
        <v>1</v>
      </c>
    </row>
    <row r="10404" spans="1:4" x14ac:dyDescent="0.25">
      <c r="A10404" s="67">
        <v>44306</v>
      </c>
      <c r="B10404" s="60" t="s">
        <v>13</v>
      </c>
      <c r="C10404" s="60" t="s">
        <v>13</v>
      </c>
      <c r="D10404" s="15">
        <v>1</v>
      </c>
    </row>
    <row r="10405" spans="1:4" x14ac:dyDescent="0.25">
      <c r="A10405" s="67">
        <v>44306</v>
      </c>
      <c r="B10405" s="60" t="s">
        <v>13</v>
      </c>
      <c r="C10405" s="60" t="s">
        <v>225</v>
      </c>
      <c r="D10405" s="15">
        <v>2</v>
      </c>
    </row>
    <row r="10406" spans="1:4" x14ac:dyDescent="0.25">
      <c r="A10406" s="67">
        <v>44306</v>
      </c>
      <c r="B10406" s="60" t="s">
        <v>13</v>
      </c>
      <c r="C10406" s="60" t="s">
        <v>222</v>
      </c>
      <c r="D10406" s="15">
        <v>2</v>
      </c>
    </row>
    <row r="10407" spans="1:4" x14ac:dyDescent="0.25">
      <c r="A10407" s="67">
        <v>44306</v>
      </c>
      <c r="B10407" s="60" t="s">
        <v>24</v>
      </c>
      <c r="C10407" s="60" t="s">
        <v>23</v>
      </c>
      <c r="D10407" s="15">
        <v>6</v>
      </c>
    </row>
    <row r="10408" spans="1:4" x14ac:dyDescent="0.25">
      <c r="A10408" s="67">
        <v>44306</v>
      </c>
      <c r="B10408" s="60" t="s">
        <v>24</v>
      </c>
      <c r="C10408" s="60" t="s">
        <v>24</v>
      </c>
      <c r="D10408" s="15">
        <v>4</v>
      </c>
    </row>
    <row r="10409" spans="1:4" x14ac:dyDescent="0.25">
      <c r="A10409" s="67">
        <v>44306</v>
      </c>
      <c r="B10409" s="60" t="s">
        <v>24</v>
      </c>
      <c r="C10409" s="60" t="s">
        <v>764</v>
      </c>
      <c r="D10409" s="15">
        <v>1</v>
      </c>
    </row>
    <row r="10410" spans="1:4" x14ac:dyDescent="0.25">
      <c r="A10410" s="67">
        <v>44306</v>
      </c>
      <c r="B10410" s="60" t="s">
        <v>47</v>
      </c>
      <c r="C10410" s="60" t="s">
        <v>47</v>
      </c>
      <c r="D10410" s="15">
        <v>2</v>
      </c>
    </row>
    <row r="10411" spans="1:4" x14ac:dyDescent="0.25">
      <c r="A10411" s="67">
        <v>44306</v>
      </c>
      <c r="B10411" s="60" t="s">
        <v>48</v>
      </c>
      <c r="C10411" s="60" t="s">
        <v>48</v>
      </c>
      <c r="D10411" s="15">
        <v>0</v>
      </c>
    </row>
    <row r="10412" spans="1:4" x14ac:dyDescent="0.25">
      <c r="A10412" s="67">
        <v>44306</v>
      </c>
      <c r="B10412" s="60" t="s">
        <v>7</v>
      </c>
      <c r="C10412" s="60" t="s">
        <v>115</v>
      </c>
      <c r="D10412" s="15">
        <v>3</v>
      </c>
    </row>
    <row r="10413" spans="1:4" x14ac:dyDescent="0.25">
      <c r="A10413" s="67">
        <v>44306</v>
      </c>
      <c r="B10413" s="60" t="s">
        <v>7</v>
      </c>
      <c r="C10413" s="60" t="s">
        <v>7</v>
      </c>
      <c r="D10413" s="15">
        <v>4</v>
      </c>
    </row>
    <row r="10414" spans="1:4" x14ac:dyDescent="0.25">
      <c r="A10414" s="67">
        <v>44306</v>
      </c>
      <c r="B10414" s="60" t="s">
        <v>9</v>
      </c>
      <c r="C10414" s="60" t="s">
        <v>612</v>
      </c>
      <c r="D10414" s="15">
        <v>1</v>
      </c>
    </row>
    <row r="10415" spans="1:4" x14ac:dyDescent="0.25">
      <c r="A10415" s="67">
        <v>44306</v>
      </c>
      <c r="B10415" s="60" t="s">
        <v>9</v>
      </c>
      <c r="C10415" s="60" t="s">
        <v>9</v>
      </c>
      <c r="D10415" s="15">
        <v>14</v>
      </c>
    </row>
    <row r="10416" spans="1:4" x14ac:dyDescent="0.25">
      <c r="A10416" s="67">
        <v>44306</v>
      </c>
      <c r="B10416" s="60" t="s">
        <v>9</v>
      </c>
      <c r="C10416" s="60" t="s">
        <v>17</v>
      </c>
      <c r="D10416" s="15">
        <v>3</v>
      </c>
    </row>
    <row r="10417" spans="1:4" x14ac:dyDescent="0.25">
      <c r="A10417" s="67">
        <v>44306</v>
      </c>
      <c r="B10417" s="60" t="s">
        <v>9</v>
      </c>
      <c r="C10417" s="60" t="s">
        <v>148</v>
      </c>
      <c r="D10417" s="15">
        <v>4</v>
      </c>
    </row>
    <row r="10418" spans="1:4" x14ac:dyDescent="0.25">
      <c r="A10418" s="67">
        <v>44306</v>
      </c>
      <c r="B10418" s="60" t="s">
        <v>9</v>
      </c>
      <c r="C10418" s="60" t="s">
        <v>144</v>
      </c>
      <c r="D10418" s="15">
        <v>1</v>
      </c>
    </row>
    <row r="10419" spans="1:4" x14ac:dyDescent="0.25">
      <c r="A10419" s="67">
        <v>44306</v>
      </c>
      <c r="B10419" s="60" t="s">
        <v>15</v>
      </c>
      <c r="C10419" s="60" t="s">
        <v>108</v>
      </c>
      <c r="D10419" s="15">
        <v>2</v>
      </c>
    </row>
    <row r="10420" spans="1:4" x14ac:dyDescent="0.25">
      <c r="A10420" s="67">
        <v>44306</v>
      </c>
      <c r="B10420" s="60" t="s">
        <v>15</v>
      </c>
      <c r="C10420" s="60" t="s">
        <v>1355</v>
      </c>
      <c r="D10420" s="15">
        <v>8</v>
      </c>
    </row>
    <row r="10421" spans="1:4" x14ac:dyDescent="0.25">
      <c r="A10421" s="67">
        <v>44306</v>
      </c>
      <c r="B10421" s="60" t="s">
        <v>15</v>
      </c>
      <c r="C10421" s="60" t="s">
        <v>284</v>
      </c>
      <c r="D10421" s="15">
        <v>1</v>
      </c>
    </row>
    <row r="10422" spans="1:4" x14ac:dyDescent="0.25">
      <c r="A10422" s="67">
        <v>44306</v>
      </c>
      <c r="B10422" s="60" t="s">
        <v>11</v>
      </c>
      <c r="C10422" s="60" t="s">
        <v>11</v>
      </c>
      <c r="D10422" s="15">
        <v>28</v>
      </c>
    </row>
    <row r="10423" spans="1:4" x14ac:dyDescent="0.25">
      <c r="A10423" s="67">
        <v>44306</v>
      </c>
      <c r="B10423" s="60" t="s">
        <v>11</v>
      </c>
      <c r="C10423" s="60" t="s">
        <v>763</v>
      </c>
      <c r="D10423" s="15">
        <v>3</v>
      </c>
    </row>
    <row r="10424" spans="1:4" x14ac:dyDescent="0.25">
      <c r="A10424" s="67">
        <v>44306</v>
      </c>
      <c r="B10424" s="60" t="s">
        <v>11</v>
      </c>
      <c r="C10424" s="60" t="s">
        <v>134</v>
      </c>
      <c r="D10424" s="15">
        <v>1</v>
      </c>
    </row>
    <row r="10425" spans="1:4" x14ac:dyDescent="0.25">
      <c r="A10425" s="67">
        <v>44306</v>
      </c>
      <c r="B10425" s="60" t="s">
        <v>12</v>
      </c>
      <c r="C10425" s="564" t="s">
        <v>690</v>
      </c>
      <c r="D10425" s="15">
        <v>1</v>
      </c>
    </row>
    <row r="10426" spans="1:4" x14ac:dyDescent="0.25">
      <c r="A10426" s="67">
        <v>44306</v>
      </c>
      <c r="B10426" s="60" t="s">
        <v>12</v>
      </c>
      <c r="C10426" s="60" t="s">
        <v>74</v>
      </c>
      <c r="D10426" s="15">
        <v>1</v>
      </c>
    </row>
    <row r="10427" spans="1:4" x14ac:dyDescent="0.25">
      <c r="A10427" s="67">
        <v>44306</v>
      </c>
      <c r="B10427" s="60" t="s">
        <v>8</v>
      </c>
      <c r="C10427" s="60" t="s">
        <v>1080</v>
      </c>
      <c r="D10427" s="15">
        <v>2</v>
      </c>
    </row>
    <row r="10428" spans="1:4" x14ac:dyDescent="0.25">
      <c r="A10428" s="67">
        <v>44306</v>
      </c>
      <c r="B10428" s="60" t="s">
        <v>8</v>
      </c>
      <c r="C10428" s="60" t="s">
        <v>73</v>
      </c>
      <c r="D10428" s="15">
        <v>6</v>
      </c>
    </row>
    <row r="10429" spans="1:4" x14ac:dyDescent="0.25">
      <c r="A10429" s="67">
        <v>44306</v>
      </c>
      <c r="B10429" s="60" t="s">
        <v>8</v>
      </c>
      <c r="C10429" s="60" t="s">
        <v>229</v>
      </c>
      <c r="D10429" s="15">
        <v>4</v>
      </c>
    </row>
    <row r="10430" spans="1:4" x14ac:dyDescent="0.25">
      <c r="A10430" s="67">
        <v>44306</v>
      </c>
      <c r="B10430" s="60" t="s">
        <v>8</v>
      </c>
      <c r="C10430" s="60" t="s">
        <v>58</v>
      </c>
      <c r="D10430" s="15">
        <v>3</v>
      </c>
    </row>
    <row r="10431" spans="1:4" x14ac:dyDescent="0.25">
      <c r="A10431" s="67">
        <v>44306</v>
      </c>
      <c r="B10431" s="60" t="s">
        <v>8</v>
      </c>
      <c r="C10431" s="60" t="s">
        <v>204</v>
      </c>
      <c r="D10431" s="15">
        <v>1</v>
      </c>
    </row>
    <row r="10432" spans="1:4" x14ac:dyDescent="0.25">
      <c r="A10432" s="67">
        <v>44306</v>
      </c>
      <c r="B10432" s="60" t="s">
        <v>8</v>
      </c>
      <c r="C10432" s="60" t="s">
        <v>40</v>
      </c>
      <c r="D10432" s="15">
        <v>2</v>
      </c>
    </row>
    <row r="10433" spans="1:4" x14ac:dyDescent="0.25">
      <c r="A10433" s="67">
        <v>44306</v>
      </c>
      <c r="B10433" s="60" t="s">
        <v>8</v>
      </c>
      <c r="C10433" s="60" t="s">
        <v>8</v>
      </c>
      <c r="D10433" s="15">
        <v>28</v>
      </c>
    </row>
    <row r="10434" spans="1:4" x14ac:dyDescent="0.25">
      <c r="A10434" s="67">
        <v>44306</v>
      </c>
      <c r="B10434" s="60" t="s">
        <v>8</v>
      </c>
      <c r="C10434" s="60" t="s">
        <v>31</v>
      </c>
      <c r="D10434" s="15">
        <v>3</v>
      </c>
    </row>
    <row r="10435" spans="1:4" x14ac:dyDescent="0.25">
      <c r="A10435" s="67">
        <v>44306</v>
      </c>
      <c r="B10435" s="60" t="s">
        <v>8</v>
      </c>
      <c r="C10435" s="60" t="s">
        <v>111</v>
      </c>
      <c r="D10435" s="15">
        <v>1</v>
      </c>
    </row>
    <row r="10436" spans="1:4" x14ac:dyDescent="0.25">
      <c r="A10436" s="67">
        <v>44306</v>
      </c>
      <c r="B10436" s="60" t="s">
        <v>49</v>
      </c>
      <c r="C10436" s="60" t="s">
        <v>49</v>
      </c>
      <c r="D10436" s="15">
        <v>1</v>
      </c>
    </row>
    <row r="10437" spans="1:4" x14ac:dyDescent="0.25">
      <c r="A10437" s="67">
        <v>44306</v>
      </c>
      <c r="B10437" s="60" t="s">
        <v>50</v>
      </c>
      <c r="C10437" s="60" t="s">
        <v>1356</v>
      </c>
      <c r="D10437" s="15">
        <v>3</v>
      </c>
    </row>
    <row r="10438" spans="1:4" x14ac:dyDescent="0.25">
      <c r="A10438" s="67">
        <v>44306</v>
      </c>
      <c r="B10438" s="60" t="s">
        <v>50</v>
      </c>
      <c r="C10438" s="60" t="s">
        <v>367</v>
      </c>
      <c r="D10438" s="15">
        <v>5</v>
      </c>
    </row>
    <row r="10439" spans="1:4" x14ac:dyDescent="0.25">
      <c r="A10439" s="67">
        <v>44306</v>
      </c>
      <c r="B10439" s="60" t="s">
        <v>27</v>
      </c>
      <c r="C10439" s="60" t="s">
        <v>43</v>
      </c>
      <c r="D10439" s="15">
        <v>2</v>
      </c>
    </row>
    <row r="10440" spans="1:4" x14ac:dyDescent="0.25">
      <c r="A10440" s="67">
        <v>44306</v>
      </c>
      <c r="B10440" s="60" t="s">
        <v>51</v>
      </c>
      <c r="C10440" s="60" t="s">
        <v>51</v>
      </c>
      <c r="D10440" s="15">
        <v>6</v>
      </c>
    </row>
    <row r="10441" spans="1:4" x14ac:dyDescent="0.25">
      <c r="A10441" s="67">
        <v>44306</v>
      </c>
      <c r="B10441" s="60" t="s">
        <v>10</v>
      </c>
      <c r="C10441" s="60" t="s">
        <v>10</v>
      </c>
      <c r="D10441" s="15">
        <v>3</v>
      </c>
    </row>
    <row r="10442" spans="1:4" x14ac:dyDescent="0.25">
      <c r="A10442" s="67">
        <v>44307</v>
      </c>
      <c r="B10442" s="60" t="s">
        <v>14</v>
      </c>
      <c r="C10442" s="60" t="s">
        <v>14</v>
      </c>
      <c r="D10442" s="15">
        <v>34</v>
      </c>
    </row>
    <row r="10443" spans="1:4" x14ac:dyDescent="0.25">
      <c r="A10443" s="67">
        <v>44307</v>
      </c>
      <c r="B10443" s="60" t="s">
        <v>14</v>
      </c>
      <c r="C10443" s="60" t="s">
        <v>947</v>
      </c>
      <c r="D10443" s="15">
        <v>1</v>
      </c>
    </row>
    <row r="10444" spans="1:4" x14ac:dyDescent="0.25">
      <c r="A10444" s="67">
        <v>44307</v>
      </c>
      <c r="B10444" s="60" t="s">
        <v>14</v>
      </c>
      <c r="C10444" s="60" t="s">
        <v>16</v>
      </c>
      <c r="D10444" s="15">
        <v>69</v>
      </c>
    </row>
    <row r="10445" spans="1:4" x14ac:dyDescent="0.25">
      <c r="A10445" s="67">
        <v>44307</v>
      </c>
      <c r="B10445" s="60" t="s">
        <v>14</v>
      </c>
      <c r="C10445" s="60" t="s">
        <v>807</v>
      </c>
      <c r="D10445" s="15">
        <v>4</v>
      </c>
    </row>
    <row r="10446" spans="1:4" x14ac:dyDescent="0.25">
      <c r="A10446" s="67">
        <v>44307</v>
      </c>
      <c r="B10446" s="60" t="s">
        <v>14</v>
      </c>
      <c r="C10446" s="60" t="s">
        <v>85</v>
      </c>
      <c r="D10446" s="15">
        <v>11</v>
      </c>
    </row>
    <row r="10447" spans="1:4" x14ac:dyDescent="0.25">
      <c r="A10447" s="67">
        <v>44307</v>
      </c>
      <c r="B10447" s="60" t="s">
        <v>20</v>
      </c>
      <c r="C10447" s="60" t="s">
        <v>853</v>
      </c>
      <c r="D10447" s="15">
        <v>2</v>
      </c>
    </row>
    <row r="10448" spans="1:4" x14ac:dyDescent="0.25">
      <c r="A10448" s="67">
        <v>44307</v>
      </c>
      <c r="B10448" s="60" t="s">
        <v>20</v>
      </c>
      <c r="C10448" s="60" t="s">
        <v>20</v>
      </c>
      <c r="D10448" s="15">
        <v>59</v>
      </c>
    </row>
    <row r="10449" spans="1:4" x14ac:dyDescent="0.25">
      <c r="A10449" s="67">
        <v>44307</v>
      </c>
      <c r="B10449" s="60" t="s">
        <v>20</v>
      </c>
      <c r="C10449" s="60" t="s">
        <v>365</v>
      </c>
      <c r="D10449" s="15">
        <v>1</v>
      </c>
    </row>
    <row r="10450" spans="1:4" x14ac:dyDescent="0.25">
      <c r="A10450" s="67">
        <v>44307</v>
      </c>
      <c r="B10450" s="60" t="s">
        <v>13</v>
      </c>
      <c r="C10450" s="60" t="s">
        <v>1027</v>
      </c>
      <c r="D10450" s="15">
        <v>1</v>
      </c>
    </row>
    <row r="10451" spans="1:4" x14ac:dyDescent="0.25">
      <c r="A10451" s="67">
        <v>44307</v>
      </c>
      <c r="B10451" s="60" t="s">
        <v>13</v>
      </c>
      <c r="C10451" s="60" t="s">
        <v>224</v>
      </c>
      <c r="D10451" s="15">
        <v>4</v>
      </c>
    </row>
    <row r="10452" spans="1:4" x14ac:dyDescent="0.25">
      <c r="A10452" s="67">
        <v>44307</v>
      </c>
      <c r="B10452" s="60" t="s">
        <v>13</v>
      </c>
      <c r="C10452" s="60" t="s">
        <v>13</v>
      </c>
      <c r="D10452" s="15">
        <v>8</v>
      </c>
    </row>
    <row r="10453" spans="1:4" x14ac:dyDescent="0.25">
      <c r="A10453" s="67">
        <v>44307</v>
      </c>
      <c r="B10453" s="60" t="s">
        <v>13</v>
      </c>
      <c r="C10453" s="60" t="s">
        <v>225</v>
      </c>
      <c r="D10453" s="15">
        <v>10</v>
      </c>
    </row>
    <row r="10454" spans="1:4" x14ac:dyDescent="0.25">
      <c r="A10454" s="67">
        <v>44307</v>
      </c>
      <c r="B10454" s="60" t="s">
        <v>13</v>
      </c>
      <c r="C10454" s="60" t="s">
        <v>222</v>
      </c>
      <c r="D10454" s="15">
        <v>8</v>
      </c>
    </row>
    <row r="10455" spans="1:4" x14ac:dyDescent="0.25">
      <c r="A10455" s="67">
        <v>44307</v>
      </c>
      <c r="B10455" s="60" t="s">
        <v>24</v>
      </c>
      <c r="C10455" s="60" t="s">
        <v>23</v>
      </c>
      <c r="D10455" s="15">
        <v>5</v>
      </c>
    </row>
    <row r="10456" spans="1:4" x14ac:dyDescent="0.25">
      <c r="A10456" s="67">
        <v>44307</v>
      </c>
      <c r="B10456" s="60" t="s">
        <v>24</v>
      </c>
      <c r="C10456" s="60" t="s">
        <v>764</v>
      </c>
      <c r="D10456" s="15">
        <v>4</v>
      </c>
    </row>
    <row r="10457" spans="1:4" x14ac:dyDescent="0.25">
      <c r="A10457" s="67">
        <v>44307</v>
      </c>
      <c r="B10457" s="60" t="s">
        <v>24</v>
      </c>
      <c r="C10457" s="60" t="s">
        <v>36</v>
      </c>
      <c r="D10457" s="15">
        <v>2</v>
      </c>
    </row>
    <row r="10458" spans="1:4" x14ac:dyDescent="0.25">
      <c r="A10458" s="67">
        <v>44307</v>
      </c>
      <c r="B10458" s="60" t="s">
        <v>47</v>
      </c>
      <c r="C10458" s="60" t="s">
        <v>1066</v>
      </c>
      <c r="D10458" s="15">
        <v>1</v>
      </c>
    </row>
    <row r="10459" spans="1:4" x14ac:dyDescent="0.25">
      <c r="A10459" s="67">
        <v>44307</v>
      </c>
      <c r="B10459" s="60" t="s">
        <v>47</v>
      </c>
      <c r="C10459" s="60" t="s">
        <v>47</v>
      </c>
      <c r="D10459" s="15">
        <v>9</v>
      </c>
    </row>
    <row r="10460" spans="1:4" x14ac:dyDescent="0.25">
      <c r="A10460" s="67">
        <v>44307</v>
      </c>
      <c r="B10460" s="60" t="s">
        <v>47</v>
      </c>
      <c r="C10460" s="60" t="s">
        <v>924</v>
      </c>
      <c r="D10460" s="15">
        <v>7</v>
      </c>
    </row>
    <row r="10461" spans="1:4" x14ac:dyDescent="0.25">
      <c r="A10461" s="67">
        <v>44307</v>
      </c>
      <c r="B10461" s="60" t="s">
        <v>48</v>
      </c>
      <c r="C10461" s="60" t="s">
        <v>48</v>
      </c>
      <c r="D10461" s="15">
        <v>0</v>
      </c>
    </row>
    <row r="10462" spans="1:4" x14ac:dyDescent="0.25">
      <c r="A10462" s="67">
        <v>44307</v>
      </c>
      <c r="B10462" s="60" t="s">
        <v>7</v>
      </c>
      <c r="C10462" s="60" t="s">
        <v>115</v>
      </c>
      <c r="D10462" s="15">
        <v>2</v>
      </c>
    </row>
    <row r="10463" spans="1:4" x14ac:dyDescent="0.25">
      <c r="A10463" s="67">
        <v>44307</v>
      </c>
      <c r="B10463" s="60" t="s">
        <v>7</v>
      </c>
      <c r="C10463" s="60" t="s">
        <v>7</v>
      </c>
      <c r="D10463" s="15">
        <v>17</v>
      </c>
    </row>
    <row r="10464" spans="1:4" x14ac:dyDescent="0.25">
      <c r="A10464" s="67">
        <v>44307</v>
      </c>
      <c r="B10464" s="60" t="s">
        <v>9</v>
      </c>
      <c r="C10464" s="60" t="s">
        <v>612</v>
      </c>
      <c r="D10464" s="15">
        <v>1</v>
      </c>
    </row>
    <row r="10465" spans="1:4" x14ac:dyDescent="0.25">
      <c r="A10465" s="67">
        <v>44307</v>
      </c>
      <c r="B10465" s="60" t="s">
        <v>9</v>
      </c>
      <c r="C10465" s="60" t="s">
        <v>1060</v>
      </c>
      <c r="D10465" s="15">
        <v>1</v>
      </c>
    </row>
    <row r="10466" spans="1:4" x14ac:dyDescent="0.25">
      <c r="A10466" s="67">
        <v>44307</v>
      </c>
      <c r="B10466" s="60" t="s">
        <v>9</v>
      </c>
      <c r="C10466" s="60" t="s">
        <v>9</v>
      </c>
      <c r="D10466" s="15">
        <v>46</v>
      </c>
    </row>
    <row r="10467" spans="1:4" x14ac:dyDescent="0.25">
      <c r="A10467" s="67">
        <v>44307</v>
      </c>
      <c r="B10467" s="60" t="s">
        <v>9</v>
      </c>
      <c r="C10467" s="60" t="s">
        <v>17</v>
      </c>
      <c r="D10467" s="15">
        <v>1</v>
      </c>
    </row>
    <row r="10468" spans="1:4" x14ac:dyDescent="0.25">
      <c r="A10468" s="67">
        <v>44307</v>
      </c>
      <c r="B10468" s="60" t="s">
        <v>9</v>
      </c>
      <c r="C10468" s="564" t="s">
        <v>951</v>
      </c>
      <c r="D10468" s="15">
        <v>1</v>
      </c>
    </row>
    <row r="10469" spans="1:4" x14ac:dyDescent="0.25">
      <c r="A10469" s="67">
        <v>44307</v>
      </c>
      <c r="B10469" s="60" t="s">
        <v>9</v>
      </c>
      <c r="C10469" s="60" t="s">
        <v>148</v>
      </c>
      <c r="D10469" s="15">
        <v>4</v>
      </c>
    </row>
    <row r="10470" spans="1:4" x14ac:dyDescent="0.25">
      <c r="A10470" s="67">
        <v>44307</v>
      </c>
      <c r="B10470" s="60" t="s">
        <v>9</v>
      </c>
      <c r="C10470" s="60" t="s">
        <v>144</v>
      </c>
      <c r="D10470" s="15">
        <v>19</v>
      </c>
    </row>
    <row r="10471" spans="1:4" x14ac:dyDescent="0.25">
      <c r="A10471" s="67">
        <v>44307</v>
      </c>
      <c r="B10471" s="60" t="s">
        <v>15</v>
      </c>
      <c r="C10471" s="60" t="s">
        <v>1355</v>
      </c>
      <c r="D10471" s="15">
        <v>0</v>
      </c>
    </row>
    <row r="10472" spans="1:4" x14ac:dyDescent="0.25">
      <c r="A10472" s="67">
        <v>44307</v>
      </c>
      <c r="B10472" s="60" t="s">
        <v>11</v>
      </c>
      <c r="C10472" s="60" t="s">
        <v>1152</v>
      </c>
      <c r="D10472" s="15">
        <v>1</v>
      </c>
    </row>
    <row r="10473" spans="1:4" x14ac:dyDescent="0.25">
      <c r="A10473" s="67">
        <v>44307</v>
      </c>
      <c r="B10473" s="60" t="s">
        <v>11</v>
      </c>
      <c r="C10473" s="60" t="s">
        <v>335</v>
      </c>
      <c r="D10473" s="15">
        <v>3</v>
      </c>
    </row>
    <row r="10474" spans="1:4" x14ac:dyDescent="0.25">
      <c r="A10474" s="67">
        <v>44307</v>
      </c>
      <c r="B10474" s="60" t="s">
        <v>11</v>
      </c>
      <c r="C10474" s="60" t="s">
        <v>11</v>
      </c>
      <c r="D10474" s="15">
        <v>51</v>
      </c>
    </row>
    <row r="10475" spans="1:4" x14ac:dyDescent="0.25">
      <c r="A10475" s="67">
        <v>44307</v>
      </c>
      <c r="B10475" s="60" t="s">
        <v>11</v>
      </c>
      <c r="C10475" s="60" t="s">
        <v>134</v>
      </c>
      <c r="D10475" s="15">
        <v>1</v>
      </c>
    </row>
    <row r="10476" spans="1:4" x14ac:dyDescent="0.25">
      <c r="A10476" s="67">
        <v>44307</v>
      </c>
      <c r="B10476" s="60" t="s">
        <v>12</v>
      </c>
      <c r="C10476" s="60" t="s">
        <v>12</v>
      </c>
      <c r="D10476" s="15">
        <v>20</v>
      </c>
    </row>
    <row r="10477" spans="1:4" x14ac:dyDescent="0.25">
      <c r="A10477" s="67">
        <v>44307</v>
      </c>
      <c r="B10477" s="60" t="s">
        <v>8</v>
      </c>
      <c r="C10477" s="60" t="s">
        <v>1080</v>
      </c>
      <c r="D10477" s="15">
        <v>3</v>
      </c>
    </row>
    <row r="10478" spans="1:4" x14ac:dyDescent="0.25">
      <c r="A10478" s="67">
        <v>44307</v>
      </c>
      <c r="B10478" s="60" t="s">
        <v>8</v>
      </c>
      <c r="C10478" s="60" t="s">
        <v>73</v>
      </c>
      <c r="D10478" s="15">
        <v>4</v>
      </c>
    </row>
    <row r="10479" spans="1:4" x14ac:dyDescent="0.25">
      <c r="A10479" s="67">
        <v>44307</v>
      </c>
      <c r="B10479" s="60" t="s">
        <v>8</v>
      </c>
      <c r="C10479" s="564" t="s">
        <v>930</v>
      </c>
      <c r="D10479" s="15">
        <v>1</v>
      </c>
    </row>
    <row r="10480" spans="1:4" x14ac:dyDescent="0.25">
      <c r="A10480" s="67">
        <v>44307</v>
      </c>
      <c r="B10480" s="60" t="s">
        <v>8</v>
      </c>
      <c r="C10480" s="60" t="s">
        <v>58</v>
      </c>
      <c r="D10480" s="15">
        <v>5</v>
      </c>
    </row>
    <row r="10481" spans="1:4" x14ac:dyDescent="0.25">
      <c r="A10481" s="67">
        <v>44307</v>
      </c>
      <c r="B10481" s="60" t="s">
        <v>8</v>
      </c>
      <c r="C10481" s="60" t="s">
        <v>141</v>
      </c>
      <c r="D10481" s="15">
        <v>1</v>
      </c>
    </row>
    <row r="10482" spans="1:4" x14ac:dyDescent="0.25">
      <c r="A10482" s="67">
        <v>44307</v>
      </c>
      <c r="B10482" s="60" t="s">
        <v>8</v>
      </c>
      <c r="C10482" s="60" t="s">
        <v>204</v>
      </c>
      <c r="D10482" s="15">
        <v>1</v>
      </c>
    </row>
    <row r="10483" spans="1:4" x14ac:dyDescent="0.25">
      <c r="A10483" s="67">
        <v>44307</v>
      </c>
      <c r="B10483" s="60" t="s">
        <v>8</v>
      </c>
      <c r="C10483" s="60" t="s">
        <v>8</v>
      </c>
      <c r="D10483" s="15">
        <v>86</v>
      </c>
    </row>
    <row r="10484" spans="1:4" x14ac:dyDescent="0.25">
      <c r="A10484" s="67">
        <v>44307</v>
      </c>
      <c r="B10484" s="60" t="s">
        <v>8</v>
      </c>
      <c r="C10484" s="60" t="s">
        <v>31</v>
      </c>
      <c r="D10484" s="15">
        <v>7</v>
      </c>
    </row>
    <row r="10485" spans="1:4" x14ac:dyDescent="0.25">
      <c r="A10485" s="67">
        <v>44307</v>
      </c>
      <c r="B10485" s="60" t="s">
        <v>8</v>
      </c>
      <c r="C10485" s="60" t="s">
        <v>111</v>
      </c>
      <c r="D10485" s="15">
        <v>1</v>
      </c>
    </row>
    <row r="10486" spans="1:4" x14ac:dyDescent="0.25">
      <c r="A10486" s="67">
        <v>44307</v>
      </c>
      <c r="B10486" s="60" t="s">
        <v>49</v>
      </c>
      <c r="C10486" s="60" t="s">
        <v>49</v>
      </c>
      <c r="D10486" s="15">
        <v>0</v>
      </c>
    </row>
    <row r="10487" spans="1:4" x14ac:dyDescent="0.25">
      <c r="A10487" s="67">
        <v>44307</v>
      </c>
      <c r="B10487" s="60" t="s">
        <v>50</v>
      </c>
      <c r="C10487" s="60" t="s">
        <v>1052</v>
      </c>
      <c r="D10487" s="15">
        <v>1</v>
      </c>
    </row>
    <row r="10488" spans="1:4" x14ac:dyDescent="0.25">
      <c r="A10488" s="67">
        <v>44307</v>
      </c>
      <c r="B10488" s="60" t="s">
        <v>50</v>
      </c>
      <c r="C10488" s="60" t="s">
        <v>1356</v>
      </c>
      <c r="D10488" s="15">
        <v>12</v>
      </c>
    </row>
    <row r="10489" spans="1:4" x14ac:dyDescent="0.25">
      <c r="A10489" s="67">
        <v>44307</v>
      </c>
      <c r="B10489" s="60" t="s">
        <v>50</v>
      </c>
      <c r="C10489" s="60" t="s">
        <v>613</v>
      </c>
      <c r="D10489" s="15">
        <v>1</v>
      </c>
    </row>
    <row r="10490" spans="1:4" x14ac:dyDescent="0.25">
      <c r="A10490" s="67">
        <v>44307</v>
      </c>
      <c r="B10490" s="60" t="s">
        <v>50</v>
      </c>
      <c r="C10490" s="60" t="s">
        <v>367</v>
      </c>
      <c r="D10490" s="15">
        <v>8</v>
      </c>
    </row>
    <row r="10491" spans="1:4" x14ac:dyDescent="0.25">
      <c r="A10491" s="67">
        <v>44307</v>
      </c>
      <c r="B10491" s="60" t="s">
        <v>27</v>
      </c>
      <c r="C10491" s="60" t="s">
        <v>140</v>
      </c>
      <c r="D10491" s="15">
        <v>1</v>
      </c>
    </row>
    <row r="10492" spans="1:4" x14ac:dyDescent="0.25">
      <c r="A10492" s="67">
        <v>44307</v>
      </c>
      <c r="B10492" s="60" t="s">
        <v>27</v>
      </c>
      <c r="C10492" s="60" t="s">
        <v>945</v>
      </c>
      <c r="D10492" s="15">
        <v>1</v>
      </c>
    </row>
    <row r="10493" spans="1:4" x14ac:dyDescent="0.25">
      <c r="A10493" s="67">
        <v>44307</v>
      </c>
      <c r="B10493" s="60" t="s">
        <v>27</v>
      </c>
      <c r="C10493" s="60" t="s">
        <v>43</v>
      </c>
      <c r="D10493" s="15">
        <v>42</v>
      </c>
    </row>
    <row r="10494" spans="1:4" x14ac:dyDescent="0.25">
      <c r="A10494" s="67">
        <v>44307</v>
      </c>
      <c r="B10494" s="60" t="s">
        <v>27</v>
      </c>
      <c r="C10494" s="60" t="s">
        <v>946</v>
      </c>
      <c r="D10494" s="15">
        <v>3</v>
      </c>
    </row>
    <row r="10495" spans="1:4" x14ac:dyDescent="0.25">
      <c r="A10495" s="67">
        <v>44307</v>
      </c>
      <c r="B10495" s="60" t="s">
        <v>27</v>
      </c>
      <c r="C10495" s="564" t="s">
        <v>1020</v>
      </c>
      <c r="D10495" s="15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5">
        <v>6</v>
      </c>
    </row>
    <row r="10497" spans="1:4" x14ac:dyDescent="0.25">
      <c r="A10497" s="67">
        <v>44307</v>
      </c>
      <c r="B10497" s="60" t="s">
        <v>10</v>
      </c>
      <c r="C10497" s="564" t="s">
        <v>646</v>
      </c>
      <c r="D10497" s="15">
        <v>1</v>
      </c>
    </row>
    <row r="10498" spans="1:4" x14ac:dyDescent="0.25">
      <c r="A10498" s="67">
        <v>44307</v>
      </c>
      <c r="B10498" s="60" t="s">
        <v>10</v>
      </c>
      <c r="C10498" s="60" t="s">
        <v>10</v>
      </c>
      <c r="D10498" s="15">
        <v>8</v>
      </c>
    </row>
    <row r="10499" spans="1:4" x14ac:dyDescent="0.25">
      <c r="A10499" s="67">
        <v>44308</v>
      </c>
      <c r="B10499" s="60" t="s">
        <v>14</v>
      </c>
      <c r="C10499" s="60" t="s">
        <v>954</v>
      </c>
      <c r="D10499" s="15">
        <v>2</v>
      </c>
    </row>
    <row r="10500" spans="1:4" x14ac:dyDescent="0.25">
      <c r="A10500" s="67">
        <v>44308</v>
      </c>
      <c r="B10500" s="60" t="s">
        <v>14</v>
      </c>
      <c r="C10500" s="60" t="s">
        <v>14</v>
      </c>
      <c r="D10500" s="15">
        <v>28</v>
      </c>
    </row>
    <row r="10501" spans="1:4" x14ac:dyDescent="0.25">
      <c r="A10501" s="67">
        <v>44308</v>
      </c>
      <c r="B10501" s="60" t="s">
        <v>14</v>
      </c>
      <c r="C10501" s="60" t="s">
        <v>1041</v>
      </c>
      <c r="D10501" s="15">
        <v>2</v>
      </c>
    </row>
    <row r="10502" spans="1:4" x14ac:dyDescent="0.25">
      <c r="A10502" s="67">
        <v>44308</v>
      </c>
      <c r="B10502" s="60" t="s">
        <v>14</v>
      </c>
      <c r="C10502" s="60" t="s">
        <v>16</v>
      </c>
      <c r="D10502" s="15">
        <v>19</v>
      </c>
    </row>
    <row r="10503" spans="1:4" x14ac:dyDescent="0.25">
      <c r="A10503" s="67">
        <v>44308</v>
      </c>
      <c r="B10503" s="60" t="s">
        <v>14</v>
      </c>
      <c r="C10503" s="60" t="s">
        <v>807</v>
      </c>
      <c r="D10503" s="15">
        <v>1</v>
      </c>
    </row>
    <row r="10504" spans="1:4" x14ac:dyDescent="0.25">
      <c r="A10504" s="67">
        <v>44308</v>
      </c>
      <c r="B10504" s="60" t="s">
        <v>14</v>
      </c>
      <c r="C10504" s="60" t="s">
        <v>85</v>
      </c>
      <c r="D10504" s="15">
        <v>31</v>
      </c>
    </row>
    <row r="10505" spans="1:4" x14ac:dyDescent="0.25">
      <c r="A10505" s="67">
        <v>44308</v>
      </c>
      <c r="B10505" s="60" t="s">
        <v>20</v>
      </c>
      <c r="C10505" s="60" t="s">
        <v>20</v>
      </c>
      <c r="D10505" s="15">
        <v>30</v>
      </c>
    </row>
    <row r="10506" spans="1:4" x14ac:dyDescent="0.25">
      <c r="A10506" s="67">
        <v>44308</v>
      </c>
      <c r="B10506" s="60" t="s">
        <v>20</v>
      </c>
      <c r="C10506" s="60" t="s">
        <v>679</v>
      </c>
      <c r="D10506" s="15">
        <v>1</v>
      </c>
    </row>
    <row r="10507" spans="1:4" x14ac:dyDescent="0.25">
      <c r="A10507" s="67">
        <v>44308</v>
      </c>
      <c r="B10507" s="60" t="s">
        <v>20</v>
      </c>
      <c r="C10507" s="60" t="s">
        <v>651</v>
      </c>
      <c r="D10507" s="15">
        <v>1</v>
      </c>
    </row>
    <row r="10508" spans="1:4" x14ac:dyDescent="0.25">
      <c r="A10508" s="67">
        <v>44308</v>
      </c>
      <c r="B10508" s="60" t="s">
        <v>13</v>
      </c>
      <c r="C10508" s="60" t="s">
        <v>611</v>
      </c>
      <c r="D10508" s="15">
        <v>1</v>
      </c>
    </row>
    <row r="10509" spans="1:4" x14ac:dyDescent="0.25">
      <c r="A10509" s="67">
        <v>44308</v>
      </c>
      <c r="B10509" s="60" t="s">
        <v>13</v>
      </c>
      <c r="C10509" s="60" t="s">
        <v>224</v>
      </c>
      <c r="D10509" s="15">
        <v>1</v>
      </c>
    </row>
    <row r="10510" spans="1:4" x14ac:dyDescent="0.25">
      <c r="A10510" s="67">
        <v>44308</v>
      </c>
      <c r="B10510" s="60" t="s">
        <v>13</v>
      </c>
      <c r="C10510" s="60" t="s">
        <v>13</v>
      </c>
      <c r="D10510" s="15">
        <v>6</v>
      </c>
    </row>
    <row r="10511" spans="1:4" x14ac:dyDescent="0.25">
      <c r="A10511" s="67">
        <v>44308</v>
      </c>
      <c r="B10511" s="60" t="s">
        <v>13</v>
      </c>
      <c r="C10511" s="60" t="s">
        <v>225</v>
      </c>
      <c r="D10511" s="15">
        <v>11</v>
      </c>
    </row>
    <row r="10512" spans="1:4" x14ac:dyDescent="0.25">
      <c r="A10512" s="67">
        <v>44308</v>
      </c>
      <c r="B10512" s="60" t="s">
        <v>13</v>
      </c>
      <c r="C10512" s="60" t="s">
        <v>222</v>
      </c>
      <c r="D10512" s="15">
        <v>2</v>
      </c>
    </row>
    <row r="10513" spans="1:4" x14ac:dyDescent="0.25">
      <c r="A10513" s="67">
        <v>44308</v>
      </c>
      <c r="B10513" s="60" t="s">
        <v>24</v>
      </c>
      <c r="C10513" s="60" t="s">
        <v>23</v>
      </c>
      <c r="D10513" s="15">
        <v>7</v>
      </c>
    </row>
    <row r="10514" spans="1:4" x14ac:dyDescent="0.25">
      <c r="A10514" s="67">
        <v>44308</v>
      </c>
      <c r="B10514" s="60" t="s">
        <v>24</v>
      </c>
      <c r="C10514" s="60" t="s">
        <v>24</v>
      </c>
      <c r="D10514" s="15">
        <v>3</v>
      </c>
    </row>
    <row r="10515" spans="1:4" x14ac:dyDescent="0.25">
      <c r="A10515" s="67">
        <v>44308</v>
      </c>
      <c r="B10515" s="60" t="s">
        <v>24</v>
      </c>
      <c r="C10515" s="60" t="s">
        <v>764</v>
      </c>
      <c r="D10515" s="15">
        <v>2</v>
      </c>
    </row>
    <row r="10516" spans="1:4" x14ac:dyDescent="0.25">
      <c r="A10516" s="67">
        <v>44308</v>
      </c>
      <c r="B10516" s="60" t="s">
        <v>24</v>
      </c>
      <c r="C10516" s="60" t="s">
        <v>37</v>
      </c>
      <c r="D10516" s="15">
        <v>1</v>
      </c>
    </row>
    <row r="10517" spans="1:4" x14ac:dyDescent="0.25">
      <c r="A10517" s="67">
        <v>44308</v>
      </c>
      <c r="B10517" s="60" t="s">
        <v>47</v>
      </c>
      <c r="C10517" s="60" t="s">
        <v>1066</v>
      </c>
      <c r="D10517" s="15">
        <v>1</v>
      </c>
    </row>
    <row r="10518" spans="1:4" x14ac:dyDescent="0.25">
      <c r="A10518" s="67">
        <v>44308</v>
      </c>
      <c r="B10518" s="60" t="s">
        <v>47</v>
      </c>
      <c r="C10518" s="60" t="s">
        <v>47</v>
      </c>
      <c r="D10518" s="15">
        <v>8</v>
      </c>
    </row>
    <row r="10519" spans="1:4" x14ac:dyDescent="0.25">
      <c r="A10519" s="67">
        <v>44308</v>
      </c>
      <c r="B10519" s="60" t="s">
        <v>47</v>
      </c>
      <c r="C10519" s="60" t="s">
        <v>924</v>
      </c>
      <c r="D10519" s="15">
        <v>1</v>
      </c>
    </row>
    <row r="10520" spans="1:4" x14ac:dyDescent="0.25">
      <c r="A10520" s="67">
        <v>44308</v>
      </c>
      <c r="B10520" s="60" t="s">
        <v>48</v>
      </c>
      <c r="C10520" s="60" t="s">
        <v>48</v>
      </c>
      <c r="D10520" s="15">
        <v>2</v>
      </c>
    </row>
    <row r="10521" spans="1:4" x14ac:dyDescent="0.25">
      <c r="A10521" s="67">
        <v>44308</v>
      </c>
      <c r="B10521" s="60" t="s">
        <v>7</v>
      </c>
      <c r="C10521" s="60" t="s">
        <v>115</v>
      </c>
      <c r="D10521" s="15">
        <v>2</v>
      </c>
    </row>
    <row r="10522" spans="1:4" x14ac:dyDescent="0.25">
      <c r="A10522" s="67">
        <v>44308</v>
      </c>
      <c r="B10522" s="60" t="s">
        <v>7</v>
      </c>
      <c r="C10522" s="60" t="s">
        <v>7</v>
      </c>
      <c r="D10522" s="15">
        <v>27</v>
      </c>
    </row>
    <row r="10523" spans="1:4" x14ac:dyDescent="0.25">
      <c r="A10523" s="67">
        <v>44308</v>
      </c>
      <c r="B10523" s="60" t="s">
        <v>9</v>
      </c>
      <c r="C10523" s="564" t="s">
        <v>1171</v>
      </c>
      <c r="D10523" s="15">
        <v>1</v>
      </c>
    </row>
    <row r="10524" spans="1:4" x14ac:dyDescent="0.25">
      <c r="A10524" s="67">
        <v>44308</v>
      </c>
      <c r="B10524" s="60" t="s">
        <v>9</v>
      </c>
      <c r="C10524" s="60" t="s">
        <v>631</v>
      </c>
      <c r="D10524" s="15">
        <v>1</v>
      </c>
    </row>
    <row r="10525" spans="1:4" x14ac:dyDescent="0.25">
      <c r="A10525" s="67">
        <v>44308</v>
      </c>
      <c r="B10525" s="60" t="s">
        <v>9</v>
      </c>
      <c r="C10525" s="60" t="s">
        <v>9</v>
      </c>
      <c r="D10525" s="15">
        <v>46</v>
      </c>
    </row>
    <row r="10526" spans="1:4" x14ac:dyDescent="0.25">
      <c r="A10526" s="67">
        <v>44308</v>
      </c>
      <c r="B10526" s="60" t="s">
        <v>9</v>
      </c>
      <c r="C10526" s="60" t="s">
        <v>17</v>
      </c>
      <c r="D10526" s="15">
        <v>2</v>
      </c>
    </row>
    <row r="10527" spans="1:4" x14ac:dyDescent="0.25">
      <c r="A10527" s="67">
        <v>44308</v>
      </c>
      <c r="B10527" s="60" t="s">
        <v>9</v>
      </c>
      <c r="C10527" s="564" t="s">
        <v>951</v>
      </c>
      <c r="D10527" s="15">
        <v>1</v>
      </c>
    </row>
    <row r="10528" spans="1:4" x14ac:dyDescent="0.25">
      <c r="A10528" s="67">
        <v>44308</v>
      </c>
      <c r="B10528" s="60" t="s">
        <v>9</v>
      </c>
      <c r="C10528" s="60" t="s">
        <v>148</v>
      </c>
      <c r="D10528" s="15">
        <v>1</v>
      </c>
    </row>
    <row r="10529" spans="1:4" x14ac:dyDescent="0.25">
      <c r="A10529" s="67">
        <v>44308</v>
      </c>
      <c r="B10529" s="60" t="s">
        <v>9</v>
      </c>
      <c r="C10529" s="60" t="s">
        <v>144</v>
      </c>
      <c r="D10529" s="15">
        <v>15</v>
      </c>
    </row>
    <row r="10530" spans="1:4" x14ac:dyDescent="0.25">
      <c r="A10530" s="67">
        <v>44308</v>
      </c>
      <c r="B10530" s="60" t="s">
        <v>15</v>
      </c>
      <c r="C10530" s="564" t="s">
        <v>959</v>
      </c>
      <c r="D10530" s="15">
        <v>1</v>
      </c>
    </row>
    <row r="10531" spans="1:4" x14ac:dyDescent="0.25">
      <c r="A10531" s="67">
        <v>44308</v>
      </c>
      <c r="B10531" s="60" t="s">
        <v>15</v>
      </c>
      <c r="C10531" s="60" t="s">
        <v>1355</v>
      </c>
      <c r="D10531" s="15">
        <v>7</v>
      </c>
    </row>
    <row r="10532" spans="1:4" x14ac:dyDescent="0.25">
      <c r="A10532" s="67">
        <v>44308</v>
      </c>
      <c r="B10532" s="60" t="s">
        <v>15</v>
      </c>
      <c r="C10532" s="60" t="s">
        <v>284</v>
      </c>
      <c r="D10532" s="15">
        <v>2</v>
      </c>
    </row>
    <row r="10533" spans="1:4" x14ac:dyDescent="0.25">
      <c r="A10533" s="67">
        <v>44308</v>
      </c>
      <c r="B10533" s="60" t="s">
        <v>11</v>
      </c>
      <c r="C10533" s="60" t="s">
        <v>1152</v>
      </c>
      <c r="D10533" s="15">
        <v>1</v>
      </c>
    </row>
    <row r="10534" spans="1:4" x14ac:dyDescent="0.25">
      <c r="A10534" s="67">
        <v>44308</v>
      </c>
      <c r="B10534" s="60" t="s">
        <v>11</v>
      </c>
      <c r="C10534" s="60" t="s">
        <v>335</v>
      </c>
      <c r="D10534" s="15">
        <v>8</v>
      </c>
    </row>
    <row r="10535" spans="1:4" x14ac:dyDescent="0.25">
      <c r="A10535" s="67">
        <v>44308</v>
      </c>
      <c r="B10535" s="60" t="s">
        <v>11</v>
      </c>
      <c r="C10535" s="60" t="s">
        <v>142</v>
      </c>
      <c r="D10535" s="15">
        <v>1</v>
      </c>
    </row>
    <row r="10536" spans="1:4" x14ac:dyDescent="0.25">
      <c r="A10536" s="67">
        <v>44308</v>
      </c>
      <c r="B10536" s="60" t="s">
        <v>11</v>
      </c>
      <c r="C10536" s="60" t="s">
        <v>11</v>
      </c>
      <c r="D10536" s="15">
        <v>33</v>
      </c>
    </row>
    <row r="10537" spans="1:4" x14ac:dyDescent="0.25">
      <c r="A10537" s="67">
        <v>44308</v>
      </c>
      <c r="B10537" s="60" t="s">
        <v>11</v>
      </c>
      <c r="C10537" s="60" t="s">
        <v>854</v>
      </c>
      <c r="D10537" s="15">
        <v>2</v>
      </c>
    </row>
    <row r="10538" spans="1:4" x14ac:dyDescent="0.25">
      <c r="A10538" s="67">
        <v>44308</v>
      </c>
      <c r="B10538" s="60" t="s">
        <v>11</v>
      </c>
      <c r="C10538" s="60" t="s">
        <v>763</v>
      </c>
      <c r="D10538" s="15">
        <v>1</v>
      </c>
    </row>
    <row r="10539" spans="1:4" x14ac:dyDescent="0.25">
      <c r="A10539" s="67">
        <v>44308</v>
      </c>
      <c r="B10539" s="60" t="s">
        <v>11</v>
      </c>
      <c r="C10539" s="60" t="s">
        <v>134</v>
      </c>
      <c r="D10539" s="15">
        <v>1</v>
      </c>
    </row>
    <row r="10540" spans="1:4" x14ac:dyDescent="0.25">
      <c r="A10540" s="67">
        <v>44308</v>
      </c>
      <c r="B10540" s="60" t="s">
        <v>12</v>
      </c>
      <c r="C10540" s="60" t="s">
        <v>74</v>
      </c>
      <c r="D10540" s="15">
        <v>1</v>
      </c>
    </row>
    <row r="10541" spans="1:4" x14ac:dyDescent="0.25">
      <c r="A10541" s="67">
        <v>44308</v>
      </c>
      <c r="B10541" s="60" t="s">
        <v>12</v>
      </c>
      <c r="C10541" s="60" t="s">
        <v>12</v>
      </c>
      <c r="D10541" s="15">
        <v>4</v>
      </c>
    </row>
    <row r="10542" spans="1:4" x14ac:dyDescent="0.25">
      <c r="A10542" s="67">
        <v>44308</v>
      </c>
      <c r="B10542" s="60" t="s">
        <v>8</v>
      </c>
      <c r="C10542" s="60" t="s">
        <v>1080</v>
      </c>
      <c r="D10542" s="15">
        <v>3</v>
      </c>
    </row>
    <row r="10543" spans="1:4" x14ac:dyDescent="0.25">
      <c r="A10543" s="67">
        <v>44308</v>
      </c>
      <c r="B10543" s="60" t="s">
        <v>8</v>
      </c>
      <c r="C10543" s="60" t="s">
        <v>843</v>
      </c>
      <c r="D10543" s="15">
        <v>1</v>
      </c>
    </row>
    <row r="10544" spans="1:4" x14ac:dyDescent="0.25">
      <c r="A10544" s="67">
        <v>44308</v>
      </c>
      <c r="B10544" s="60" t="s">
        <v>8</v>
      </c>
      <c r="C10544" s="60" t="s">
        <v>73</v>
      </c>
      <c r="D10544" s="15">
        <v>2</v>
      </c>
    </row>
    <row r="10545" spans="1:4" x14ac:dyDescent="0.25">
      <c r="A10545" s="67">
        <v>44308</v>
      </c>
      <c r="B10545" s="60" t="s">
        <v>8</v>
      </c>
      <c r="C10545" s="60" t="s">
        <v>229</v>
      </c>
      <c r="D10545" s="15">
        <v>4</v>
      </c>
    </row>
    <row r="10546" spans="1:4" x14ac:dyDescent="0.25">
      <c r="A10546" s="67">
        <v>44308</v>
      </c>
      <c r="B10546" s="60" t="s">
        <v>8</v>
      </c>
      <c r="C10546" s="60" t="s">
        <v>58</v>
      </c>
      <c r="D10546" s="15">
        <v>8</v>
      </c>
    </row>
    <row r="10547" spans="1:4" x14ac:dyDescent="0.25">
      <c r="A10547" s="67">
        <v>44308</v>
      </c>
      <c r="B10547" s="60" t="s">
        <v>8</v>
      </c>
      <c r="C10547" s="60" t="s">
        <v>133</v>
      </c>
      <c r="D10547" s="15">
        <v>1</v>
      </c>
    </row>
    <row r="10548" spans="1:4" x14ac:dyDescent="0.25">
      <c r="A10548" s="67">
        <v>44308</v>
      </c>
      <c r="B10548" s="60" t="s">
        <v>8</v>
      </c>
      <c r="C10548" s="60" t="s">
        <v>204</v>
      </c>
      <c r="D10548" s="15">
        <v>4</v>
      </c>
    </row>
    <row r="10549" spans="1:4" x14ac:dyDescent="0.25">
      <c r="A10549" s="67">
        <v>44308</v>
      </c>
      <c r="B10549" s="60" t="s">
        <v>8</v>
      </c>
      <c r="C10549" s="60" t="s">
        <v>40</v>
      </c>
      <c r="D10549" s="15">
        <v>2</v>
      </c>
    </row>
    <row r="10550" spans="1:4" x14ac:dyDescent="0.25">
      <c r="A10550" s="67">
        <v>44308</v>
      </c>
      <c r="B10550" s="60" t="s">
        <v>8</v>
      </c>
      <c r="C10550" s="60" t="s">
        <v>8</v>
      </c>
      <c r="D10550" s="15">
        <v>121</v>
      </c>
    </row>
    <row r="10551" spans="1:4" x14ac:dyDescent="0.25">
      <c r="A10551" s="67">
        <v>44308</v>
      </c>
      <c r="B10551" s="60" t="s">
        <v>8</v>
      </c>
      <c r="C10551" s="60" t="s">
        <v>31</v>
      </c>
      <c r="D10551" s="15">
        <v>10</v>
      </c>
    </row>
    <row r="10552" spans="1:4" x14ac:dyDescent="0.25">
      <c r="A10552" s="67">
        <v>44308</v>
      </c>
      <c r="B10552" s="60" t="s">
        <v>8</v>
      </c>
      <c r="C10552" s="60" t="s">
        <v>80</v>
      </c>
      <c r="D10552" s="15">
        <v>1</v>
      </c>
    </row>
    <row r="10553" spans="1:4" x14ac:dyDescent="0.25">
      <c r="A10553" s="67">
        <v>44308</v>
      </c>
      <c r="B10553" s="60" t="s">
        <v>8</v>
      </c>
      <c r="C10553" s="60" t="s">
        <v>111</v>
      </c>
      <c r="D10553" s="15">
        <v>13</v>
      </c>
    </row>
    <row r="10554" spans="1:4" x14ac:dyDescent="0.25">
      <c r="A10554" s="67">
        <v>44308</v>
      </c>
      <c r="B10554" s="60" t="s">
        <v>49</v>
      </c>
      <c r="C10554" s="60" t="s">
        <v>49</v>
      </c>
      <c r="D10554" s="15">
        <v>16</v>
      </c>
    </row>
    <row r="10555" spans="1:4" x14ac:dyDescent="0.25">
      <c r="A10555" s="67">
        <v>44308</v>
      </c>
      <c r="B10555" s="60" t="s">
        <v>50</v>
      </c>
      <c r="C10555" s="60" t="s">
        <v>1356</v>
      </c>
      <c r="D10555" s="15">
        <v>5</v>
      </c>
    </row>
    <row r="10556" spans="1:4" x14ac:dyDescent="0.25">
      <c r="A10556" s="67">
        <v>44308</v>
      </c>
      <c r="B10556" s="60" t="s">
        <v>50</v>
      </c>
      <c r="C10556" s="60" t="s">
        <v>367</v>
      </c>
      <c r="D10556" s="15">
        <v>14</v>
      </c>
    </row>
    <row r="10557" spans="1:4" x14ac:dyDescent="0.25">
      <c r="A10557" s="67">
        <v>44308</v>
      </c>
      <c r="B10557" s="60" t="s">
        <v>27</v>
      </c>
      <c r="C10557" s="60" t="s">
        <v>140</v>
      </c>
      <c r="D10557" s="15">
        <v>11</v>
      </c>
    </row>
    <row r="10558" spans="1:4" x14ac:dyDescent="0.25">
      <c r="A10558" s="67">
        <v>44308</v>
      </c>
      <c r="B10558" s="60" t="s">
        <v>27</v>
      </c>
      <c r="C10558" s="60" t="s">
        <v>43</v>
      </c>
      <c r="D10558" s="15">
        <v>37</v>
      </c>
    </row>
    <row r="10559" spans="1:4" x14ac:dyDescent="0.25">
      <c r="A10559" s="67">
        <v>44308</v>
      </c>
      <c r="B10559" s="60" t="s">
        <v>27</v>
      </c>
      <c r="C10559" s="60" t="s">
        <v>946</v>
      </c>
      <c r="D10559" s="15">
        <v>3</v>
      </c>
    </row>
    <row r="10560" spans="1:4" x14ac:dyDescent="0.25">
      <c r="A10560" s="67">
        <v>44308</v>
      </c>
      <c r="B10560" s="60" t="s">
        <v>27</v>
      </c>
      <c r="C10560" s="60" t="s">
        <v>621</v>
      </c>
      <c r="D10560" s="15">
        <v>2</v>
      </c>
    </row>
    <row r="10561" spans="1:4" x14ac:dyDescent="0.25">
      <c r="A10561" s="67">
        <v>44308</v>
      </c>
      <c r="B10561" s="60" t="s">
        <v>27</v>
      </c>
      <c r="C10561" s="60" t="s">
        <v>710</v>
      </c>
      <c r="D10561" s="15">
        <v>3</v>
      </c>
    </row>
    <row r="10562" spans="1:4" x14ac:dyDescent="0.25">
      <c r="A10562" s="67">
        <v>44308</v>
      </c>
      <c r="B10562" s="60" t="s">
        <v>51</v>
      </c>
      <c r="C10562" s="60" t="s">
        <v>51</v>
      </c>
      <c r="D10562" s="15">
        <v>4</v>
      </c>
    </row>
    <row r="10563" spans="1:4" x14ac:dyDescent="0.25">
      <c r="A10563" s="67">
        <v>44308</v>
      </c>
      <c r="B10563" s="60" t="s">
        <v>10</v>
      </c>
      <c r="C10563" s="564" t="s">
        <v>1044</v>
      </c>
      <c r="D10563" s="15">
        <v>1</v>
      </c>
    </row>
    <row r="10564" spans="1:4" x14ac:dyDescent="0.25">
      <c r="A10564" s="67">
        <v>44308</v>
      </c>
      <c r="B10564" s="60" t="s">
        <v>10</v>
      </c>
      <c r="C10564" s="60" t="s">
        <v>10</v>
      </c>
      <c r="D10564" s="15">
        <v>22</v>
      </c>
    </row>
    <row r="10565" spans="1:4" x14ac:dyDescent="0.25">
      <c r="A10565" s="67">
        <v>44309</v>
      </c>
      <c r="B10565" s="60" t="s">
        <v>14</v>
      </c>
      <c r="C10565" s="60" t="s">
        <v>14</v>
      </c>
      <c r="D10565" s="15">
        <v>33</v>
      </c>
    </row>
    <row r="10566" spans="1:4" x14ac:dyDescent="0.25">
      <c r="A10566" s="67">
        <v>44309</v>
      </c>
      <c r="B10566" s="60" t="s">
        <v>14</v>
      </c>
      <c r="C10566" s="60" t="s">
        <v>947</v>
      </c>
      <c r="D10566" s="15">
        <v>2</v>
      </c>
    </row>
    <row r="10567" spans="1:4" x14ac:dyDescent="0.25">
      <c r="A10567" s="67">
        <v>44309</v>
      </c>
      <c r="B10567" s="60" t="s">
        <v>14</v>
      </c>
      <c r="C10567" s="60" t="s">
        <v>16</v>
      </c>
      <c r="D10567" s="15">
        <v>23</v>
      </c>
    </row>
    <row r="10568" spans="1:4" x14ac:dyDescent="0.25">
      <c r="A10568" s="67">
        <v>44309</v>
      </c>
      <c r="B10568" s="60" t="s">
        <v>14</v>
      </c>
      <c r="C10568" s="60" t="s">
        <v>807</v>
      </c>
      <c r="D10568" s="15">
        <v>6</v>
      </c>
    </row>
    <row r="10569" spans="1:4" x14ac:dyDescent="0.25">
      <c r="A10569" s="67">
        <v>44309</v>
      </c>
      <c r="B10569" s="60" t="s">
        <v>14</v>
      </c>
      <c r="C10569" s="60" t="s">
        <v>85</v>
      </c>
      <c r="D10569" s="15">
        <v>16</v>
      </c>
    </row>
    <row r="10570" spans="1:4" x14ac:dyDescent="0.25">
      <c r="A10570" s="67">
        <v>44309</v>
      </c>
      <c r="B10570" s="60" t="s">
        <v>20</v>
      </c>
      <c r="C10570" s="60" t="s">
        <v>20</v>
      </c>
      <c r="D10570" s="15">
        <v>43</v>
      </c>
    </row>
    <row r="10571" spans="1:4" x14ac:dyDescent="0.25">
      <c r="A10571" s="67">
        <v>44309</v>
      </c>
      <c r="B10571" s="60" t="s">
        <v>20</v>
      </c>
      <c r="C10571" s="60" t="s">
        <v>932</v>
      </c>
      <c r="D10571" s="15">
        <v>1</v>
      </c>
    </row>
    <row r="10572" spans="1:4" x14ac:dyDescent="0.25">
      <c r="A10572" s="67">
        <v>44309</v>
      </c>
      <c r="B10572" s="60" t="s">
        <v>20</v>
      </c>
      <c r="C10572" s="60" t="s">
        <v>365</v>
      </c>
      <c r="D10572" s="15">
        <v>1</v>
      </c>
    </row>
    <row r="10573" spans="1:4" x14ac:dyDescent="0.25">
      <c r="A10573" s="67">
        <v>44309</v>
      </c>
      <c r="B10573" s="60" t="s">
        <v>20</v>
      </c>
      <c r="C10573" s="60" t="s">
        <v>876</v>
      </c>
      <c r="D10573" s="15">
        <v>1</v>
      </c>
    </row>
    <row r="10574" spans="1:4" x14ac:dyDescent="0.25">
      <c r="A10574" s="67">
        <v>44309</v>
      </c>
      <c r="B10574" s="60" t="s">
        <v>20</v>
      </c>
      <c r="C10574" s="60" t="s">
        <v>712</v>
      </c>
      <c r="D10574" s="15">
        <v>1</v>
      </c>
    </row>
    <row r="10575" spans="1:4" x14ac:dyDescent="0.25">
      <c r="A10575" s="67">
        <v>44309</v>
      </c>
      <c r="B10575" s="60" t="s">
        <v>13</v>
      </c>
      <c r="C10575" s="60" t="s">
        <v>1055</v>
      </c>
      <c r="D10575" s="15">
        <v>1</v>
      </c>
    </row>
    <row r="10576" spans="1:4" x14ac:dyDescent="0.25">
      <c r="A10576" s="67">
        <v>44309</v>
      </c>
      <c r="B10576" s="60" t="s">
        <v>13</v>
      </c>
      <c r="C10576" s="60" t="s">
        <v>224</v>
      </c>
      <c r="D10576" s="15">
        <v>3</v>
      </c>
    </row>
    <row r="10577" spans="1:4" x14ac:dyDescent="0.25">
      <c r="A10577" s="67">
        <v>44309</v>
      </c>
      <c r="B10577" s="60" t="s">
        <v>13</v>
      </c>
      <c r="C10577" s="60" t="s">
        <v>13</v>
      </c>
      <c r="D10577" s="15">
        <v>11</v>
      </c>
    </row>
    <row r="10578" spans="1:4" x14ac:dyDescent="0.25">
      <c r="A10578" s="67">
        <v>44309</v>
      </c>
      <c r="B10578" s="60" t="s">
        <v>13</v>
      </c>
      <c r="C10578" s="60" t="s">
        <v>225</v>
      </c>
      <c r="D10578" s="15">
        <v>5</v>
      </c>
    </row>
    <row r="10579" spans="1:4" x14ac:dyDescent="0.25">
      <c r="A10579" s="67">
        <v>44309</v>
      </c>
      <c r="B10579" s="60" t="s">
        <v>13</v>
      </c>
      <c r="C10579" s="60" t="s">
        <v>636</v>
      </c>
      <c r="D10579" s="15">
        <v>1</v>
      </c>
    </row>
    <row r="10580" spans="1:4" x14ac:dyDescent="0.25">
      <c r="A10580" s="67">
        <v>44309</v>
      </c>
      <c r="B10580" s="60" t="s">
        <v>13</v>
      </c>
      <c r="C10580" s="60" t="s">
        <v>222</v>
      </c>
      <c r="D10580" s="15">
        <v>6</v>
      </c>
    </row>
    <row r="10581" spans="1:4" x14ac:dyDescent="0.25">
      <c r="A10581" s="67">
        <v>44309</v>
      </c>
      <c r="B10581" s="60" t="s">
        <v>24</v>
      </c>
      <c r="C10581" s="60" t="s">
        <v>23</v>
      </c>
      <c r="D10581" s="15">
        <v>16</v>
      </c>
    </row>
    <row r="10582" spans="1:4" x14ac:dyDescent="0.25">
      <c r="A10582" s="67">
        <v>44309</v>
      </c>
      <c r="B10582" s="60" t="s">
        <v>24</v>
      </c>
      <c r="C10582" s="60" t="s">
        <v>24</v>
      </c>
      <c r="D10582" s="15">
        <v>4</v>
      </c>
    </row>
    <row r="10583" spans="1:4" x14ac:dyDescent="0.25">
      <c r="A10583" s="67">
        <v>44309</v>
      </c>
      <c r="B10583" s="60" t="s">
        <v>24</v>
      </c>
      <c r="C10583" s="60" t="s">
        <v>37</v>
      </c>
      <c r="D10583" s="15">
        <v>1</v>
      </c>
    </row>
    <row r="10584" spans="1:4" x14ac:dyDescent="0.25">
      <c r="A10584" s="67">
        <v>44309</v>
      </c>
      <c r="B10584" s="60" t="s">
        <v>47</v>
      </c>
      <c r="C10584" s="60" t="s">
        <v>1066</v>
      </c>
      <c r="D10584" s="15">
        <v>3</v>
      </c>
    </row>
    <row r="10585" spans="1:4" x14ac:dyDescent="0.25">
      <c r="A10585" s="67">
        <v>44309</v>
      </c>
      <c r="B10585" s="60" t="s">
        <v>47</v>
      </c>
      <c r="C10585" s="60" t="s">
        <v>47</v>
      </c>
      <c r="D10585" s="15">
        <v>14</v>
      </c>
    </row>
    <row r="10586" spans="1:4" x14ac:dyDescent="0.25">
      <c r="A10586" s="67">
        <v>44309</v>
      </c>
      <c r="B10586" s="60" t="s">
        <v>47</v>
      </c>
      <c r="C10586" s="60" t="s">
        <v>924</v>
      </c>
      <c r="D10586" s="15">
        <v>5</v>
      </c>
    </row>
    <row r="10587" spans="1:4" x14ac:dyDescent="0.25">
      <c r="A10587" s="67">
        <v>44309</v>
      </c>
      <c r="B10587" s="60" t="s">
        <v>48</v>
      </c>
      <c r="C10587" s="60" t="s">
        <v>48</v>
      </c>
      <c r="D10587" s="15">
        <v>2</v>
      </c>
    </row>
    <row r="10588" spans="1:4" x14ac:dyDescent="0.25">
      <c r="A10588" s="67">
        <v>44309</v>
      </c>
      <c r="B10588" s="60" t="s">
        <v>7</v>
      </c>
      <c r="C10588" s="60" t="s">
        <v>115</v>
      </c>
      <c r="D10588" s="15">
        <v>2</v>
      </c>
    </row>
    <row r="10589" spans="1:4" x14ac:dyDescent="0.25">
      <c r="A10589" s="67">
        <v>44309</v>
      </c>
      <c r="B10589" s="60" t="s">
        <v>7</v>
      </c>
      <c r="C10589" s="60" t="s">
        <v>7</v>
      </c>
      <c r="D10589" s="15">
        <v>20</v>
      </c>
    </row>
    <row r="10590" spans="1:4" x14ac:dyDescent="0.25">
      <c r="A10590" s="67">
        <v>44309</v>
      </c>
      <c r="B10590" s="60" t="s">
        <v>9</v>
      </c>
      <c r="C10590" s="564" t="s">
        <v>934</v>
      </c>
      <c r="D10590" s="15">
        <v>1</v>
      </c>
    </row>
    <row r="10591" spans="1:4" x14ac:dyDescent="0.25">
      <c r="A10591" s="67">
        <v>44309</v>
      </c>
      <c r="B10591" s="60" t="s">
        <v>9</v>
      </c>
      <c r="C10591" s="60" t="s">
        <v>631</v>
      </c>
      <c r="D10591" s="15">
        <v>1</v>
      </c>
    </row>
    <row r="10592" spans="1:4" x14ac:dyDescent="0.25">
      <c r="A10592" s="67">
        <v>44309</v>
      </c>
      <c r="B10592" s="60" t="s">
        <v>9</v>
      </c>
      <c r="C10592" s="60" t="s">
        <v>9</v>
      </c>
      <c r="D10592" s="15">
        <v>43</v>
      </c>
    </row>
    <row r="10593" spans="1:4" x14ac:dyDescent="0.25">
      <c r="A10593" s="67">
        <v>44309</v>
      </c>
      <c r="B10593" s="60" t="s">
        <v>9</v>
      </c>
      <c r="C10593" s="60" t="s">
        <v>709</v>
      </c>
      <c r="D10593" s="15">
        <v>1</v>
      </c>
    </row>
    <row r="10594" spans="1:4" x14ac:dyDescent="0.25">
      <c r="A10594" s="67">
        <v>44309</v>
      </c>
      <c r="B10594" s="60" t="s">
        <v>9</v>
      </c>
      <c r="C10594" s="60" t="s">
        <v>17</v>
      </c>
      <c r="D10594" s="15">
        <v>4</v>
      </c>
    </row>
    <row r="10595" spans="1:4" x14ac:dyDescent="0.25">
      <c r="A10595" s="67">
        <v>44309</v>
      </c>
      <c r="B10595" s="60" t="s">
        <v>9</v>
      </c>
      <c r="C10595" s="60" t="s">
        <v>148</v>
      </c>
      <c r="D10595" s="15">
        <v>1</v>
      </c>
    </row>
    <row r="10596" spans="1:4" x14ac:dyDescent="0.25">
      <c r="A10596" s="67">
        <v>44309</v>
      </c>
      <c r="B10596" s="60" t="s">
        <v>9</v>
      </c>
      <c r="C10596" s="60" t="s">
        <v>144</v>
      </c>
      <c r="D10596" s="15">
        <v>2</v>
      </c>
    </row>
    <row r="10597" spans="1:4" x14ac:dyDescent="0.25">
      <c r="A10597" s="67">
        <v>44309</v>
      </c>
      <c r="B10597" s="60" t="s">
        <v>15</v>
      </c>
      <c r="C10597" s="60" t="s">
        <v>1355</v>
      </c>
      <c r="D10597" s="15">
        <v>2</v>
      </c>
    </row>
    <row r="10598" spans="1:4" x14ac:dyDescent="0.25">
      <c r="A10598" s="67">
        <v>44309</v>
      </c>
      <c r="B10598" s="60" t="s">
        <v>11</v>
      </c>
      <c r="C10598" s="60" t="s">
        <v>335</v>
      </c>
      <c r="D10598" s="15">
        <v>6</v>
      </c>
    </row>
    <row r="10599" spans="1:4" x14ac:dyDescent="0.25">
      <c r="A10599" s="67">
        <v>44309</v>
      </c>
      <c r="B10599" s="60" t="s">
        <v>11</v>
      </c>
      <c r="C10599" s="60" t="s">
        <v>1172</v>
      </c>
      <c r="D10599" s="15">
        <v>1</v>
      </c>
    </row>
    <row r="10600" spans="1:4" x14ac:dyDescent="0.25">
      <c r="A10600" s="67">
        <v>44309</v>
      </c>
      <c r="B10600" s="60" t="s">
        <v>11</v>
      </c>
      <c r="C10600" s="564" t="s">
        <v>1061</v>
      </c>
      <c r="D10600" s="15">
        <v>1</v>
      </c>
    </row>
    <row r="10601" spans="1:4" x14ac:dyDescent="0.25">
      <c r="A10601" s="67">
        <v>44309</v>
      </c>
      <c r="B10601" s="60" t="s">
        <v>11</v>
      </c>
      <c r="C10601" s="60" t="s">
        <v>11</v>
      </c>
      <c r="D10601" s="15">
        <v>39</v>
      </c>
    </row>
    <row r="10602" spans="1:4" x14ac:dyDescent="0.25">
      <c r="A10602" s="67">
        <v>44309</v>
      </c>
      <c r="B10602" s="60" t="s">
        <v>11</v>
      </c>
      <c r="C10602" s="60" t="s">
        <v>854</v>
      </c>
      <c r="D10602" s="15">
        <v>1</v>
      </c>
    </row>
    <row r="10603" spans="1:4" x14ac:dyDescent="0.25">
      <c r="A10603" s="67">
        <v>44309</v>
      </c>
      <c r="B10603" s="60" t="s">
        <v>11</v>
      </c>
      <c r="C10603" s="60" t="s">
        <v>763</v>
      </c>
      <c r="D10603" s="15">
        <v>2</v>
      </c>
    </row>
    <row r="10604" spans="1:4" x14ac:dyDescent="0.25">
      <c r="A10604" s="67">
        <v>44309</v>
      </c>
      <c r="B10604" s="60" t="s">
        <v>11</v>
      </c>
      <c r="C10604" s="60" t="s">
        <v>134</v>
      </c>
      <c r="D10604" s="15">
        <v>8</v>
      </c>
    </row>
    <row r="10605" spans="1:4" x14ac:dyDescent="0.25">
      <c r="A10605" s="67">
        <v>44309</v>
      </c>
      <c r="B10605" s="60" t="s">
        <v>12</v>
      </c>
      <c r="C10605" s="60" t="s">
        <v>74</v>
      </c>
      <c r="D10605" s="15">
        <v>3</v>
      </c>
    </row>
    <row r="10606" spans="1:4" x14ac:dyDescent="0.25">
      <c r="A10606" s="67">
        <v>44309</v>
      </c>
      <c r="B10606" s="60" t="s">
        <v>12</v>
      </c>
      <c r="C10606" s="60" t="s">
        <v>589</v>
      </c>
      <c r="D10606" s="15">
        <v>6</v>
      </c>
    </row>
    <row r="10607" spans="1:4" x14ac:dyDescent="0.25">
      <c r="A10607" s="67">
        <v>44309</v>
      </c>
      <c r="B10607" s="60" t="s">
        <v>12</v>
      </c>
      <c r="C10607" s="60" t="s">
        <v>116</v>
      </c>
      <c r="D10607" s="15">
        <v>1</v>
      </c>
    </row>
    <row r="10608" spans="1:4" x14ac:dyDescent="0.25">
      <c r="A10608" s="67">
        <v>44309</v>
      </c>
      <c r="B10608" s="60" t="s">
        <v>12</v>
      </c>
      <c r="C10608" s="60" t="s">
        <v>12</v>
      </c>
      <c r="D10608" s="15">
        <v>13</v>
      </c>
    </row>
    <row r="10609" spans="1:4" x14ac:dyDescent="0.25">
      <c r="A10609" s="67">
        <v>44309</v>
      </c>
      <c r="B10609" s="60" t="s">
        <v>8</v>
      </c>
      <c r="C10609" s="60" t="s">
        <v>73</v>
      </c>
      <c r="D10609" s="15">
        <v>4</v>
      </c>
    </row>
    <row r="10610" spans="1:4" x14ac:dyDescent="0.25">
      <c r="A10610" s="67">
        <v>44309</v>
      </c>
      <c r="B10610" s="60" t="s">
        <v>8</v>
      </c>
      <c r="C10610" s="60" t="s">
        <v>229</v>
      </c>
      <c r="D10610" s="15">
        <v>7</v>
      </c>
    </row>
    <row r="10611" spans="1:4" x14ac:dyDescent="0.25">
      <c r="A10611" s="67">
        <v>44309</v>
      </c>
      <c r="B10611" s="60" t="s">
        <v>8</v>
      </c>
      <c r="C10611" s="60" t="s">
        <v>58</v>
      </c>
      <c r="D10611" s="15">
        <v>7</v>
      </c>
    </row>
    <row r="10612" spans="1:4" x14ac:dyDescent="0.25">
      <c r="A10612" s="67">
        <v>44309</v>
      </c>
      <c r="B10612" s="60" t="s">
        <v>8</v>
      </c>
      <c r="C10612" s="60" t="s">
        <v>842</v>
      </c>
      <c r="D10612" s="15">
        <v>1</v>
      </c>
    </row>
    <row r="10613" spans="1:4" x14ac:dyDescent="0.25">
      <c r="A10613" s="67">
        <v>44309</v>
      </c>
      <c r="B10613" s="60" t="s">
        <v>8</v>
      </c>
      <c r="C10613" s="60" t="s">
        <v>141</v>
      </c>
      <c r="D10613" s="15">
        <v>2</v>
      </c>
    </row>
    <row r="10614" spans="1:4" x14ac:dyDescent="0.25">
      <c r="A10614" s="67">
        <v>44309</v>
      </c>
      <c r="B10614" s="60" t="s">
        <v>8</v>
      </c>
      <c r="C10614" s="60" t="s">
        <v>133</v>
      </c>
      <c r="D10614" s="15">
        <v>1</v>
      </c>
    </row>
    <row r="10615" spans="1:4" x14ac:dyDescent="0.25">
      <c r="A10615" s="67">
        <v>44309</v>
      </c>
      <c r="B10615" s="60" t="s">
        <v>8</v>
      </c>
      <c r="C10615" s="60" t="s">
        <v>204</v>
      </c>
      <c r="D10615" s="15">
        <v>1</v>
      </c>
    </row>
    <row r="10616" spans="1:4" x14ac:dyDescent="0.25">
      <c r="A10616" s="67">
        <v>44309</v>
      </c>
      <c r="B10616" s="60" t="s">
        <v>8</v>
      </c>
      <c r="C10616" s="60" t="s">
        <v>40</v>
      </c>
      <c r="D10616" s="15">
        <v>4</v>
      </c>
    </row>
    <row r="10617" spans="1:4" x14ac:dyDescent="0.25">
      <c r="A10617" s="67">
        <v>44309</v>
      </c>
      <c r="B10617" s="60" t="s">
        <v>8</v>
      </c>
      <c r="C10617" s="60" t="s">
        <v>8</v>
      </c>
      <c r="D10617" s="15">
        <v>70</v>
      </c>
    </row>
    <row r="10618" spans="1:4" x14ac:dyDescent="0.25">
      <c r="A10618" s="67">
        <v>44309</v>
      </c>
      <c r="B10618" s="60" t="s">
        <v>8</v>
      </c>
      <c r="C10618" s="60" t="s">
        <v>31</v>
      </c>
      <c r="D10618" s="15">
        <v>17</v>
      </c>
    </row>
    <row r="10619" spans="1:4" x14ac:dyDescent="0.25">
      <c r="A10619" s="67">
        <v>44309</v>
      </c>
      <c r="B10619" s="60" t="s">
        <v>8</v>
      </c>
      <c r="C10619" s="60" t="s">
        <v>130</v>
      </c>
      <c r="D10619" s="15">
        <v>2</v>
      </c>
    </row>
    <row r="10620" spans="1:4" x14ac:dyDescent="0.25">
      <c r="A10620" s="67">
        <v>44309</v>
      </c>
      <c r="B10620" s="60" t="s">
        <v>8</v>
      </c>
      <c r="C10620" s="60" t="s">
        <v>80</v>
      </c>
      <c r="D10620" s="15">
        <v>1</v>
      </c>
    </row>
    <row r="10621" spans="1:4" x14ac:dyDescent="0.25">
      <c r="A10621" s="67">
        <v>44309</v>
      </c>
      <c r="B10621" s="60" t="s">
        <v>8</v>
      </c>
      <c r="C10621" s="60" t="s">
        <v>594</v>
      </c>
      <c r="D10621" s="15">
        <v>4</v>
      </c>
    </row>
    <row r="10622" spans="1:4" x14ac:dyDescent="0.25">
      <c r="A10622" s="67">
        <v>44309</v>
      </c>
      <c r="B10622" s="60" t="s">
        <v>8</v>
      </c>
      <c r="C10622" s="60" t="s">
        <v>111</v>
      </c>
      <c r="D10622" s="15">
        <v>15</v>
      </c>
    </row>
    <row r="10623" spans="1:4" x14ac:dyDescent="0.25">
      <c r="A10623" s="67">
        <v>44309</v>
      </c>
      <c r="B10623" s="60" t="s">
        <v>49</v>
      </c>
      <c r="C10623" s="60" t="s">
        <v>214</v>
      </c>
      <c r="D10623" s="15">
        <v>6</v>
      </c>
    </row>
    <row r="10624" spans="1:4" x14ac:dyDescent="0.25">
      <c r="A10624" s="67">
        <v>44309</v>
      </c>
      <c r="B10624" s="60" t="s">
        <v>49</v>
      </c>
      <c r="C10624" s="60" t="s">
        <v>49</v>
      </c>
      <c r="D10624" s="15">
        <v>10</v>
      </c>
    </row>
    <row r="10625" spans="1:4" x14ac:dyDescent="0.25">
      <c r="A10625" s="67">
        <v>44309</v>
      </c>
      <c r="B10625" s="60" t="s">
        <v>50</v>
      </c>
      <c r="C10625" s="60" t="s">
        <v>613</v>
      </c>
      <c r="D10625" s="15">
        <v>2</v>
      </c>
    </row>
    <row r="10626" spans="1:4" x14ac:dyDescent="0.25">
      <c r="A10626" s="67">
        <v>44309</v>
      </c>
      <c r="B10626" s="60" t="s">
        <v>50</v>
      </c>
      <c r="C10626" s="60" t="s">
        <v>367</v>
      </c>
      <c r="D10626" s="15">
        <v>12</v>
      </c>
    </row>
    <row r="10627" spans="1:4" x14ac:dyDescent="0.25">
      <c r="A10627" s="67">
        <v>44309</v>
      </c>
      <c r="B10627" s="60" t="s">
        <v>27</v>
      </c>
      <c r="C10627" s="60" t="s">
        <v>140</v>
      </c>
      <c r="D10627" s="15">
        <v>5</v>
      </c>
    </row>
    <row r="10628" spans="1:4" x14ac:dyDescent="0.25">
      <c r="A10628" s="67">
        <v>44309</v>
      </c>
      <c r="B10628" s="60" t="s">
        <v>27</v>
      </c>
      <c r="C10628" s="60" t="s">
        <v>234</v>
      </c>
      <c r="D10628" s="15">
        <v>1</v>
      </c>
    </row>
    <row r="10629" spans="1:4" x14ac:dyDescent="0.25">
      <c r="A10629" s="67">
        <v>44309</v>
      </c>
      <c r="B10629" s="60" t="s">
        <v>27</v>
      </c>
      <c r="C10629" s="60" t="s">
        <v>945</v>
      </c>
      <c r="D10629" s="15">
        <v>2</v>
      </c>
    </row>
    <row r="10630" spans="1:4" x14ac:dyDescent="0.25">
      <c r="A10630" s="67">
        <v>44309</v>
      </c>
      <c r="B10630" s="60" t="s">
        <v>27</v>
      </c>
      <c r="C10630" s="60" t="s">
        <v>43</v>
      </c>
      <c r="D10630" s="15">
        <v>43</v>
      </c>
    </row>
    <row r="10631" spans="1:4" x14ac:dyDescent="0.25">
      <c r="A10631" s="67">
        <v>44309</v>
      </c>
      <c r="B10631" s="60" t="s">
        <v>27</v>
      </c>
      <c r="C10631" s="60" t="s">
        <v>939</v>
      </c>
      <c r="D10631" s="15">
        <v>2</v>
      </c>
    </row>
    <row r="10632" spans="1:4" x14ac:dyDescent="0.25">
      <c r="A10632" s="67">
        <v>44309</v>
      </c>
      <c r="B10632" s="60" t="s">
        <v>27</v>
      </c>
      <c r="C10632" s="60" t="s">
        <v>946</v>
      </c>
      <c r="D10632" s="15">
        <v>1</v>
      </c>
    </row>
    <row r="10633" spans="1:4" x14ac:dyDescent="0.25">
      <c r="A10633" s="67">
        <v>44309</v>
      </c>
      <c r="B10633" s="60" t="s">
        <v>27</v>
      </c>
      <c r="C10633" s="60" t="s">
        <v>621</v>
      </c>
      <c r="D10633" s="15">
        <v>4</v>
      </c>
    </row>
    <row r="10634" spans="1:4" x14ac:dyDescent="0.25">
      <c r="A10634" s="67">
        <v>44309</v>
      </c>
      <c r="B10634" s="60" t="s">
        <v>51</v>
      </c>
      <c r="C10634" s="60" t="s">
        <v>51</v>
      </c>
      <c r="D10634" s="15">
        <v>17</v>
      </c>
    </row>
    <row r="10635" spans="1:4" x14ac:dyDescent="0.25">
      <c r="A10635" s="67">
        <v>44309</v>
      </c>
      <c r="B10635" s="60" t="s">
        <v>10</v>
      </c>
      <c r="C10635" s="60" t="s">
        <v>1250</v>
      </c>
      <c r="D10635" s="15">
        <v>2</v>
      </c>
    </row>
    <row r="10636" spans="1:4" x14ac:dyDescent="0.25">
      <c r="A10636" s="67">
        <v>44309</v>
      </c>
      <c r="B10636" s="60" t="s">
        <v>10</v>
      </c>
      <c r="C10636" s="564" t="s">
        <v>646</v>
      </c>
      <c r="D10636" s="15">
        <v>1</v>
      </c>
    </row>
    <row r="10637" spans="1:4" x14ac:dyDescent="0.25">
      <c r="A10637" s="67">
        <v>44309</v>
      </c>
      <c r="B10637" s="60" t="s">
        <v>10</v>
      </c>
      <c r="C10637" s="564" t="s">
        <v>1174</v>
      </c>
      <c r="D10637" s="15">
        <v>1</v>
      </c>
    </row>
    <row r="10638" spans="1:4" x14ac:dyDescent="0.25">
      <c r="A10638" s="67">
        <v>44309</v>
      </c>
      <c r="B10638" s="60" t="s">
        <v>10</v>
      </c>
      <c r="C10638" s="60" t="s">
        <v>10</v>
      </c>
      <c r="D10638" s="15">
        <v>38</v>
      </c>
    </row>
    <row r="10639" spans="1:4" x14ac:dyDescent="0.25">
      <c r="A10639" s="67">
        <v>44310</v>
      </c>
      <c r="B10639" s="60" t="s">
        <v>14</v>
      </c>
      <c r="C10639" s="60" t="s">
        <v>14</v>
      </c>
      <c r="D10639" s="15">
        <v>27</v>
      </c>
    </row>
    <row r="10640" spans="1:4" x14ac:dyDescent="0.25">
      <c r="A10640" s="67">
        <v>44310</v>
      </c>
      <c r="B10640" s="60" t="s">
        <v>14</v>
      </c>
      <c r="C10640" s="60" t="s">
        <v>947</v>
      </c>
      <c r="D10640" s="15">
        <v>1</v>
      </c>
    </row>
    <row r="10641" spans="1:4" x14ac:dyDescent="0.25">
      <c r="A10641" s="67">
        <v>44310</v>
      </c>
      <c r="B10641" s="60" t="s">
        <v>14</v>
      </c>
      <c r="C10641" s="60" t="s">
        <v>16</v>
      </c>
      <c r="D10641" s="15">
        <v>24</v>
      </c>
    </row>
    <row r="10642" spans="1:4" x14ac:dyDescent="0.25">
      <c r="A10642" s="67">
        <v>44310</v>
      </c>
      <c r="B10642" s="60" t="s">
        <v>14</v>
      </c>
      <c r="C10642" s="60" t="s">
        <v>807</v>
      </c>
      <c r="D10642" s="15">
        <v>4</v>
      </c>
    </row>
    <row r="10643" spans="1:4" x14ac:dyDescent="0.25">
      <c r="A10643" s="67">
        <v>44310</v>
      </c>
      <c r="B10643" s="60" t="s">
        <v>14</v>
      </c>
      <c r="C10643" s="60" t="s">
        <v>85</v>
      </c>
      <c r="D10643" s="15">
        <v>2</v>
      </c>
    </row>
    <row r="10644" spans="1:4" x14ac:dyDescent="0.25">
      <c r="A10644" s="67">
        <v>44310</v>
      </c>
      <c r="B10644" s="60" t="s">
        <v>20</v>
      </c>
      <c r="C10644" s="60" t="s">
        <v>853</v>
      </c>
      <c r="D10644" s="15">
        <v>1</v>
      </c>
    </row>
    <row r="10645" spans="1:4" x14ac:dyDescent="0.25">
      <c r="A10645" s="67">
        <v>44310</v>
      </c>
      <c r="B10645" s="60" t="s">
        <v>20</v>
      </c>
      <c r="C10645" s="60" t="s">
        <v>20</v>
      </c>
      <c r="D10645" s="15">
        <v>35</v>
      </c>
    </row>
    <row r="10646" spans="1:4" x14ac:dyDescent="0.25">
      <c r="A10646" s="67">
        <v>44310</v>
      </c>
      <c r="B10646" s="60" t="s">
        <v>13</v>
      </c>
      <c r="C10646" s="60" t="s">
        <v>224</v>
      </c>
      <c r="D10646" s="15">
        <v>1</v>
      </c>
    </row>
    <row r="10647" spans="1:4" x14ac:dyDescent="0.25">
      <c r="A10647" s="67">
        <v>44310</v>
      </c>
      <c r="B10647" s="60" t="s">
        <v>13</v>
      </c>
      <c r="C10647" s="60" t="s">
        <v>13</v>
      </c>
      <c r="D10647" s="15">
        <v>6</v>
      </c>
    </row>
    <row r="10648" spans="1:4" x14ac:dyDescent="0.25">
      <c r="A10648" s="67">
        <v>44310</v>
      </c>
      <c r="B10648" s="60" t="s">
        <v>13</v>
      </c>
      <c r="C10648" s="60" t="s">
        <v>225</v>
      </c>
      <c r="D10648" s="15">
        <v>1</v>
      </c>
    </row>
    <row r="10649" spans="1:4" x14ac:dyDescent="0.25">
      <c r="A10649" s="67">
        <v>44310</v>
      </c>
      <c r="B10649" s="60" t="s">
        <v>13</v>
      </c>
      <c r="C10649" s="60" t="s">
        <v>1173</v>
      </c>
      <c r="D10649" s="15">
        <v>1</v>
      </c>
    </row>
    <row r="10650" spans="1:4" x14ac:dyDescent="0.25">
      <c r="A10650" s="67">
        <v>44310</v>
      </c>
      <c r="B10650" s="60" t="s">
        <v>13</v>
      </c>
      <c r="C10650" s="60" t="s">
        <v>222</v>
      </c>
      <c r="D10650" s="15">
        <v>1</v>
      </c>
    </row>
    <row r="10651" spans="1:4" x14ac:dyDescent="0.25">
      <c r="A10651" s="67">
        <v>44310</v>
      </c>
      <c r="B10651" s="60" t="s">
        <v>24</v>
      </c>
      <c r="C10651" s="60" t="s">
        <v>23</v>
      </c>
      <c r="D10651" s="15">
        <v>1</v>
      </c>
    </row>
    <row r="10652" spans="1:4" x14ac:dyDescent="0.25">
      <c r="A10652" s="67">
        <v>44310</v>
      </c>
      <c r="B10652" s="60" t="s">
        <v>24</v>
      </c>
      <c r="C10652" s="60" t="s">
        <v>24</v>
      </c>
      <c r="D10652" s="15">
        <v>3</v>
      </c>
    </row>
    <row r="10653" spans="1:4" x14ac:dyDescent="0.25">
      <c r="A10653" s="67">
        <v>44310</v>
      </c>
      <c r="B10653" s="60" t="s">
        <v>24</v>
      </c>
      <c r="C10653" s="564" t="s">
        <v>706</v>
      </c>
      <c r="D10653" s="15">
        <v>1</v>
      </c>
    </row>
    <row r="10654" spans="1:4" x14ac:dyDescent="0.25">
      <c r="A10654" s="67">
        <v>44310</v>
      </c>
      <c r="B10654" s="60" t="s">
        <v>47</v>
      </c>
      <c r="C10654" s="60" t="s">
        <v>47</v>
      </c>
      <c r="D10654" s="15">
        <v>1</v>
      </c>
    </row>
    <row r="10655" spans="1:4" x14ac:dyDescent="0.25">
      <c r="A10655" s="67">
        <v>44310</v>
      </c>
      <c r="B10655" s="60" t="s">
        <v>48</v>
      </c>
      <c r="C10655" s="60" t="s">
        <v>48</v>
      </c>
      <c r="D10655" s="15">
        <v>1</v>
      </c>
    </row>
    <row r="10656" spans="1:4" x14ac:dyDescent="0.25">
      <c r="A10656" s="67">
        <v>44310</v>
      </c>
      <c r="B10656" s="60" t="s">
        <v>7</v>
      </c>
      <c r="C10656" s="60" t="s">
        <v>115</v>
      </c>
      <c r="D10656" s="15">
        <v>1</v>
      </c>
    </row>
    <row r="10657" spans="1:4" x14ac:dyDescent="0.25">
      <c r="A10657" s="67">
        <v>44310</v>
      </c>
      <c r="B10657" s="60" t="s">
        <v>7</v>
      </c>
      <c r="C10657" s="60" t="s">
        <v>7</v>
      </c>
      <c r="D10657" s="15">
        <v>15</v>
      </c>
    </row>
    <row r="10658" spans="1:4" x14ac:dyDescent="0.25">
      <c r="A10658" s="67">
        <v>44310</v>
      </c>
      <c r="B10658" s="60" t="s">
        <v>9</v>
      </c>
      <c r="C10658" s="60" t="s">
        <v>612</v>
      </c>
      <c r="D10658" s="15">
        <v>2</v>
      </c>
    </row>
    <row r="10659" spans="1:4" x14ac:dyDescent="0.25">
      <c r="A10659" s="67">
        <v>44310</v>
      </c>
      <c r="B10659" s="60" t="s">
        <v>9</v>
      </c>
      <c r="C10659" s="60" t="s">
        <v>9</v>
      </c>
      <c r="D10659" s="15">
        <v>142</v>
      </c>
    </row>
    <row r="10660" spans="1:4" x14ac:dyDescent="0.25">
      <c r="A10660" s="67">
        <v>44310</v>
      </c>
      <c r="B10660" s="60" t="s">
        <v>9</v>
      </c>
      <c r="C10660" s="60" t="s">
        <v>17</v>
      </c>
      <c r="D10660" s="15">
        <v>7</v>
      </c>
    </row>
    <row r="10661" spans="1:4" x14ac:dyDescent="0.25">
      <c r="A10661" s="67">
        <v>44310</v>
      </c>
      <c r="B10661" s="60" t="s">
        <v>9</v>
      </c>
      <c r="C10661" s="60" t="s">
        <v>148</v>
      </c>
      <c r="D10661" s="15">
        <v>4</v>
      </c>
    </row>
    <row r="10662" spans="1:4" x14ac:dyDescent="0.25">
      <c r="A10662" s="67">
        <v>44310</v>
      </c>
      <c r="B10662" s="60" t="s">
        <v>9</v>
      </c>
      <c r="C10662" s="60" t="s">
        <v>144</v>
      </c>
      <c r="D10662" s="15">
        <v>21</v>
      </c>
    </row>
    <row r="10663" spans="1:4" x14ac:dyDescent="0.25">
      <c r="A10663" s="67">
        <v>44310</v>
      </c>
      <c r="B10663" s="60" t="s">
        <v>15</v>
      </c>
      <c r="C10663" s="60" t="s">
        <v>108</v>
      </c>
      <c r="D10663" s="15">
        <v>2</v>
      </c>
    </row>
    <row r="10664" spans="1:4" x14ac:dyDescent="0.25">
      <c r="A10664" s="67">
        <v>44310</v>
      </c>
      <c r="B10664" s="60" t="s">
        <v>15</v>
      </c>
      <c r="C10664" s="60" t="s">
        <v>1355</v>
      </c>
      <c r="D10664" s="15">
        <v>5</v>
      </c>
    </row>
    <row r="10665" spans="1:4" x14ac:dyDescent="0.25">
      <c r="A10665" s="67">
        <v>44310</v>
      </c>
      <c r="B10665" s="60" t="s">
        <v>15</v>
      </c>
      <c r="C10665" s="60" t="s">
        <v>284</v>
      </c>
      <c r="D10665" s="15">
        <v>4</v>
      </c>
    </row>
    <row r="10666" spans="1:4" x14ac:dyDescent="0.25">
      <c r="A10666" s="67">
        <v>44310</v>
      </c>
      <c r="B10666" s="60" t="s">
        <v>11</v>
      </c>
      <c r="C10666" s="60" t="s">
        <v>64</v>
      </c>
      <c r="D10666" s="15">
        <v>1</v>
      </c>
    </row>
    <row r="10667" spans="1:4" x14ac:dyDescent="0.25">
      <c r="A10667" s="67">
        <v>44310</v>
      </c>
      <c r="B10667" s="60" t="s">
        <v>11</v>
      </c>
      <c r="C10667" s="60" t="s">
        <v>1152</v>
      </c>
      <c r="D10667" s="15">
        <v>3</v>
      </c>
    </row>
    <row r="10668" spans="1:4" x14ac:dyDescent="0.25">
      <c r="A10668" s="67">
        <v>44310</v>
      </c>
      <c r="B10668" s="60" t="s">
        <v>11</v>
      </c>
      <c r="C10668" s="60" t="s">
        <v>335</v>
      </c>
      <c r="D10668" s="15">
        <v>2</v>
      </c>
    </row>
    <row r="10669" spans="1:4" x14ac:dyDescent="0.25">
      <c r="A10669" s="67">
        <v>44310</v>
      </c>
      <c r="B10669" s="60" t="s">
        <v>11</v>
      </c>
      <c r="C10669" s="60" t="s">
        <v>11</v>
      </c>
      <c r="D10669" s="15">
        <v>47</v>
      </c>
    </row>
    <row r="10670" spans="1:4" x14ac:dyDescent="0.25">
      <c r="A10670" s="67">
        <v>44310</v>
      </c>
      <c r="B10670" s="60" t="s">
        <v>11</v>
      </c>
      <c r="C10670" s="60" t="s">
        <v>854</v>
      </c>
      <c r="D10670" s="15">
        <v>1</v>
      </c>
    </row>
    <row r="10671" spans="1:4" x14ac:dyDescent="0.25">
      <c r="A10671" s="67">
        <v>44310</v>
      </c>
      <c r="B10671" s="60" t="s">
        <v>11</v>
      </c>
      <c r="C10671" s="60" t="s">
        <v>763</v>
      </c>
      <c r="D10671" s="15">
        <v>1</v>
      </c>
    </row>
    <row r="10672" spans="1:4" x14ac:dyDescent="0.25">
      <c r="A10672" s="67">
        <v>44310</v>
      </c>
      <c r="B10672" s="60" t="s">
        <v>11</v>
      </c>
      <c r="C10672" s="60" t="s">
        <v>134</v>
      </c>
      <c r="D10672" s="15">
        <v>3</v>
      </c>
    </row>
    <row r="10673" spans="1:4" x14ac:dyDescent="0.25">
      <c r="A10673" s="67">
        <v>44310</v>
      </c>
      <c r="B10673" s="60" t="s">
        <v>12</v>
      </c>
      <c r="C10673" s="60" t="s">
        <v>116</v>
      </c>
      <c r="D10673" s="15">
        <v>2</v>
      </c>
    </row>
    <row r="10674" spans="1:4" x14ac:dyDescent="0.25">
      <c r="A10674" s="67">
        <v>44310</v>
      </c>
      <c r="B10674" s="60" t="s">
        <v>12</v>
      </c>
      <c r="C10674" s="60" t="s">
        <v>12</v>
      </c>
      <c r="D10674" s="15">
        <v>7</v>
      </c>
    </row>
    <row r="10675" spans="1:4" x14ac:dyDescent="0.25">
      <c r="A10675" s="67">
        <v>44310</v>
      </c>
      <c r="B10675" s="60" t="s">
        <v>8</v>
      </c>
      <c r="C10675" s="60" t="s">
        <v>229</v>
      </c>
      <c r="D10675" s="15">
        <v>4</v>
      </c>
    </row>
    <row r="10676" spans="1:4" x14ac:dyDescent="0.25">
      <c r="A10676" s="67">
        <v>44310</v>
      </c>
      <c r="B10676" s="60" t="s">
        <v>8</v>
      </c>
      <c r="C10676" s="60" t="s">
        <v>58</v>
      </c>
      <c r="D10676" s="15">
        <v>7</v>
      </c>
    </row>
    <row r="10677" spans="1:4" x14ac:dyDescent="0.25">
      <c r="A10677" s="67">
        <v>44310</v>
      </c>
      <c r="B10677" s="60" t="s">
        <v>8</v>
      </c>
      <c r="C10677" s="60" t="s">
        <v>141</v>
      </c>
      <c r="D10677" s="15">
        <v>2</v>
      </c>
    </row>
    <row r="10678" spans="1:4" x14ac:dyDescent="0.25">
      <c r="A10678" s="67">
        <v>44310</v>
      </c>
      <c r="B10678" s="60" t="s">
        <v>8</v>
      </c>
      <c r="C10678" s="60" t="s">
        <v>204</v>
      </c>
      <c r="D10678" s="15">
        <v>5</v>
      </c>
    </row>
    <row r="10679" spans="1:4" x14ac:dyDescent="0.25">
      <c r="A10679" s="67">
        <v>44310</v>
      </c>
      <c r="B10679" s="60" t="s">
        <v>8</v>
      </c>
      <c r="C10679" s="60" t="s">
        <v>40</v>
      </c>
      <c r="D10679" s="15">
        <v>3</v>
      </c>
    </row>
    <row r="10680" spans="1:4" x14ac:dyDescent="0.25">
      <c r="A10680" s="67">
        <v>44310</v>
      </c>
      <c r="B10680" s="60" t="s">
        <v>8</v>
      </c>
      <c r="C10680" s="60" t="s">
        <v>8</v>
      </c>
      <c r="D10680" s="15">
        <v>210</v>
      </c>
    </row>
    <row r="10681" spans="1:4" x14ac:dyDescent="0.25">
      <c r="A10681" s="67">
        <v>44310</v>
      </c>
      <c r="B10681" s="60" t="s">
        <v>8</v>
      </c>
      <c r="C10681" s="60" t="s">
        <v>31</v>
      </c>
      <c r="D10681" s="15">
        <v>7</v>
      </c>
    </row>
    <row r="10682" spans="1:4" x14ac:dyDescent="0.25">
      <c r="A10682" s="67">
        <v>44310</v>
      </c>
      <c r="B10682" s="60" t="s">
        <v>8</v>
      </c>
      <c r="C10682" s="60" t="s">
        <v>111</v>
      </c>
      <c r="D10682" s="15">
        <v>2</v>
      </c>
    </row>
    <row r="10683" spans="1:4" x14ac:dyDescent="0.25">
      <c r="A10683" s="67">
        <v>44310</v>
      </c>
      <c r="B10683" s="60" t="s">
        <v>49</v>
      </c>
      <c r="C10683" s="60" t="s">
        <v>49</v>
      </c>
      <c r="D10683" s="15">
        <v>1</v>
      </c>
    </row>
    <row r="10684" spans="1:4" x14ac:dyDescent="0.25">
      <c r="A10684" s="67">
        <v>44310</v>
      </c>
      <c r="B10684" s="60" t="s">
        <v>50</v>
      </c>
      <c r="C10684" s="60" t="s">
        <v>1356</v>
      </c>
      <c r="D10684" s="15">
        <v>3</v>
      </c>
    </row>
    <row r="10685" spans="1:4" x14ac:dyDescent="0.25">
      <c r="A10685" s="67">
        <v>44310</v>
      </c>
      <c r="B10685" s="60" t="s">
        <v>50</v>
      </c>
      <c r="C10685" s="60" t="s">
        <v>367</v>
      </c>
      <c r="D10685" s="15">
        <v>3</v>
      </c>
    </row>
    <row r="10686" spans="1:4" x14ac:dyDescent="0.25">
      <c r="A10686" s="67">
        <v>44310</v>
      </c>
      <c r="B10686" s="60" t="s">
        <v>27</v>
      </c>
      <c r="C10686" s="60" t="s">
        <v>140</v>
      </c>
      <c r="D10686" s="15">
        <v>2</v>
      </c>
    </row>
    <row r="10687" spans="1:4" x14ac:dyDescent="0.25">
      <c r="A10687" s="67">
        <v>44310</v>
      </c>
      <c r="B10687" s="60" t="s">
        <v>27</v>
      </c>
      <c r="C10687" s="60" t="s">
        <v>43</v>
      </c>
      <c r="D10687" s="15">
        <v>22</v>
      </c>
    </row>
    <row r="10688" spans="1:4" x14ac:dyDescent="0.25">
      <c r="A10688" s="67">
        <v>44310</v>
      </c>
      <c r="B10688" s="60" t="s">
        <v>27</v>
      </c>
      <c r="C10688" s="60" t="s">
        <v>710</v>
      </c>
      <c r="D10688" s="15">
        <v>1</v>
      </c>
    </row>
    <row r="10689" spans="1:4" x14ac:dyDescent="0.25">
      <c r="A10689" s="67">
        <v>44310</v>
      </c>
      <c r="B10689" s="60" t="s">
        <v>51</v>
      </c>
      <c r="C10689" s="60" t="s">
        <v>750</v>
      </c>
      <c r="D10689" s="15">
        <v>2</v>
      </c>
    </row>
    <row r="10690" spans="1:4" x14ac:dyDescent="0.25">
      <c r="A10690" s="67">
        <v>44310</v>
      </c>
      <c r="B10690" s="60" t="s">
        <v>51</v>
      </c>
      <c r="C10690" s="60" t="s">
        <v>51</v>
      </c>
      <c r="D10690" s="15">
        <v>8</v>
      </c>
    </row>
    <row r="10691" spans="1:4" x14ac:dyDescent="0.25">
      <c r="A10691" s="67">
        <v>44310</v>
      </c>
      <c r="B10691" s="60" t="s">
        <v>10</v>
      </c>
      <c r="C10691" s="60" t="s">
        <v>931</v>
      </c>
      <c r="D10691" s="15">
        <v>1</v>
      </c>
    </row>
    <row r="10692" spans="1:4" x14ac:dyDescent="0.25">
      <c r="A10692" s="67">
        <v>44310</v>
      </c>
      <c r="B10692" s="60" t="s">
        <v>10</v>
      </c>
      <c r="C10692" s="564" t="s">
        <v>1044</v>
      </c>
      <c r="D10692" s="15">
        <v>1</v>
      </c>
    </row>
    <row r="10693" spans="1:4" x14ac:dyDescent="0.25">
      <c r="A10693" s="67">
        <v>44310</v>
      </c>
      <c r="B10693" s="60" t="s">
        <v>10</v>
      </c>
      <c r="C10693" s="60" t="s">
        <v>10</v>
      </c>
      <c r="D10693" s="15">
        <v>6</v>
      </c>
    </row>
    <row r="10694" spans="1:4" x14ac:dyDescent="0.25">
      <c r="A10694" s="67">
        <v>44311</v>
      </c>
      <c r="B10694" s="60" t="s">
        <v>14</v>
      </c>
      <c r="C10694" s="564" t="s">
        <v>1175</v>
      </c>
      <c r="D10694" s="15">
        <v>1</v>
      </c>
    </row>
    <row r="10695" spans="1:4" x14ac:dyDescent="0.25">
      <c r="A10695" s="67">
        <v>44311</v>
      </c>
      <c r="B10695" s="60" t="s">
        <v>14</v>
      </c>
      <c r="C10695" s="60" t="s">
        <v>14</v>
      </c>
      <c r="D10695" s="15">
        <v>23</v>
      </c>
    </row>
    <row r="10696" spans="1:4" x14ac:dyDescent="0.25">
      <c r="A10696" s="67">
        <v>44311</v>
      </c>
      <c r="B10696" s="60" t="s">
        <v>14</v>
      </c>
      <c r="C10696" s="60" t="s">
        <v>1089</v>
      </c>
      <c r="D10696" s="15">
        <v>2</v>
      </c>
    </row>
    <row r="10697" spans="1:4" x14ac:dyDescent="0.25">
      <c r="A10697" s="67">
        <v>44311</v>
      </c>
      <c r="B10697" s="60" t="s">
        <v>14</v>
      </c>
      <c r="C10697" s="60" t="s">
        <v>947</v>
      </c>
      <c r="D10697" s="15">
        <v>2</v>
      </c>
    </row>
    <row r="10698" spans="1:4" x14ac:dyDescent="0.25">
      <c r="A10698" s="67">
        <v>44311</v>
      </c>
      <c r="B10698" s="60" t="s">
        <v>14</v>
      </c>
      <c r="C10698" s="60" t="s">
        <v>1088</v>
      </c>
      <c r="D10698" s="15">
        <v>1</v>
      </c>
    </row>
    <row r="10699" spans="1:4" x14ac:dyDescent="0.25">
      <c r="A10699" s="67">
        <v>44311</v>
      </c>
      <c r="B10699" s="60" t="s">
        <v>14</v>
      </c>
      <c r="C10699" s="60" t="s">
        <v>16</v>
      </c>
      <c r="D10699" s="15">
        <v>45</v>
      </c>
    </row>
    <row r="10700" spans="1:4" x14ac:dyDescent="0.25">
      <c r="A10700" s="67">
        <v>44311</v>
      </c>
      <c r="B10700" s="60" t="s">
        <v>14</v>
      </c>
      <c r="C10700" s="60" t="s">
        <v>807</v>
      </c>
      <c r="D10700" s="15">
        <v>2</v>
      </c>
    </row>
    <row r="10701" spans="1:4" x14ac:dyDescent="0.25">
      <c r="A10701" s="67">
        <v>44311</v>
      </c>
      <c r="B10701" s="60" t="s">
        <v>14</v>
      </c>
      <c r="C10701" s="60" t="s">
        <v>85</v>
      </c>
      <c r="D10701" s="15">
        <v>17</v>
      </c>
    </row>
    <row r="10702" spans="1:4" x14ac:dyDescent="0.25">
      <c r="A10702" s="67">
        <v>44311</v>
      </c>
      <c r="B10702" s="60" t="s">
        <v>20</v>
      </c>
      <c r="C10702" s="60" t="s">
        <v>20</v>
      </c>
      <c r="D10702" s="15">
        <v>68</v>
      </c>
    </row>
    <row r="10703" spans="1:4" x14ac:dyDescent="0.25">
      <c r="A10703" s="67">
        <v>44311</v>
      </c>
      <c r="B10703" s="60" t="s">
        <v>20</v>
      </c>
      <c r="C10703" s="60" t="s">
        <v>651</v>
      </c>
      <c r="D10703" s="15">
        <v>1</v>
      </c>
    </row>
    <row r="10704" spans="1:4" x14ac:dyDescent="0.25">
      <c r="A10704" s="67">
        <v>44311</v>
      </c>
      <c r="B10704" s="60" t="s">
        <v>13</v>
      </c>
      <c r="C10704" s="60" t="s">
        <v>1027</v>
      </c>
      <c r="D10704" s="15">
        <v>2</v>
      </c>
    </row>
    <row r="10705" spans="1:4" x14ac:dyDescent="0.25">
      <c r="A10705" s="67">
        <v>44311</v>
      </c>
      <c r="B10705" s="60" t="s">
        <v>13</v>
      </c>
      <c r="C10705" s="60" t="s">
        <v>13</v>
      </c>
      <c r="D10705" s="15">
        <v>7</v>
      </c>
    </row>
    <row r="10706" spans="1:4" x14ac:dyDescent="0.25">
      <c r="A10706" s="67">
        <v>44311</v>
      </c>
      <c r="B10706" s="60" t="s">
        <v>13</v>
      </c>
      <c r="C10706" s="60" t="s">
        <v>225</v>
      </c>
      <c r="D10706" s="15">
        <v>4</v>
      </c>
    </row>
    <row r="10707" spans="1:4" x14ac:dyDescent="0.25">
      <c r="A10707" s="67">
        <v>44311</v>
      </c>
      <c r="B10707" s="60" t="s">
        <v>13</v>
      </c>
      <c r="C10707" s="564" t="s">
        <v>326</v>
      </c>
      <c r="D10707" s="15">
        <v>1</v>
      </c>
    </row>
    <row r="10708" spans="1:4" x14ac:dyDescent="0.25">
      <c r="A10708" s="67">
        <v>44311</v>
      </c>
      <c r="B10708" s="60" t="s">
        <v>13</v>
      </c>
      <c r="C10708" s="60" t="s">
        <v>222</v>
      </c>
      <c r="D10708" s="15">
        <v>4</v>
      </c>
    </row>
    <row r="10709" spans="1:4" x14ac:dyDescent="0.25">
      <c r="A10709" s="67">
        <v>44311</v>
      </c>
      <c r="B10709" s="60" t="s">
        <v>24</v>
      </c>
      <c r="C10709" s="60" t="s">
        <v>23</v>
      </c>
      <c r="D10709" s="15">
        <v>2</v>
      </c>
    </row>
    <row r="10710" spans="1:4" x14ac:dyDescent="0.25">
      <c r="A10710" s="67">
        <v>44311</v>
      </c>
      <c r="B10710" s="60" t="s">
        <v>24</v>
      </c>
      <c r="C10710" s="60" t="s">
        <v>24</v>
      </c>
      <c r="D10710" s="15">
        <v>10</v>
      </c>
    </row>
    <row r="10711" spans="1:4" x14ac:dyDescent="0.25">
      <c r="A10711" s="67">
        <v>44311</v>
      </c>
      <c r="B10711" s="60" t="s">
        <v>24</v>
      </c>
      <c r="C10711" s="60" t="s">
        <v>36</v>
      </c>
      <c r="D10711" s="15">
        <v>1</v>
      </c>
    </row>
    <row r="10712" spans="1:4" x14ac:dyDescent="0.25">
      <c r="A10712" s="67">
        <v>44311</v>
      </c>
      <c r="B10712" s="60" t="s">
        <v>47</v>
      </c>
      <c r="C10712" s="60" t="s">
        <v>47</v>
      </c>
      <c r="D10712" s="15">
        <v>0</v>
      </c>
    </row>
    <row r="10713" spans="1:4" x14ac:dyDescent="0.25">
      <c r="A10713" s="67">
        <v>44311</v>
      </c>
      <c r="B10713" s="60" t="s">
        <v>48</v>
      </c>
      <c r="C10713" s="60" t="s">
        <v>48</v>
      </c>
      <c r="D10713" s="15">
        <v>1</v>
      </c>
    </row>
    <row r="10714" spans="1:4" x14ac:dyDescent="0.25">
      <c r="A10714" s="67">
        <v>44311</v>
      </c>
      <c r="B10714" s="60" t="s">
        <v>7</v>
      </c>
      <c r="C10714" s="60" t="s">
        <v>115</v>
      </c>
      <c r="D10714" s="15">
        <v>1</v>
      </c>
    </row>
    <row r="10715" spans="1:4" x14ac:dyDescent="0.25">
      <c r="A10715" s="67">
        <v>44311</v>
      </c>
      <c r="B10715" s="60" t="s">
        <v>7</v>
      </c>
      <c r="C10715" s="60" t="s">
        <v>7</v>
      </c>
      <c r="D10715" s="15">
        <v>24</v>
      </c>
    </row>
    <row r="10716" spans="1:4" x14ac:dyDescent="0.25">
      <c r="A10716" s="67">
        <v>44311</v>
      </c>
      <c r="B10716" s="60" t="s">
        <v>9</v>
      </c>
      <c r="C10716" s="60" t="s">
        <v>612</v>
      </c>
      <c r="D10716" s="15">
        <v>1</v>
      </c>
    </row>
    <row r="10717" spans="1:4" x14ac:dyDescent="0.25">
      <c r="A10717" s="67">
        <v>44311</v>
      </c>
      <c r="B10717" s="60" t="s">
        <v>9</v>
      </c>
      <c r="C10717" s="60" t="s">
        <v>631</v>
      </c>
      <c r="D10717" s="15">
        <v>1</v>
      </c>
    </row>
    <row r="10718" spans="1:4" x14ac:dyDescent="0.25">
      <c r="A10718" s="67">
        <v>44311</v>
      </c>
      <c r="B10718" s="60" t="s">
        <v>9</v>
      </c>
      <c r="C10718" s="60" t="s">
        <v>9</v>
      </c>
      <c r="D10718" s="15">
        <v>17</v>
      </c>
    </row>
    <row r="10719" spans="1:4" x14ac:dyDescent="0.25">
      <c r="A10719" s="67">
        <v>44311</v>
      </c>
      <c r="B10719" s="60" t="s">
        <v>9</v>
      </c>
      <c r="C10719" s="60" t="s">
        <v>148</v>
      </c>
      <c r="D10719" s="15">
        <v>1</v>
      </c>
    </row>
    <row r="10720" spans="1:4" x14ac:dyDescent="0.25">
      <c r="A10720" s="67">
        <v>44311</v>
      </c>
      <c r="B10720" s="60" t="s">
        <v>9</v>
      </c>
      <c r="C10720" s="60" t="s">
        <v>144</v>
      </c>
      <c r="D10720" s="15">
        <v>3</v>
      </c>
    </row>
    <row r="10721" spans="1:4" x14ac:dyDescent="0.25">
      <c r="A10721" s="67">
        <v>44311</v>
      </c>
      <c r="B10721" s="60" t="s">
        <v>15</v>
      </c>
      <c r="C10721" s="60" t="s">
        <v>1355</v>
      </c>
      <c r="D10721" s="15">
        <v>3</v>
      </c>
    </row>
    <row r="10722" spans="1:4" x14ac:dyDescent="0.25">
      <c r="A10722" s="67">
        <v>44311</v>
      </c>
      <c r="B10722" s="60" t="s">
        <v>11</v>
      </c>
      <c r="C10722" s="60" t="s">
        <v>335</v>
      </c>
      <c r="D10722" s="15">
        <v>3</v>
      </c>
    </row>
    <row r="10723" spans="1:4" x14ac:dyDescent="0.25">
      <c r="A10723" s="67">
        <v>44311</v>
      </c>
      <c r="B10723" s="60" t="s">
        <v>11</v>
      </c>
      <c r="C10723" s="60" t="s">
        <v>11</v>
      </c>
      <c r="D10723" s="15">
        <v>21</v>
      </c>
    </row>
    <row r="10724" spans="1:4" x14ac:dyDescent="0.25">
      <c r="A10724" s="67">
        <v>44311</v>
      </c>
      <c r="B10724" s="60" t="s">
        <v>11</v>
      </c>
      <c r="C10724" s="60" t="s">
        <v>763</v>
      </c>
      <c r="D10724" s="15">
        <v>1</v>
      </c>
    </row>
    <row r="10725" spans="1:4" x14ac:dyDescent="0.25">
      <c r="A10725" s="67">
        <v>44311</v>
      </c>
      <c r="B10725" s="60" t="s">
        <v>11</v>
      </c>
      <c r="C10725" s="60" t="s">
        <v>134</v>
      </c>
      <c r="D10725" s="15">
        <v>2</v>
      </c>
    </row>
    <row r="10726" spans="1:4" x14ac:dyDescent="0.25">
      <c r="A10726" s="67">
        <v>44311</v>
      </c>
      <c r="B10726" s="60" t="s">
        <v>11</v>
      </c>
      <c r="C10726" s="564" t="s">
        <v>1176</v>
      </c>
      <c r="D10726" s="15">
        <v>1</v>
      </c>
    </row>
    <row r="10727" spans="1:4" x14ac:dyDescent="0.25">
      <c r="A10727" s="67">
        <v>44311</v>
      </c>
      <c r="B10727" s="60" t="s">
        <v>12</v>
      </c>
      <c r="C10727" s="60" t="s">
        <v>589</v>
      </c>
      <c r="D10727" s="15">
        <v>1</v>
      </c>
    </row>
    <row r="10728" spans="1:4" x14ac:dyDescent="0.25">
      <c r="A10728" s="67">
        <v>44311</v>
      </c>
      <c r="B10728" s="60" t="s">
        <v>12</v>
      </c>
      <c r="C10728" s="60" t="s">
        <v>12</v>
      </c>
      <c r="D10728" s="15">
        <v>26</v>
      </c>
    </row>
    <row r="10729" spans="1:4" x14ac:dyDescent="0.25">
      <c r="A10729" s="67">
        <v>44311</v>
      </c>
      <c r="B10729" s="60" t="s">
        <v>8</v>
      </c>
      <c r="C10729" s="60" t="s">
        <v>73</v>
      </c>
      <c r="D10729" s="15">
        <v>3</v>
      </c>
    </row>
    <row r="10730" spans="1:4" x14ac:dyDescent="0.25">
      <c r="A10730" s="67">
        <v>44311</v>
      </c>
      <c r="B10730" s="60" t="s">
        <v>8</v>
      </c>
      <c r="C10730" s="60" t="s">
        <v>229</v>
      </c>
      <c r="D10730" s="15">
        <v>1</v>
      </c>
    </row>
    <row r="10731" spans="1:4" x14ac:dyDescent="0.25">
      <c r="A10731" s="67">
        <v>44311</v>
      </c>
      <c r="B10731" s="60" t="s">
        <v>8</v>
      </c>
      <c r="C10731" s="60" t="s">
        <v>58</v>
      </c>
      <c r="D10731" s="15">
        <v>10</v>
      </c>
    </row>
    <row r="10732" spans="1:4" x14ac:dyDescent="0.25">
      <c r="A10732" s="67">
        <v>44311</v>
      </c>
      <c r="B10732" s="60" t="s">
        <v>8</v>
      </c>
      <c r="C10732" s="60" t="s">
        <v>721</v>
      </c>
      <c r="D10732" s="15">
        <v>1</v>
      </c>
    </row>
    <row r="10733" spans="1:4" x14ac:dyDescent="0.25">
      <c r="A10733" s="67">
        <v>44311</v>
      </c>
      <c r="B10733" s="60" t="s">
        <v>8</v>
      </c>
      <c r="C10733" s="60" t="s">
        <v>141</v>
      </c>
      <c r="D10733" s="15">
        <v>2</v>
      </c>
    </row>
    <row r="10734" spans="1:4" x14ac:dyDescent="0.25">
      <c r="A10734" s="67">
        <v>44311</v>
      </c>
      <c r="B10734" s="60" t="s">
        <v>8</v>
      </c>
      <c r="C10734" s="60" t="s">
        <v>133</v>
      </c>
      <c r="D10734" s="15">
        <v>4</v>
      </c>
    </row>
    <row r="10735" spans="1:4" x14ac:dyDescent="0.25">
      <c r="A10735" s="67">
        <v>44311</v>
      </c>
      <c r="B10735" s="60" t="s">
        <v>8</v>
      </c>
      <c r="C10735" s="60" t="s">
        <v>204</v>
      </c>
      <c r="D10735" s="15">
        <v>1</v>
      </c>
    </row>
    <row r="10736" spans="1:4" x14ac:dyDescent="0.25">
      <c r="A10736" s="67">
        <v>44311</v>
      </c>
      <c r="B10736" s="60" t="s">
        <v>8</v>
      </c>
      <c r="C10736" s="60" t="s">
        <v>40</v>
      </c>
      <c r="D10736" s="15">
        <v>2</v>
      </c>
    </row>
    <row r="10737" spans="1:4" x14ac:dyDescent="0.25">
      <c r="A10737" s="67">
        <v>44311</v>
      </c>
      <c r="B10737" s="60" t="s">
        <v>8</v>
      </c>
      <c r="C10737" s="60" t="s">
        <v>8</v>
      </c>
      <c r="D10737" s="15">
        <v>112</v>
      </c>
    </row>
    <row r="10738" spans="1:4" x14ac:dyDescent="0.25">
      <c r="A10738" s="67">
        <v>44311</v>
      </c>
      <c r="B10738" s="60" t="s">
        <v>8</v>
      </c>
      <c r="C10738" s="60" t="s">
        <v>31</v>
      </c>
      <c r="D10738" s="15">
        <v>4</v>
      </c>
    </row>
    <row r="10739" spans="1:4" x14ac:dyDescent="0.25">
      <c r="A10739" s="67">
        <v>44311</v>
      </c>
      <c r="B10739" s="60" t="s">
        <v>8</v>
      </c>
      <c r="C10739" s="60" t="s">
        <v>130</v>
      </c>
      <c r="D10739" s="15">
        <v>1</v>
      </c>
    </row>
    <row r="10740" spans="1:4" x14ac:dyDescent="0.25">
      <c r="A10740" s="67">
        <v>44311</v>
      </c>
      <c r="B10740" s="60" t="s">
        <v>8</v>
      </c>
      <c r="C10740" s="60" t="s">
        <v>111</v>
      </c>
      <c r="D10740" s="15">
        <v>4</v>
      </c>
    </row>
    <row r="10741" spans="1:4" x14ac:dyDescent="0.25">
      <c r="A10741" s="67">
        <v>44311</v>
      </c>
      <c r="B10741" s="60" t="s">
        <v>49</v>
      </c>
      <c r="C10741" s="60" t="s">
        <v>214</v>
      </c>
      <c r="D10741" s="15">
        <v>2</v>
      </c>
    </row>
    <row r="10742" spans="1:4" x14ac:dyDescent="0.25">
      <c r="A10742" s="67">
        <v>44311</v>
      </c>
      <c r="B10742" s="60" t="s">
        <v>49</v>
      </c>
      <c r="C10742" s="60" t="s">
        <v>49</v>
      </c>
      <c r="D10742" s="15">
        <v>9</v>
      </c>
    </row>
    <row r="10743" spans="1:4" x14ac:dyDescent="0.25">
      <c r="A10743" s="67">
        <v>44311</v>
      </c>
      <c r="B10743" s="60" t="s">
        <v>50</v>
      </c>
      <c r="C10743" s="60" t="s">
        <v>1073</v>
      </c>
      <c r="D10743" s="15">
        <v>1</v>
      </c>
    </row>
    <row r="10744" spans="1:4" x14ac:dyDescent="0.25">
      <c r="A10744" s="67">
        <v>44311</v>
      </c>
      <c r="B10744" s="60" t="s">
        <v>50</v>
      </c>
      <c r="C10744" s="60" t="s">
        <v>1068</v>
      </c>
      <c r="D10744" s="15">
        <v>1</v>
      </c>
    </row>
    <row r="10745" spans="1:4" x14ac:dyDescent="0.25">
      <c r="A10745" s="67">
        <v>44311</v>
      </c>
      <c r="B10745" s="60" t="s">
        <v>50</v>
      </c>
      <c r="C10745" s="60" t="s">
        <v>1356</v>
      </c>
      <c r="D10745" s="15">
        <v>4</v>
      </c>
    </row>
    <row r="10746" spans="1:4" x14ac:dyDescent="0.25">
      <c r="A10746" s="67">
        <v>44311</v>
      </c>
      <c r="B10746" s="60" t="s">
        <v>50</v>
      </c>
      <c r="C10746" s="60" t="s">
        <v>613</v>
      </c>
      <c r="D10746" s="15">
        <v>2</v>
      </c>
    </row>
    <row r="10747" spans="1:4" x14ac:dyDescent="0.25">
      <c r="A10747" s="67">
        <v>44311</v>
      </c>
      <c r="B10747" s="60" t="s">
        <v>50</v>
      </c>
      <c r="C10747" s="60" t="s">
        <v>367</v>
      </c>
      <c r="D10747" s="15">
        <v>19</v>
      </c>
    </row>
    <row r="10748" spans="1:4" x14ac:dyDescent="0.25">
      <c r="A10748" s="67">
        <v>44311</v>
      </c>
      <c r="B10748" s="60" t="s">
        <v>27</v>
      </c>
      <c r="C10748" s="60" t="s">
        <v>140</v>
      </c>
      <c r="D10748" s="15">
        <v>17</v>
      </c>
    </row>
    <row r="10749" spans="1:4" x14ac:dyDescent="0.25">
      <c r="A10749" s="67">
        <v>44311</v>
      </c>
      <c r="B10749" s="60" t="s">
        <v>27</v>
      </c>
      <c r="C10749" s="60" t="s">
        <v>234</v>
      </c>
      <c r="D10749" s="15">
        <v>2</v>
      </c>
    </row>
    <row r="10750" spans="1:4" x14ac:dyDescent="0.25">
      <c r="A10750" s="67">
        <v>44311</v>
      </c>
      <c r="B10750" s="60" t="s">
        <v>27</v>
      </c>
      <c r="C10750" s="60" t="s">
        <v>945</v>
      </c>
      <c r="D10750" s="15">
        <v>1</v>
      </c>
    </row>
    <row r="10751" spans="1:4" x14ac:dyDescent="0.25">
      <c r="A10751" s="67">
        <v>44311</v>
      </c>
      <c r="B10751" s="60" t="s">
        <v>27</v>
      </c>
      <c r="C10751" s="60" t="s">
        <v>43</v>
      </c>
      <c r="D10751" s="15">
        <v>35</v>
      </c>
    </row>
    <row r="10752" spans="1:4" x14ac:dyDescent="0.25">
      <c r="A10752" s="67">
        <v>44311</v>
      </c>
      <c r="B10752" s="60" t="s">
        <v>27</v>
      </c>
      <c r="C10752" s="60" t="s">
        <v>866</v>
      </c>
      <c r="D10752" s="15">
        <v>1</v>
      </c>
    </row>
    <row r="10753" spans="1:4" x14ac:dyDescent="0.25">
      <c r="A10753" s="67">
        <v>44311</v>
      </c>
      <c r="B10753" s="60" t="s">
        <v>27</v>
      </c>
      <c r="C10753" s="60" t="s">
        <v>710</v>
      </c>
      <c r="D10753" s="15">
        <v>1</v>
      </c>
    </row>
    <row r="10754" spans="1:4" x14ac:dyDescent="0.25">
      <c r="A10754" s="67">
        <v>44311</v>
      </c>
      <c r="B10754" s="60" t="s">
        <v>51</v>
      </c>
      <c r="C10754" s="60" t="s">
        <v>51</v>
      </c>
      <c r="D10754" s="15">
        <v>3</v>
      </c>
    </row>
    <row r="10755" spans="1:4" x14ac:dyDescent="0.25">
      <c r="A10755" s="67">
        <v>44311</v>
      </c>
      <c r="B10755" s="60" t="s">
        <v>10</v>
      </c>
      <c r="C10755" s="60" t="s">
        <v>10</v>
      </c>
      <c r="D10755" s="15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60" t="s">
        <v>947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60" t="s">
        <v>225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60" t="s">
        <v>222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60" t="s">
        <v>48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60" t="s">
        <v>115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60" t="s">
        <v>631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60" t="s">
        <v>148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1355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367</v>
      </c>
      <c r="D10789" s="15">
        <v>0</v>
      </c>
    </row>
    <row r="10790" spans="1:4" x14ac:dyDescent="0.25">
      <c r="A10790" s="67">
        <v>44312</v>
      </c>
      <c r="B10790" s="60" t="s">
        <v>27</v>
      </c>
      <c r="C10790" s="60" t="s">
        <v>234</v>
      </c>
      <c r="D10790" s="15">
        <v>1</v>
      </c>
    </row>
    <row r="10791" spans="1:4" x14ac:dyDescent="0.25">
      <c r="A10791" s="67">
        <v>44312</v>
      </c>
      <c r="B10791" s="60" t="s">
        <v>27</v>
      </c>
      <c r="C10791" s="60" t="s">
        <v>43</v>
      </c>
      <c r="D10791" s="15">
        <v>5</v>
      </c>
    </row>
    <row r="10792" spans="1:4" x14ac:dyDescent="0.25">
      <c r="A10792" s="67">
        <v>44312</v>
      </c>
      <c r="B10792" s="60" t="s">
        <v>51</v>
      </c>
      <c r="C10792" s="60" t="s">
        <v>51</v>
      </c>
      <c r="D10792" s="15">
        <v>4</v>
      </c>
    </row>
    <row r="10793" spans="1:4" x14ac:dyDescent="0.25">
      <c r="A10793" s="67">
        <v>44312</v>
      </c>
      <c r="B10793" s="60" t="s">
        <v>10</v>
      </c>
      <c r="C10793" s="60" t="s">
        <v>1250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564" t="s">
        <v>1178</v>
      </c>
      <c r="D10796" s="15">
        <v>1</v>
      </c>
    </row>
    <row r="10797" spans="1:4" x14ac:dyDescent="0.25">
      <c r="A10797" s="67">
        <v>44313</v>
      </c>
      <c r="B10797" s="60" t="s">
        <v>14</v>
      </c>
      <c r="C10797" s="60" t="s">
        <v>14</v>
      </c>
      <c r="D10797" s="15">
        <v>28</v>
      </c>
    </row>
    <row r="10798" spans="1:4" x14ac:dyDescent="0.25">
      <c r="A10798" s="67">
        <v>44313</v>
      </c>
      <c r="B10798" s="60" t="s">
        <v>14</v>
      </c>
      <c r="C10798" s="60" t="s">
        <v>16</v>
      </c>
      <c r="D10798" s="15">
        <v>15</v>
      </c>
    </row>
    <row r="10799" spans="1:4" x14ac:dyDescent="0.25">
      <c r="A10799" s="67">
        <v>44313</v>
      </c>
      <c r="B10799" s="60" t="s">
        <v>14</v>
      </c>
      <c r="C10799" s="60" t="s">
        <v>85</v>
      </c>
      <c r="D10799" s="15">
        <v>5</v>
      </c>
    </row>
    <row r="10800" spans="1:4" x14ac:dyDescent="0.25">
      <c r="A10800" s="67">
        <v>44313</v>
      </c>
      <c r="B10800" s="60" t="s">
        <v>20</v>
      </c>
      <c r="C10800" s="60" t="s">
        <v>20</v>
      </c>
      <c r="D10800" s="15">
        <v>7</v>
      </c>
    </row>
    <row r="10801" spans="1:4" x14ac:dyDescent="0.25">
      <c r="A10801" s="67">
        <v>44313</v>
      </c>
      <c r="B10801" s="60" t="s">
        <v>20</v>
      </c>
      <c r="C10801" s="60" t="s">
        <v>712</v>
      </c>
      <c r="D10801" s="15">
        <v>1</v>
      </c>
    </row>
    <row r="10802" spans="1:4" x14ac:dyDescent="0.25">
      <c r="A10802" s="67">
        <v>44313</v>
      </c>
      <c r="B10802" s="60" t="s">
        <v>13</v>
      </c>
      <c r="C10802" s="60" t="s">
        <v>1027</v>
      </c>
      <c r="D10802" s="15">
        <v>1</v>
      </c>
    </row>
    <row r="10803" spans="1:4" x14ac:dyDescent="0.25">
      <c r="A10803" s="67">
        <v>44313</v>
      </c>
      <c r="B10803" s="60" t="s">
        <v>13</v>
      </c>
      <c r="C10803" s="60" t="s">
        <v>611</v>
      </c>
      <c r="D10803" s="15">
        <v>1</v>
      </c>
    </row>
    <row r="10804" spans="1:4" x14ac:dyDescent="0.25">
      <c r="A10804" s="67">
        <v>44313</v>
      </c>
      <c r="B10804" s="60" t="s">
        <v>13</v>
      </c>
      <c r="C10804" s="60" t="s">
        <v>13</v>
      </c>
      <c r="D10804" s="15">
        <v>2</v>
      </c>
    </row>
    <row r="10805" spans="1:4" x14ac:dyDescent="0.25">
      <c r="A10805" s="67">
        <v>44313</v>
      </c>
      <c r="B10805" s="60" t="s">
        <v>13</v>
      </c>
      <c r="C10805" s="60" t="s">
        <v>225</v>
      </c>
      <c r="D10805" s="15">
        <v>3</v>
      </c>
    </row>
    <row r="10806" spans="1:4" x14ac:dyDescent="0.25">
      <c r="A10806" s="67">
        <v>44313</v>
      </c>
      <c r="B10806" s="60" t="s">
        <v>24</v>
      </c>
      <c r="C10806" s="60" t="s">
        <v>23</v>
      </c>
      <c r="D10806" s="15">
        <v>4</v>
      </c>
    </row>
    <row r="10807" spans="1:4" x14ac:dyDescent="0.25">
      <c r="A10807" s="67">
        <v>44313</v>
      </c>
      <c r="B10807" s="60" t="s">
        <v>24</v>
      </c>
      <c r="C10807" s="60" t="s">
        <v>24</v>
      </c>
      <c r="D10807" s="15">
        <v>4</v>
      </c>
    </row>
    <row r="10808" spans="1:4" x14ac:dyDescent="0.25">
      <c r="A10808" s="67">
        <v>44313</v>
      </c>
      <c r="B10808" s="60" t="s">
        <v>24</v>
      </c>
      <c r="C10808" s="60" t="s">
        <v>36</v>
      </c>
      <c r="D10808" s="15">
        <v>1</v>
      </c>
    </row>
    <row r="10809" spans="1:4" x14ac:dyDescent="0.25">
      <c r="A10809" s="67">
        <v>44313</v>
      </c>
      <c r="B10809" s="60" t="s">
        <v>47</v>
      </c>
      <c r="C10809" s="60" t="s">
        <v>47</v>
      </c>
      <c r="D10809" s="15">
        <v>1</v>
      </c>
    </row>
    <row r="10810" spans="1:4" x14ac:dyDescent="0.25">
      <c r="A10810" s="67">
        <v>44313</v>
      </c>
      <c r="B10810" s="60" t="s">
        <v>48</v>
      </c>
      <c r="C10810" s="60" t="s">
        <v>48</v>
      </c>
      <c r="D10810" s="15">
        <v>1</v>
      </c>
    </row>
    <row r="10811" spans="1:4" x14ac:dyDescent="0.25">
      <c r="A10811" s="67">
        <v>44313</v>
      </c>
      <c r="B10811" s="60" t="s">
        <v>7</v>
      </c>
      <c r="C10811" s="60" t="s">
        <v>115</v>
      </c>
      <c r="D10811" s="15">
        <v>9</v>
      </c>
    </row>
    <row r="10812" spans="1:4" x14ac:dyDescent="0.25">
      <c r="A10812" s="67">
        <v>44313</v>
      </c>
      <c r="B10812" s="60" t="s">
        <v>7</v>
      </c>
      <c r="C10812" s="60" t="s">
        <v>7</v>
      </c>
      <c r="D10812" s="15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5">
        <v>36</v>
      </c>
    </row>
    <row r="10814" spans="1:4" x14ac:dyDescent="0.25">
      <c r="A10814" s="67">
        <v>44313</v>
      </c>
      <c r="B10814" s="60" t="s">
        <v>9</v>
      </c>
      <c r="C10814" s="60" t="s">
        <v>17</v>
      </c>
      <c r="D10814" s="15">
        <v>10</v>
      </c>
    </row>
    <row r="10815" spans="1:4" x14ac:dyDescent="0.25">
      <c r="A10815" s="67">
        <v>44313</v>
      </c>
      <c r="B10815" s="60" t="s">
        <v>9</v>
      </c>
      <c r="C10815" s="60" t="s">
        <v>1018</v>
      </c>
      <c r="D10815" s="15">
        <v>1</v>
      </c>
    </row>
    <row r="10816" spans="1:4" x14ac:dyDescent="0.25">
      <c r="A10816" s="67">
        <v>44313</v>
      </c>
      <c r="B10816" s="60" t="s">
        <v>9</v>
      </c>
      <c r="C10816" s="60" t="s">
        <v>148</v>
      </c>
      <c r="D10816" s="15">
        <v>3</v>
      </c>
    </row>
    <row r="10817" spans="1:4" x14ac:dyDescent="0.25">
      <c r="A10817" s="67">
        <v>44313</v>
      </c>
      <c r="B10817" s="60" t="s">
        <v>9</v>
      </c>
      <c r="C10817" s="60" t="s">
        <v>144</v>
      </c>
      <c r="D10817" s="15">
        <v>12</v>
      </c>
    </row>
    <row r="10818" spans="1:4" x14ac:dyDescent="0.25">
      <c r="A10818" s="67">
        <v>44313</v>
      </c>
      <c r="B10818" s="60" t="s">
        <v>15</v>
      </c>
      <c r="C10818" s="60" t="s">
        <v>1355</v>
      </c>
      <c r="D10818" s="15">
        <v>12</v>
      </c>
    </row>
    <row r="10819" spans="1:4" x14ac:dyDescent="0.25">
      <c r="A10819" s="67">
        <v>44313</v>
      </c>
      <c r="B10819" s="60" t="s">
        <v>11</v>
      </c>
      <c r="C10819" s="60" t="s">
        <v>11</v>
      </c>
      <c r="D10819" s="15">
        <v>25</v>
      </c>
    </row>
    <row r="10820" spans="1:4" x14ac:dyDescent="0.25">
      <c r="A10820" s="67">
        <v>44313</v>
      </c>
      <c r="B10820" s="60" t="s">
        <v>12</v>
      </c>
      <c r="C10820" s="60" t="s">
        <v>12</v>
      </c>
      <c r="D10820" s="15">
        <v>0</v>
      </c>
    </row>
    <row r="10821" spans="1:4" x14ac:dyDescent="0.25">
      <c r="A10821" s="67">
        <v>44313</v>
      </c>
      <c r="B10821" s="60" t="s">
        <v>8</v>
      </c>
      <c r="C10821" s="60" t="s">
        <v>73</v>
      </c>
      <c r="D10821" s="15">
        <v>3</v>
      </c>
    </row>
    <row r="10822" spans="1:4" x14ac:dyDescent="0.25">
      <c r="A10822" s="67">
        <v>44313</v>
      </c>
      <c r="B10822" s="60" t="s">
        <v>8</v>
      </c>
      <c r="C10822" s="60" t="s">
        <v>229</v>
      </c>
      <c r="D10822" s="15">
        <v>2</v>
      </c>
    </row>
    <row r="10823" spans="1:4" x14ac:dyDescent="0.25">
      <c r="A10823" s="67">
        <v>44313</v>
      </c>
      <c r="B10823" s="60" t="s">
        <v>8</v>
      </c>
      <c r="C10823" s="60" t="s">
        <v>58</v>
      </c>
      <c r="D10823" s="15">
        <v>6</v>
      </c>
    </row>
    <row r="10824" spans="1:4" x14ac:dyDescent="0.25">
      <c r="A10824" s="67">
        <v>44313</v>
      </c>
      <c r="B10824" s="60" t="s">
        <v>8</v>
      </c>
      <c r="C10824" s="60" t="s">
        <v>721</v>
      </c>
      <c r="D10824" s="15">
        <v>1</v>
      </c>
    </row>
    <row r="10825" spans="1:4" x14ac:dyDescent="0.25">
      <c r="A10825" s="67">
        <v>44313</v>
      </c>
      <c r="B10825" s="60" t="s">
        <v>8</v>
      </c>
      <c r="C10825" s="60" t="s">
        <v>141</v>
      </c>
      <c r="D10825" s="15">
        <v>3</v>
      </c>
    </row>
    <row r="10826" spans="1:4" x14ac:dyDescent="0.25">
      <c r="A10826" s="67">
        <v>44313</v>
      </c>
      <c r="B10826" s="60" t="s">
        <v>8</v>
      </c>
      <c r="C10826" s="60" t="s">
        <v>204</v>
      </c>
      <c r="D10826" s="15">
        <v>3</v>
      </c>
    </row>
    <row r="10827" spans="1:4" x14ac:dyDescent="0.25">
      <c r="A10827" s="67">
        <v>44313</v>
      </c>
      <c r="B10827" s="60" t="s">
        <v>8</v>
      </c>
      <c r="C10827" s="60" t="s">
        <v>40</v>
      </c>
      <c r="D10827" s="15">
        <v>1</v>
      </c>
    </row>
    <row r="10828" spans="1:4" x14ac:dyDescent="0.25">
      <c r="A10828" s="67">
        <v>44313</v>
      </c>
      <c r="B10828" s="60" t="s">
        <v>8</v>
      </c>
      <c r="C10828" s="60" t="s">
        <v>8</v>
      </c>
      <c r="D10828" s="15">
        <v>42</v>
      </c>
    </row>
    <row r="10829" spans="1:4" x14ac:dyDescent="0.25">
      <c r="A10829" s="67">
        <v>44313</v>
      </c>
      <c r="B10829" s="60" t="s">
        <v>8</v>
      </c>
      <c r="C10829" s="60" t="s">
        <v>31</v>
      </c>
      <c r="D10829" s="15">
        <v>1</v>
      </c>
    </row>
    <row r="10830" spans="1:4" x14ac:dyDescent="0.25">
      <c r="A10830" s="67">
        <v>44313</v>
      </c>
      <c r="B10830" s="60" t="s">
        <v>8</v>
      </c>
      <c r="C10830" s="60" t="s">
        <v>111</v>
      </c>
      <c r="D10830" s="15">
        <v>1</v>
      </c>
    </row>
    <row r="10831" spans="1:4" x14ac:dyDescent="0.25">
      <c r="A10831" s="67">
        <v>44313</v>
      </c>
      <c r="B10831" s="60" t="s">
        <v>49</v>
      </c>
      <c r="C10831" s="60" t="s">
        <v>49</v>
      </c>
      <c r="D10831" s="15">
        <v>0</v>
      </c>
    </row>
    <row r="10832" spans="1:4" x14ac:dyDescent="0.25">
      <c r="A10832" s="67">
        <v>44313</v>
      </c>
      <c r="B10832" s="60" t="s">
        <v>50</v>
      </c>
      <c r="C10832" s="60" t="s">
        <v>1356</v>
      </c>
      <c r="D10832" s="15">
        <v>2</v>
      </c>
    </row>
    <row r="10833" spans="1:4" x14ac:dyDescent="0.25">
      <c r="A10833" s="67">
        <v>44313</v>
      </c>
      <c r="B10833" s="60" t="s">
        <v>50</v>
      </c>
      <c r="C10833" s="60" t="s">
        <v>613</v>
      </c>
      <c r="D10833" s="15">
        <v>2</v>
      </c>
    </row>
    <row r="10834" spans="1:4" x14ac:dyDescent="0.25">
      <c r="A10834" s="67">
        <v>44313</v>
      </c>
      <c r="B10834" s="60" t="s">
        <v>50</v>
      </c>
      <c r="C10834" s="60" t="s">
        <v>367</v>
      </c>
      <c r="D10834" s="15">
        <v>8</v>
      </c>
    </row>
    <row r="10835" spans="1:4" x14ac:dyDescent="0.25">
      <c r="A10835" s="67">
        <v>44313</v>
      </c>
      <c r="B10835" s="60" t="s">
        <v>27</v>
      </c>
      <c r="C10835" s="60" t="s">
        <v>140</v>
      </c>
      <c r="D10835" s="15">
        <v>14</v>
      </c>
    </row>
    <row r="10836" spans="1:4" x14ac:dyDescent="0.25">
      <c r="A10836" s="67">
        <v>44313</v>
      </c>
      <c r="B10836" s="60" t="s">
        <v>27</v>
      </c>
      <c r="C10836" s="60" t="s">
        <v>234</v>
      </c>
      <c r="D10836" s="15">
        <v>2</v>
      </c>
    </row>
    <row r="10837" spans="1:4" x14ac:dyDescent="0.25">
      <c r="A10837" s="67">
        <v>44313</v>
      </c>
      <c r="B10837" s="60" t="s">
        <v>27</v>
      </c>
      <c r="C10837" s="60" t="s">
        <v>43</v>
      </c>
      <c r="D10837" s="15">
        <v>26</v>
      </c>
    </row>
    <row r="10838" spans="1:4" x14ac:dyDescent="0.25">
      <c r="A10838" s="67">
        <v>44313</v>
      </c>
      <c r="B10838" s="60" t="s">
        <v>27</v>
      </c>
      <c r="C10838" s="60" t="s">
        <v>939</v>
      </c>
      <c r="D10838" s="15">
        <v>1</v>
      </c>
    </row>
    <row r="10839" spans="1:4" x14ac:dyDescent="0.25">
      <c r="A10839" s="67">
        <v>44313</v>
      </c>
      <c r="B10839" s="60" t="s">
        <v>27</v>
      </c>
      <c r="C10839" s="60" t="s">
        <v>946</v>
      </c>
      <c r="D10839" s="15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5">
        <v>1</v>
      </c>
    </row>
    <row r="10841" spans="1:4" x14ac:dyDescent="0.25">
      <c r="A10841" s="67">
        <v>44313</v>
      </c>
      <c r="B10841" s="60" t="s">
        <v>10</v>
      </c>
      <c r="C10841" s="60" t="s">
        <v>1250</v>
      </c>
      <c r="D10841" s="15">
        <v>2</v>
      </c>
    </row>
    <row r="10842" spans="1:4" x14ac:dyDescent="0.25">
      <c r="A10842" s="67">
        <v>44313</v>
      </c>
      <c r="B10842" s="60" t="s">
        <v>10</v>
      </c>
      <c r="C10842" s="60" t="s">
        <v>10</v>
      </c>
      <c r="D10842" s="15">
        <v>41</v>
      </c>
    </row>
    <row r="10843" spans="1:4" x14ac:dyDescent="0.25">
      <c r="A10843" s="67">
        <v>44314</v>
      </c>
      <c r="B10843" s="60" t="s">
        <v>14</v>
      </c>
      <c r="C10843" s="60" t="s">
        <v>14</v>
      </c>
      <c r="D10843" s="15">
        <v>61</v>
      </c>
    </row>
    <row r="10844" spans="1:4" x14ac:dyDescent="0.25">
      <c r="A10844" s="67">
        <v>44314</v>
      </c>
      <c r="B10844" s="60" t="s">
        <v>14</v>
      </c>
      <c r="C10844" s="60" t="s">
        <v>1041</v>
      </c>
      <c r="D10844" s="15">
        <v>2</v>
      </c>
    </row>
    <row r="10845" spans="1:4" x14ac:dyDescent="0.25">
      <c r="A10845" s="67">
        <v>44314</v>
      </c>
      <c r="B10845" s="60" t="s">
        <v>14</v>
      </c>
      <c r="C10845" s="60" t="s">
        <v>947</v>
      </c>
      <c r="D10845" s="15">
        <v>2</v>
      </c>
    </row>
    <row r="10846" spans="1:4" x14ac:dyDescent="0.25">
      <c r="A10846" s="67">
        <v>44314</v>
      </c>
      <c r="B10846" s="60" t="s">
        <v>14</v>
      </c>
      <c r="C10846" s="60" t="s">
        <v>16</v>
      </c>
      <c r="D10846" s="15">
        <v>71</v>
      </c>
    </row>
    <row r="10847" spans="1:4" x14ac:dyDescent="0.25">
      <c r="A10847" s="67">
        <v>44314</v>
      </c>
      <c r="B10847" s="60" t="s">
        <v>14</v>
      </c>
      <c r="C10847" s="60" t="s">
        <v>807</v>
      </c>
      <c r="D10847" s="15">
        <v>6</v>
      </c>
    </row>
    <row r="10848" spans="1:4" x14ac:dyDescent="0.25">
      <c r="A10848" s="67">
        <v>44314</v>
      </c>
      <c r="B10848" s="60" t="s">
        <v>14</v>
      </c>
      <c r="C10848" s="60" t="s">
        <v>85</v>
      </c>
      <c r="D10848" s="15">
        <v>14</v>
      </c>
    </row>
    <row r="10849" spans="1:4" x14ac:dyDescent="0.25">
      <c r="A10849" s="67">
        <v>44314</v>
      </c>
      <c r="B10849" s="60" t="s">
        <v>20</v>
      </c>
      <c r="C10849" s="60" t="s">
        <v>20</v>
      </c>
      <c r="D10849" s="15">
        <v>94</v>
      </c>
    </row>
    <row r="10850" spans="1:4" x14ac:dyDescent="0.25">
      <c r="A10850" s="67">
        <v>44314</v>
      </c>
      <c r="B10850" s="60" t="s">
        <v>20</v>
      </c>
      <c r="C10850" s="60" t="s">
        <v>365</v>
      </c>
      <c r="D10850" s="15">
        <v>2</v>
      </c>
    </row>
    <row r="10851" spans="1:4" x14ac:dyDescent="0.25">
      <c r="A10851" s="67">
        <v>44314</v>
      </c>
      <c r="B10851" s="60" t="s">
        <v>20</v>
      </c>
      <c r="C10851" s="60" t="s">
        <v>712</v>
      </c>
      <c r="D10851" s="15">
        <v>1</v>
      </c>
    </row>
    <row r="10852" spans="1:4" x14ac:dyDescent="0.25">
      <c r="A10852" s="67">
        <v>44314</v>
      </c>
      <c r="B10852" s="60" t="s">
        <v>13</v>
      </c>
      <c r="C10852" s="60" t="s">
        <v>224</v>
      </c>
      <c r="D10852" s="15">
        <v>1</v>
      </c>
    </row>
    <row r="10853" spans="1:4" x14ac:dyDescent="0.25">
      <c r="A10853" s="67">
        <v>44314</v>
      </c>
      <c r="B10853" s="60" t="s">
        <v>13</v>
      </c>
      <c r="C10853" s="60" t="s">
        <v>13</v>
      </c>
      <c r="D10853" s="15">
        <v>2</v>
      </c>
    </row>
    <row r="10854" spans="1:4" x14ac:dyDescent="0.25">
      <c r="A10854" s="67">
        <v>44314</v>
      </c>
      <c r="B10854" s="60" t="s">
        <v>13</v>
      </c>
      <c r="C10854" s="60" t="s">
        <v>225</v>
      </c>
      <c r="D10854" s="15">
        <v>13</v>
      </c>
    </row>
    <row r="10855" spans="1:4" x14ac:dyDescent="0.25">
      <c r="A10855" s="67">
        <v>44314</v>
      </c>
      <c r="B10855" s="60" t="s">
        <v>13</v>
      </c>
      <c r="C10855" s="60" t="s">
        <v>222</v>
      </c>
      <c r="D10855" s="15">
        <v>3</v>
      </c>
    </row>
    <row r="10856" spans="1:4" x14ac:dyDescent="0.25">
      <c r="A10856" s="67">
        <v>44314</v>
      </c>
      <c r="B10856" s="60" t="s">
        <v>24</v>
      </c>
      <c r="C10856" s="60" t="s">
        <v>23</v>
      </c>
      <c r="D10856" s="15">
        <v>5</v>
      </c>
    </row>
    <row r="10857" spans="1:4" x14ac:dyDescent="0.25">
      <c r="A10857" s="67">
        <v>44314</v>
      </c>
      <c r="B10857" s="60" t="s">
        <v>24</v>
      </c>
      <c r="C10857" s="60" t="s">
        <v>24</v>
      </c>
      <c r="D10857" s="15">
        <v>2</v>
      </c>
    </row>
    <row r="10858" spans="1:4" x14ac:dyDescent="0.25">
      <c r="A10858" s="67">
        <v>44314</v>
      </c>
      <c r="B10858" s="60" t="s">
        <v>47</v>
      </c>
      <c r="C10858" s="60" t="s">
        <v>47</v>
      </c>
      <c r="D10858" s="15">
        <v>2</v>
      </c>
    </row>
    <row r="10859" spans="1:4" x14ac:dyDescent="0.25">
      <c r="A10859" s="67">
        <v>44314</v>
      </c>
      <c r="B10859" s="60" t="s">
        <v>47</v>
      </c>
      <c r="C10859" s="60" t="s">
        <v>924</v>
      </c>
      <c r="D10859" s="15">
        <v>1</v>
      </c>
    </row>
    <row r="10860" spans="1:4" x14ac:dyDescent="0.25">
      <c r="A10860" s="67">
        <v>44314</v>
      </c>
      <c r="B10860" s="60" t="s">
        <v>48</v>
      </c>
      <c r="C10860" s="60" t="s">
        <v>48</v>
      </c>
      <c r="D10860" s="15">
        <v>5</v>
      </c>
    </row>
    <row r="10861" spans="1:4" x14ac:dyDescent="0.25">
      <c r="A10861" s="67">
        <v>44314</v>
      </c>
      <c r="B10861" s="60" t="s">
        <v>7</v>
      </c>
      <c r="C10861" s="60" t="s">
        <v>115</v>
      </c>
      <c r="D10861" s="15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5">
        <v>13</v>
      </c>
    </row>
    <row r="10863" spans="1:4" x14ac:dyDescent="0.25">
      <c r="A10863" s="67">
        <v>44314</v>
      </c>
      <c r="B10863" s="60" t="s">
        <v>9</v>
      </c>
      <c r="C10863" s="60" t="s">
        <v>612</v>
      </c>
      <c r="D10863" s="15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5">
        <v>53</v>
      </c>
    </row>
    <row r="10865" spans="1:4" x14ac:dyDescent="0.25">
      <c r="A10865" s="67">
        <v>44314</v>
      </c>
      <c r="B10865" s="60" t="s">
        <v>9</v>
      </c>
      <c r="C10865" s="60" t="s">
        <v>17</v>
      </c>
      <c r="D10865" s="15">
        <v>8</v>
      </c>
    </row>
    <row r="10866" spans="1:4" x14ac:dyDescent="0.25">
      <c r="A10866" s="67">
        <v>44314</v>
      </c>
      <c r="B10866" s="60" t="s">
        <v>9</v>
      </c>
      <c r="C10866" s="60" t="s">
        <v>148</v>
      </c>
      <c r="D10866" s="15">
        <v>2</v>
      </c>
    </row>
    <row r="10867" spans="1:4" x14ac:dyDescent="0.25">
      <c r="A10867" s="67">
        <v>44314</v>
      </c>
      <c r="B10867" s="60" t="s">
        <v>9</v>
      </c>
      <c r="C10867" s="60" t="s">
        <v>144</v>
      </c>
      <c r="D10867" s="15">
        <v>7</v>
      </c>
    </row>
    <row r="10868" spans="1:4" x14ac:dyDescent="0.25">
      <c r="A10868" s="67">
        <v>44314</v>
      </c>
      <c r="B10868" s="60" t="s">
        <v>15</v>
      </c>
      <c r="C10868" s="564" t="s">
        <v>959</v>
      </c>
      <c r="D10868" s="15">
        <v>1</v>
      </c>
    </row>
    <row r="10869" spans="1:4" x14ac:dyDescent="0.25">
      <c r="A10869" s="67">
        <v>44314</v>
      </c>
      <c r="B10869" s="60" t="s">
        <v>15</v>
      </c>
      <c r="C10869" s="60" t="s">
        <v>1355</v>
      </c>
      <c r="D10869" s="15">
        <v>1</v>
      </c>
    </row>
    <row r="10870" spans="1:4" x14ac:dyDescent="0.25">
      <c r="A10870" s="67">
        <v>44314</v>
      </c>
      <c r="B10870" s="60" t="s">
        <v>11</v>
      </c>
      <c r="C10870" s="60" t="s">
        <v>1152</v>
      </c>
      <c r="D10870" s="15">
        <v>2</v>
      </c>
    </row>
    <row r="10871" spans="1:4" x14ac:dyDescent="0.25">
      <c r="A10871" s="67">
        <v>44314</v>
      </c>
      <c r="B10871" s="60" t="s">
        <v>11</v>
      </c>
      <c r="C10871" s="60" t="s">
        <v>335</v>
      </c>
      <c r="D10871" s="15">
        <v>6</v>
      </c>
    </row>
    <row r="10872" spans="1:4" x14ac:dyDescent="0.25">
      <c r="A10872" s="67">
        <v>44314</v>
      </c>
      <c r="B10872" s="60" t="s">
        <v>11</v>
      </c>
      <c r="C10872" s="564" t="s">
        <v>1182</v>
      </c>
      <c r="D10872" s="15">
        <v>3</v>
      </c>
    </row>
    <row r="10873" spans="1:4" x14ac:dyDescent="0.25">
      <c r="A10873" s="67">
        <v>44314</v>
      </c>
      <c r="B10873" s="60" t="s">
        <v>11</v>
      </c>
      <c r="C10873" s="60" t="s">
        <v>11</v>
      </c>
      <c r="D10873" s="15">
        <v>19</v>
      </c>
    </row>
    <row r="10874" spans="1:4" x14ac:dyDescent="0.25">
      <c r="A10874" s="67">
        <v>44314</v>
      </c>
      <c r="B10874" s="60" t="s">
        <v>11</v>
      </c>
      <c r="C10874" s="564" t="s">
        <v>1183</v>
      </c>
      <c r="D10874" s="15">
        <v>1</v>
      </c>
    </row>
    <row r="10875" spans="1:4" x14ac:dyDescent="0.25">
      <c r="A10875" s="67">
        <v>44314</v>
      </c>
      <c r="B10875" s="60" t="s">
        <v>11</v>
      </c>
      <c r="C10875" s="60" t="s">
        <v>134</v>
      </c>
      <c r="D10875" s="15">
        <v>1</v>
      </c>
    </row>
    <row r="10876" spans="1:4" x14ac:dyDescent="0.25">
      <c r="A10876" s="67">
        <v>44314</v>
      </c>
      <c r="B10876" s="60" t="s">
        <v>12</v>
      </c>
      <c r="C10876" s="60" t="s">
        <v>74</v>
      </c>
      <c r="D10876" s="15">
        <v>3</v>
      </c>
    </row>
    <row r="10877" spans="1:4" x14ac:dyDescent="0.25">
      <c r="A10877" s="67">
        <v>44314</v>
      </c>
      <c r="B10877" s="60" t="s">
        <v>12</v>
      </c>
      <c r="C10877" s="60" t="s">
        <v>589</v>
      </c>
      <c r="D10877" s="15">
        <v>1</v>
      </c>
    </row>
    <row r="10878" spans="1:4" x14ac:dyDescent="0.25">
      <c r="A10878" s="67">
        <v>44314</v>
      </c>
      <c r="B10878" s="60" t="s">
        <v>12</v>
      </c>
      <c r="C10878" s="60" t="s">
        <v>12</v>
      </c>
      <c r="D10878" s="15">
        <v>4</v>
      </c>
    </row>
    <row r="10879" spans="1:4" x14ac:dyDescent="0.25">
      <c r="A10879" s="67">
        <v>44314</v>
      </c>
      <c r="B10879" s="60" t="s">
        <v>8</v>
      </c>
      <c r="C10879" s="60" t="s">
        <v>73</v>
      </c>
      <c r="D10879" s="15">
        <v>1</v>
      </c>
    </row>
    <row r="10880" spans="1:4" x14ac:dyDescent="0.25">
      <c r="A10880" s="67">
        <v>44314</v>
      </c>
      <c r="B10880" s="60" t="s">
        <v>8</v>
      </c>
      <c r="C10880" s="60" t="s">
        <v>229</v>
      </c>
      <c r="D10880" s="15">
        <v>2</v>
      </c>
    </row>
    <row r="10881" spans="1:4" x14ac:dyDescent="0.25">
      <c r="A10881" s="67">
        <v>44314</v>
      </c>
      <c r="B10881" s="60" t="s">
        <v>8</v>
      </c>
      <c r="C10881" s="60" t="s">
        <v>58</v>
      </c>
      <c r="D10881" s="15">
        <v>9</v>
      </c>
    </row>
    <row r="10882" spans="1:4" x14ac:dyDescent="0.25">
      <c r="A10882" s="67">
        <v>44314</v>
      </c>
      <c r="B10882" s="60" t="s">
        <v>8</v>
      </c>
      <c r="C10882" s="60" t="s">
        <v>141</v>
      </c>
      <c r="D10882" s="15">
        <v>2</v>
      </c>
    </row>
    <row r="10883" spans="1:4" x14ac:dyDescent="0.25">
      <c r="A10883" s="67">
        <v>44314</v>
      </c>
      <c r="B10883" s="60" t="s">
        <v>8</v>
      </c>
      <c r="C10883" s="60" t="s">
        <v>133</v>
      </c>
      <c r="D10883" s="15">
        <v>3</v>
      </c>
    </row>
    <row r="10884" spans="1:4" x14ac:dyDescent="0.25">
      <c r="A10884" s="67">
        <v>44314</v>
      </c>
      <c r="B10884" s="60" t="s">
        <v>8</v>
      </c>
      <c r="C10884" s="60" t="s">
        <v>204</v>
      </c>
      <c r="D10884" s="15">
        <v>1</v>
      </c>
    </row>
    <row r="10885" spans="1:4" x14ac:dyDescent="0.25">
      <c r="A10885" s="67">
        <v>44314</v>
      </c>
      <c r="B10885" s="60" t="s">
        <v>8</v>
      </c>
      <c r="C10885" s="60" t="s">
        <v>40</v>
      </c>
      <c r="D10885" s="15">
        <v>2</v>
      </c>
    </row>
    <row r="10886" spans="1:4" x14ac:dyDescent="0.25">
      <c r="A10886" s="67">
        <v>44314</v>
      </c>
      <c r="B10886" s="60" t="s">
        <v>8</v>
      </c>
      <c r="C10886" s="60" t="s">
        <v>8</v>
      </c>
      <c r="D10886" s="15">
        <v>98</v>
      </c>
    </row>
    <row r="10887" spans="1:4" x14ac:dyDescent="0.25">
      <c r="A10887" s="67">
        <v>44314</v>
      </c>
      <c r="B10887" s="60" t="s">
        <v>8</v>
      </c>
      <c r="C10887" s="60" t="s">
        <v>31</v>
      </c>
      <c r="D10887" s="15">
        <v>9</v>
      </c>
    </row>
    <row r="10888" spans="1:4" x14ac:dyDescent="0.25">
      <c r="A10888" s="67">
        <v>44314</v>
      </c>
      <c r="B10888" s="60" t="s">
        <v>8</v>
      </c>
      <c r="C10888" s="60" t="s">
        <v>130</v>
      </c>
      <c r="D10888" s="15">
        <v>1</v>
      </c>
    </row>
    <row r="10889" spans="1:4" x14ac:dyDescent="0.25">
      <c r="A10889" s="67">
        <v>44314</v>
      </c>
      <c r="B10889" s="60" t="s">
        <v>8</v>
      </c>
      <c r="C10889" s="60" t="s">
        <v>111</v>
      </c>
      <c r="D10889" s="15">
        <v>4</v>
      </c>
    </row>
    <row r="10890" spans="1:4" x14ac:dyDescent="0.25">
      <c r="A10890" s="67">
        <v>44314</v>
      </c>
      <c r="B10890" s="60" t="s">
        <v>49</v>
      </c>
      <c r="C10890" s="60" t="s">
        <v>214</v>
      </c>
      <c r="D10890" s="15">
        <v>1</v>
      </c>
    </row>
    <row r="10891" spans="1:4" x14ac:dyDescent="0.25">
      <c r="A10891" s="67">
        <v>44314</v>
      </c>
      <c r="B10891" s="60" t="s">
        <v>49</v>
      </c>
      <c r="C10891" s="60" t="s">
        <v>49</v>
      </c>
      <c r="D10891" s="15">
        <v>3</v>
      </c>
    </row>
    <row r="10892" spans="1:4" x14ac:dyDescent="0.25">
      <c r="A10892" s="67">
        <v>44314</v>
      </c>
      <c r="B10892" s="60" t="s">
        <v>50</v>
      </c>
      <c r="C10892" s="60" t="s">
        <v>1356</v>
      </c>
      <c r="D10892" s="15">
        <v>1</v>
      </c>
    </row>
    <row r="10893" spans="1:4" x14ac:dyDescent="0.25">
      <c r="A10893" s="67">
        <v>44314</v>
      </c>
      <c r="B10893" s="60" t="s">
        <v>50</v>
      </c>
      <c r="C10893" s="60" t="s">
        <v>613</v>
      </c>
      <c r="D10893" s="15">
        <v>1</v>
      </c>
    </row>
    <row r="10894" spans="1:4" x14ac:dyDescent="0.25">
      <c r="A10894" s="67">
        <v>44314</v>
      </c>
      <c r="B10894" s="60" t="s">
        <v>50</v>
      </c>
      <c r="C10894" s="60" t="s">
        <v>367</v>
      </c>
      <c r="D10894" s="15">
        <v>28</v>
      </c>
    </row>
    <row r="10895" spans="1:4" x14ac:dyDescent="0.25">
      <c r="A10895" s="67">
        <v>44314</v>
      </c>
      <c r="B10895" s="60" t="s">
        <v>27</v>
      </c>
      <c r="C10895" s="60" t="s">
        <v>140</v>
      </c>
      <c r="D10895" s="15">
        <v>2</v>
      </c>
    </row>
    <row r="10896" spans="1:4" x14ac:dyDescent="0.25">
      <c r="A10896" s="67">
        <v>44314</v>
      </c>
      <c r="B10896" s="60" t="s">
        <v>27</v>
      </c>
      <c r="C10896" s="60" t="s">
        <v>234</v>
      </c>
      <c r="D10896" s="15">
        <v>3</v>
      </c>
    </row>
    <row r="10897" spans="1:4" x14ac:dyDescent="0.25">
      <c r="A10897" s="67">
        <v>44314</v>
      </c>
      <c r="B10897" s="60" t="s">
        <v>27</v>
      </c>
      <c r="C10897" s="60" t="s">
        <v>945</v>
      </c>
      <c r="D10897" s="15">
        <v>1</v>
      </c>
    </row>
    <row r="10898" spans="1:4" x14ac:dyDescent="0.25">
      <c r="A10898" s="67">
        <v>44314</v>
      </c>
      <c r="B10898" s="60" t="s">
        <v>27</v>
      </c>
      <c r="C10898" s="60" t="s">
        <v>43</v>
      </c>
      <c r="D10898" s="15">
        <v>40</v>
      </c>
    </row>
    <row r="10899" spans="1:4" x14ac:dyDescent="0.25">
      <c r="A10899" s="67">
        <v>44314</v>
      </c>
      <c r="B10899" s="60" t="s">
        <v>27</v>
      </c>
      <c r="C10899" s="60" t="s">
        <v>939</v>
      </c>
      <c r="D10899" s="15">
        <v>1</v>
      </c>
    </row>
    <row r="10900" spans="1:4" x14ac:dyDescent="0.25">
      <c r="A10900" s="67">
        <v>44314</v>
      </c>
      <c r="B10900" s="60" t="s">
        <v>27</v>
      </c>
      <c r="C10900" s="60" t="s">
        <v>946</v>
      </c>
      <c r="D10900" s="15">
        <v>3</v>
      </c>
    </row>
    <row r="10901" spans="1:4" x14ac:dyDescent="0.25">
      <c r="A10901" s="67">
        <v>44314</v>
      </c>
      <c r="B10901" s="60" t="s">
        <v>27</v>
      </c>
      <c r="C10901" s="60" t="s">
        <v>710</v>
      </c>
      <c r="D10901" s="15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5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5">
        <v>20</v>
      </c>
    </row>
    <row r="10904" spans="1:4" x14ac:dyDescent="0.25">
      <c r="A10904" s="67">
        <v>44315</v>
      </c>
      <c r="B10904" s="60" t="s">
        <v>14</v>
      </c>
      <c r="C10904" s="60" t="s">
        <v>954</v>
      </c>
      <c r="D10904" s="15">
        <v>1</v>
      </c>
    </row>
    <row r="10905" spans="1:4" x14ac:dyDescent="0.25">
      <c r="A10905" s="67">
        <v>44315</v>
      </c>
      <c r="B10905" s="60" t="s">
        <v>14</v>
      </c>
      <c r="C10905" s="60" t="s">
        <v>14</v>
      </c>
      <c r="D10905" s="15">
        <v>19</v>
      </c>
    </row>
    <row r="10906" spans="1:4" x14ac:dyDescent="0.25">
      <c r="A10906" s="67">
        <v>44315</v>
      </c>
      <c r="B10906" s="60" t="s">
        <v>14</v>
      </c>
      <c r="C10906" s="60" t="s">
        <v>16</v>
      </c>
      <c r="D10906" s="15">
        <v>8</v>
      </c>
    </row>
    <row r="10907" spans="1:4" x14ac:dyDescent="0.25">
      <c r="A10907" s="67">
        <v>44315</v>
      </c>
      <c r="B10907" s="60" t="s">
        <v>14</v>
      </c>
      <c r="C10907" s="60" t="s">
        <v>807</v>
      </c>
      <c r="D10907" s="15">
        <v>5</v>
      </c>
    </row>
    <row r="10908" spans="1:4" x14ac:dyDescent="0.25">
      <c r="A10908" s="67">
        <v>44315</v>
      </c>
      <c r="B10908" s="60" t="s">
        <v>14</v>
      </c>
      <c r="C10908" s="60" t="s">
        <v>85</v>
      </c>
      <c r="D10908" s="15">
        <v>20</v>
      </c>
    </row>
    <row r="10909" spans="1:4" x14ac:dyDescent="0.25">
      <c r="A10909" s="67">
        <v>44315</v>
      </c>
      <c r="B10909" s="60" t="s">
        <v>20</v>
      </c>
      <c r="C10909" s="60" t="s">
        <v>853</v>
      </c>
      <c r="D10909" s="15">
        <v>1</v>
      </c>
    </row>
    <row r="10910" spans="1:4" x14ac:dyDescent="0.25">
      <c r="A10910" s="67">
        <v>44315</v>
      </c>
      <c r="B10910" s="60" t="s">
        <v>20</v>
      </c>
      <c r="C10910" s="60" t="s">
        <v>20</v>
      </c>
      <c r="D10910" s="15">
        <v>53</v>
      </c>
    </row>
    <row r="10911" spans="1:4" x14ac:dyDescent="0.25">
      <c r="A10911" s="67">
        <v>44315</v>
      </c>
      <c r="B10911" s="60" t="s">
        <v>20</v>
      </c>
      <c r="C10911" s="60" t="s">
        <v>876</v>
      </c>
      <c r="D10911" s="15">
        <v>1</v>
      </c>
    </row>
    <row r="10912" spans="1:4" x14ac:dyDescent="0.25">
      <c r="A10912" s="67">
        <v>44315</v>
      </c>
      <c r="B10912" s="60" t="s">
        <v>13</v>
      </c>
      <c r="C10912" s="60" t="s">
        <v>611</v>
      </c>
      <c r="D10912" s="15">
        <v>1</v>
      </c>
    </row>
    <row r="10913" spans="1:4" x14ac:dyDescent="0.25">
      <c r="A10913" s="67">
        <v>44315</v>
      </c>
      <c r="B10913" s="60" t="s">
        <v>13</v>
      </c>
      <c r="C10913" s="60" t="s">
        <v>224</v>
      </c>
      <c r="D10913" s="15">
        <v>2</v>
      </c>
    </row>
    <row r="10914" spans="1:4" x14ac:dyDescent="0.25">
      <c r="A10914" s="67">
        <v>44315</v>
      </c>
      <c r="B10914" s="60" t="s">
        <v>13</v>
      </c>
      <c r="C10914" s="60" t="s">
        <v>13</v>
      </c>
      <c r="D10914" s="15">
        <v>6</v>
      </c>
    </row>
    <row r="10915" spans="1:4" x14ac:dyDescent="0.25">
      <c r="A10915" s="67">
        <v>44315</v>
      </c>
      <c r="B10915" s="60" t="s">
        <v>13</v>
      </c>
      <c r="C10915" s="60" t="s">
        <v>225</v>
      </c>
      <c r="D10915" s="15">
        <v>14</v>
      </c>
    </row>
    <row r="10916" spans="1:4" x14ac:dyDescent="0.25">
      <c r="A10916" s="67">
        <v>44315</v>
      </c>
      <c r="B10916" s="60" t="s">
        <v>13</v>
      </c>
      <c r="C10916" s="60" t="s">
        <v>222</v>
      </c>
      <c r="D10916" s="15">
        <v>11</v>
      </c>
    </row>
    <row r="10917" spans="1:4" x14ac:dyDescent="0.25">
      <c r="A10917" s="67">
        <v>44315</v>
      </c>
      <c r="B10917" s="60" t="s">
        <v>24</v>
      </c>
      <c r="C10917" s="60" t="s">
        <v>23</v>
      </c>
      <c r="D10917" s="15">
        <v>3</v>
      </c>
    </row>
    <row r="10918" spans="1:4" x14ac:dyDescent="0.25">
      <c r="A10918" s="67">
        <v>44315</v>
      </c>
      <c r="B10918" s="60" t="s">
        <v>24</v>
      </c>
      <c r="C10918" s="60" t="s">
        <v>24</v>
      </c>
      <c r="D10918" s="15">
        <v>3</v>
      </c>
    </row>
    <row r="10919" spans="1:4" x14ac:dyDescent="0.25">
      <c r="A10919" s="67">
        <v>44315</v>
      </c>
      <c r="B10919" s="60" t="s">
        <v>24</v>
      </c>
      <c r="C10919" s="60" t="s">
        <v>37</v>
      </c>
      <c r="D10919" s="15">
        <v>1</v>
      </c>
    </row>
    <row r="10920" spans="1:4" x14ac:dyDescent="0.25">
      <c r="A10920" s="67">
        <v>44315</v>
      </c>
      <c r="B10920" s="60" t="s">
        <v>24</v>
      </c>
      <c r="C10920" s="60" t="s">
        <v>36</v>
      </c>
      <c r="D10920" s="15">
        <v>2</v>
      </c>
    </row>
    <row r="10921" spans="1:4" x14ac:dyDescent="0.25">
      <c r="A10921" s="67">
        <v>44315</v>
      </c>
      <c r="B10921" s="60" t="s">
        <v>47</v>
      </c>
      <c r="C10921" s="60" t="s">
        <v>47</v>
      </c>
      <c r="D10921" s="15">
        <v>7</v>
      </c>
    </row>
    <row r="10922" spans="1:4" x14ac:dyDescent="0.25">
      <c r="A10922" s="67">
        <v>44315</v>
      </c>
      <c r="B10922" s="60" t="s">
        <v>47</v>
      </c>
      <c r="C10922" s="60" t="s">
        <v>924</v>
      </c>
      <c r="D10922" s="15">
        <v>2</v>
      </c>
    </row>
    <row r="10923" spans="1:4" x14ac:dyDescent="0.25">
      <c r="A10923" s="67">
        <v>44315</v>
      </c>
      <c r="B10923" s="60" t="s">
        <v>48</v>
      </c>
      <c r="C10923" s="60" t="s">
        <v>48</v>
      </c>
      <c r="D10923" s="15">
        <v>2</v>
      </c>
    </row>
    <row r="10924" spans="1:4" x14ac:dyDescent="0.25">
      <c r="A10924" s="67">
        <v>44315</v>
      </c>
      <c r="B10924" s="60" t="s">
        <v>7</v>
      </c>
      <c r="C10924" s="60" t="s">
        <v>115</v>
      </c>
      <c r="D10924" s="15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5">
        <v>27</v>
      </c>
    </row>
    <row r="10926" spans="1:4" x14ac:dyDescent="0.25">
      <c r="A10926" s="67">
        <v>44315</v>
      </c>
      <c r="B10926" s="60" t="s">
        <v>9</v>
      </c>
      <c r="C10926" s="60" t="s">
        <v>631</v>
      </c>
      <c r="D10926" s="15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5">
        <v>61</v>
      </c>
    </row>
    <row r="10928" spans="1:4" x14ac:dyDescent="0.25">
      <c r="A10928" s="67">
        <v>44315</v>
      </c>
      <c r="B10928" s="60" t="s">
        <v>9</v>
      </c>
      <c r="C10928" s="60" t="s">
        <v>17</v>
      </c>
      <c r="D10928" s="15">
        <v>1</v>
      </c>
    </row>
    <row r="10929" spans="1:4" x14ac:dyDescent="0.25">
      <c r="A10929" s="67">
        <v>44315</v>
      </c>
      <c r="B10929" s="60" t="s">
        <v>9</v>
      </c>
      <c r="C10929" s="60" t="s">
        <v>148</v>
      </c>
      <c r="D10929" s="15">
        <v>1</v>
      </c>
    </row>
    <row r="10930" spans="1:4" x14ac:dyDescent="0.25">
      <c r="A10930" s="67">
        <v>44315</v>
      </c>
      <c r="B10930" s="60" t="s">
        <v>9</v>
      </c>
      <c r="C10930" s="60" t="s">
        <v>144</v>
      </c>
      <c r="D10930" s="15">
        <v>9</v>
      </c>
    </row>
    <row r="10931" spans="1:4" x14ac:dyDescent="0.25">
      <c r="A10931" s="67">
        <v>44315</v>
      </c>
      <c r="B10931" s="60" t="s">
        <v>15</v>
      </c>
      <c r="C10931" s="60" t="s">
        <v>108</v>
      </c>
      <c r="D10931" s="15">
        <v>3</v>
      </c>
    </row>
    <row r="10932" spans="1:4" x14ac:dyDescent="0.25">
      <c r="A10932" s="67">
        <v>44315</v>
      </c>
      <c r="B10932" s="60" t="s">
        <v>15</v>
      </c>
      <c r="C10932" s="60" t="s">
        <v>1355</v>
      </c>
      <c r="D10932" s="15">
        <v>2</v>
      </c>
    </row>
    <row r="10933" spans="1:4" x14ac:dyDescent="0.25">
      <c r="A10933" s="67">
        <v>44315</v>
      </c>
      <c r="B10933" s="60" t="s">
        <v>15</v>
      </c>
      <c r="C10933" s="60" t="s">
        <v>284</v>
      </c>
      <c r="D10933" s="15">
        <v>1</v>
      </c>
    </row>
    <row r="10934" spans="1:4" x14ac:dyDescent="0.25">
      <c r="A10934" s="67">
        <v>44315</v>
      </c>
      <c r="B10934" s="60" t="s">
        <v>11</v>
      </c>
      <c r="C10934" s="60" t="s">
        <v>64</v>
      </c>
      <c r="D10934" s="15">
        <v>5</v>
      </c>
    </row>
    <row r="10935" spans="1:4" x14ac:dyDescent="0.25">
      <c r="A10935" s="67">
        <v>44315</v>
      </c>
      <c r="B10935" s="60" t="s">
        <v>11</v>
      </c>
      <c r="C10935" s="60" t="s">
        <v>335</v>
      </c>
      <c r="D10935" s="15">
        <v>5</v>
      </c>
    </row>
    <row r="10936" spans="1:4" x14ac:dyDescent="0.25">
      <c r="A10936" s="67">
        <v>44315</v>
      </c>
      <c r="B10936" s="60" t="s">
        <v>11</v>
      </c>
      <c r="C10936" s="60" t="s">
        <v>1172</v>
      </c>
      <c r="D10936" s="15">
        <v>1</v>
      </c>
    </row>
    <row r="10937" spans="1:4" x14ac:dyDescent="0.25">
      <c r="A10937" s="67">
        <v>44315</v>
      </c>
      <c r="B10937" s="60" t="s">
        <v>11</v>
      </c>
      <c r="C10937" s="60" t="s">
        <v>11</v>
      </c>
      <c r="D10937" s="15">
        <v>18</v>
      </c>
    </row>
    <row r="10938" spans="1:4" x14ac:dyDescent="0.25">
      <c r="A10938" s="67">
        <v>44315</v>
      </c>
      <c r="B10938" s="60" t="s">
        <v>11</v>
      </c>
      <c r="C10938" s="60" t="s">
        <v>763</v>
      </c>
      <c r="D10938" s="15">
        <v>2</v>
      </c>
    </row>
    <row r="10939" spans="1:4" x14ac:dyDescent="0.25">
      <c r="A10939" s="67">
        <v>44315</v>
      </c>
      <c r="B10939" s="60" t="s">
        <v>11</v>
      </c>
      <c r="C10939" s="60" t="s">
        <v>134</v>
      </c>
      <c r="D10939" s="15">
        <v>7</v>
      </c>
    </row>
    <row r="10940" spans="1:4" x14ac:dyDescent="0.25">
      <c r="A10940" s="67">
        <v>44315</v>
      </c>
      <c r="B10940" s="60" t="s">
        <v>12</v>
      </c>
      <c r="C10940" s="60" t="s">
        <v>781</v>
      </c>
      <c r="D10940" s="15">
        <v>1</v>
      </c>
    </row>
    <row r="10941" spans="1:4" x14ac:dyDescent="0.25">
      <c r="A10941" s="67">
        <v>44315</v>
      </c>
      <c r="B10941" s="60" t="s">
        <v>12</v>
      </c>
      <c r="C10941" s="60" t="s">
        <v>116</v>
      </c>
      <c r="D10941" s="15">
        <v>1</v>
      </c>
    </row>
    <row r="10942" spans="1:4" x14ac:dyDescent="0.25">
      <c r="A10942" s="67">
        <v>44315</v>
      </c>
      <c r="B10942" s="60" t="s">
        <v>12</v>
      </c>
      <c r="C10942" s="60" t="s">
        <v>12</v>
      </c>
      <c r="D10942" s="15">
        <v>22</v>
      </c>
    </row>
    <row r="10943" spans="1:4" x14ac:dyDescent="0.25">
      <c r="A10943" s="67">
        <v>44315</v>
      </c>
      <c r="B10943" s="60" t="s">
        <v>8</v>
      </c>
      <c r="C10943" s="60" t="s">
        <v>325</v>
      </c>
      <c r="D10943" s="15">
        <v>1</v>
      </c>
    </row>
    <row r="10944" spans="1:4" x14ac:dyDescent="0.25">
      <c r="A10944" s="67">
        <v>44315</v>
      </c>
      <c r="B10944" s="60" t="s">
        <v>8</v>
      </c>
      <c r="C10944" s="60" t="s">
        <v>843</v>
      </c>
      <c r="D10944" s="15">
        <v>1</v>
      </c>
    </row>
    <row r="10945" spans="1:4" x14ac:dyDescent="0.25">
      <c r="A10945" s="67">
        <v>44315</v>
      </c>
      <c r="B10945" s="60" t="s">
        <v>8</v>
      </c>
      <c r="C10945" s="60" t="s">
        <v>229</v>
      </c>
      <c r="D10945" s="15">
        <v>3</v>
      </c>
    </row>
    <row r="10946" spans="1:4" x14ac:dyDescent="0.25">
      <c r="A10946" s="67">
        <v>44315</v>
      </c>
      <c r="B10946" s="60" t="s">
        <v>8</v>
      </c>
      <c r="C10946" s="60" t="s">
        <v>58</v>
      </c>
      <c r="D10946" s="15">
        <v>7</v>
      </c>
    </row>
    <row r="10947" spans="1:4" x14ac:dyDescent="0.25">
      <c r="A10947" s="67">
        <v>44315</v>
      </c>
      <c r="B10947" s="60" t="s">
        <v>8</v>
      </c>
      <c r="C10947" s="60" t="s">
        <v>141</v>
      </c>
      <c r="D10947" s="15">
        <v>1</v>
      </c>
    </row>
    <row r="10948" spans="1:4" x14ac:dyDescent="0.25">
      <c r="A10948" s="67">
        <v>44315</v>
      </c>
      <c r="B10948" s="60" t="s">
        <v>8</v>
      </c>
      <c r="C10948" s="60" t="s">
        <v>204</v>
      </c>
      <c r="D10948" s="15">
        <v>5</v>
      </c>
    </row>
    <row r="10949" spans="1:4" x14ac:dyDescent="0.25">
      <c r="A10949" s="67">
        <v>44315</v>
      </c>
      <c r="B10949" s="60" t="s">
        <v>8</v>
      </c>
      <c r="C10949" s="60" t="s">
        <v>40</v>
      </c>
      <c r="D10949" s="15">
        <v>8</v>
      </c>
    </row>
    <row r="10950" spans="1:4" x14ac:dyDescent="0.25">
      <c r="A10950" s="67">
        <v>44315</v>
      </c>
      <c r="B10950" s="60" t="s">
        <v>8</v>
      </c>
      <c r="C10950" s="60" t="s">
        <v>8</v>
      </c>
      <c r="D10950" s="15">
        <v>102</v>
      </c>
    </row>
    <row r="10951" spans="1:4" x14ac:dyDescent="0.25">
      <c r="A10951" s="67">
        <v>44315</v>
      </c>
      <c r="B10951" s="60" t="s">
        <v>8</v>
      </c>
      <c r="C10951" s="60" t="s">
        <v>186</v>
      </c>
      <c r="D10951" s="15">
        <v>1</v>
      </c>
    </row>
    <row r="10952" spans="1:4" x14ac:dyDescent="0.25">
      <c r="A10952" s="67">
        <v>44315</v>
      </c>
      <c r="B10952" s="60" t="s">
        <v>8</v>
      </c>
      <c r="C10952" s="60" t="s">
        <v>31</v>
      </c>
      <c r="D10952" s="15">
        <v>2</v>
      </c>
    </row>
    <row r="10953" spans="1:4" x14ac:dyDescent="0.25">
      <c r="A10953" s="67">
        <v>44315</v>
      </c>
      <c r="B10953" s="60" t="s">
        <v>8</v>
      </c>
      <c r="C10953" s="60" t="s">
        <v>80</v>
      </c>
      <c r="D10953" s="15">
        <v>2</v>
      </c>
    </row>
    <row r="10954" spans="1:4" x14ac:dyDescent="0.25">
      <c r="A10954" s="67">
        <v>44315</v>
      </c>
      <c r="B10954" s="60" t="s">
        <v>8</v>
      </c>
      <c r="C10954" s="60" t="s">
        <v>111</v>
      </c>
      <c r="D10954" s="15">
        <v>7</v>
      </c>
    </row>
    <row r="10955" spans="1:4" x14ac:dyDescent="0.25">
      <c r="A10955" s="67">
        <v>44315</v>
      </c>
      <c r="B10955" s="60" t="s">
        <v>49</v>
      </c>
      <c r="C10955" s="60" t="s">
        <v>214</v>
      </c>
      <c r="D10955" s="15">
        <v>5</v>
      </c>
    </row>
    <row r="10956" spans="1:4" x14ac:dyDescent="0.25">
      <c r="A10956" s="67">
        <v>44315</v>
      </c>
      <c r="B10956" s="60" t="s">
        <v>49</v>
      </c>
      <c r="C10956" s="60" t="s">
        <v>49</v>
      </c>
      <c r="D10956" s="15">
        <v>20</v>
      </c>
    </row>
    <row r="10957" spans="1:4" x14ac:dyDescent="0.25">
      <c r="A10957" s="67">
        <v>44315</v>
      </c>
      <c r="B10957" s="60" t="s">
        <v>50</v>
      </c>
      <c r="C10957" s="60" t="s">
        <v>1073</v>
      </c>
      <c r="D10957" s="15">
        <v>1</v>
      </c>
    </row>
    <row r="10958" spans="1:4" x14ac:dyDescent="0.25">
      <c r="A10958" s="67">
        <v>44315</v>
      </c>
      <c r="B10958" s="60" t="s">
        <v>50</v>
      </c>
      <c r="C10958" s="60" t="s">
        <v>928</v>
      </c>
      <c r="D10958" s="15">
        <v>1</v>
      </c>
    </row>
    <row r="10959" spans="1:4" x14ac:dyDescent="0.25">
      <c r="A10959" s="67">
        <v>44315</v>
      </c>
      <c r="B10959" s="60" t="s">
        <v>50</v>
      </c>
      <c r="C10959" s="60" t="s">
        <v>1068</v>
      </c>
      <c r="D10959" s="15">
        <v>1</v>
      </c>
    </row>
    <row r="10960" spans="1:4" x14ac:dyDescent="0.25">
      <c r="A10960" s="67">
        <v>44315</v>
      </c>
      <c r="B10960" s="60" t="s">
        <v>50</v>
      </c>
      <c r="C10960" s="60" t="s">
        <v>1356</v>
      </c>
      <c r="D10960" s="15">
        <v>4</v>
      </c>
    </row>
    <row r="10961" spans="1:4" x14ac:dyDescent="0.25">
      <c r="A10961" s="67">
        <v>44315</v>
      </c>
      <c r="B10961" s="60" t="s">
        <v>50</v>
      </c>
      <c r="C10961" s="60" t="s">
        <v>367</v>
      </c>
      <c r="D10961" s="15">
        <v>2</v>
      </c>
    </row>
    <row r="10962" spans="1:4" x14ac:dyDescent="0.25">
      <c r="A10962" s="67">
        <v>44315</v>
      </c>
      <c r="B10962" s="60" t="s">
        <v>27</v>
      </c>
      <c r="C10962" s="60" t="s">
        <v>140</v>
      </c>
      <c r="D10962" s="15">
        <v>18</v>
      </c>
    </row>
    <row r="10963" spans="1:4" x14ac:dyDescent="0.25">
      <c r="A10963" s="67">
        <v>44315</v>
      </c>
      <c r="B10963" s="60" t="s">
        <v>27</v>
      </c>
      <c r="C10963" s="60" t="s">
        <v>234</v>
      </c>
      <c r="D10963" s="15">
        <v>2</v>
      </c>
    </row>
    <row r="10964" spans="1:4" x14ac:dyDescent="0.25">
      <c r="A10964" s="67">
        <v>44315</v>
      </c>
      <c r="B10964" s="60" t="s">
        <v>27</v>
      </c>
      <c r="C10964" s="60" t="s">
        <v>945</v>
      </c>
      <c r="D10964" s="15">
        <v>1</v>
      </c>
    </row>
    <row r="10965" spans="1:4" x14ac:dyDescent="0.25">
      <c r="A10965" s="67">
        <v>44315</v>
      </c>
      <c r="B10965" s="60" t="s">
        <v>27</v>
      </c>
      <c r="C10965" s="60" t="s">
        <v>43</v>
      </c>
      <c r="D10965" s="15">
        <v>51</v>
      </c>
    </row>
    <row r="10966" spans="1:4" x14ac:dyDescent="0.25">
      <c r="A10966" s="67">
        <v>44315</v>
      </c>
      <c r="B10966" s="60" t="s">
        <v>27</v>
      </c>
      <c r="C10966" s="60" t="s">
        <v>946</v>
      </c>
      <c r="D10966" s="15">
        <v>2</v>
      </c>
    </row>
    <row r="10967" spans="1:4" x14ac:dyDescent="0.25">
      <c r="A10967" s="67">
        <v>44315</v>
      </c>
      <c r="B10967" s="60" t="s">
        <v>27</v>
      </c>
      <c r="C10967" s="60" t="s">
        <v>621</v>
      </c>
      <c r="D10967" s="15">
        <v>1</v>
      </c>
    </row>
    <row r="10968" spans="1:4" x14ac:dyDescent="0.25">
      <c r="A10968" s="67">
        <v>44315</v>
      </c>
      <c r="B10968" s="60" t="s">
        <v>27</v>
      </c>
      <c r="C10968" s="60" t="s">
        <v>710</v>
      </c>
      <c r="D10968" s="15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5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5">
        <v>3</v>
      </c>
    </row>
    <row r="10971" spans="1:4" x14ac:dyDescent="0.25">
      <c r="A10971" s="67">
        <v>44315</v>
      </c>
      <c r="B10971" s="60" t="s">
        <v>10</v>
      </c>
      <c r="C10971" s="60" t="s">
        <v>10</v>
      </c>
      <c r="D10971" s="15">
        <v>34</v>
      </c>
    </row>
    <row r="10972" spans="1:4" x14ac:dyDescent="0.25">
      <c r="A10972" s="67">
        <v>44316</v>
      </c>
      <c r="B10972" s="60" t="s">
        <v>14</v>
      </c>
      <c r="C10972" s="60" t="s">
        <v>954</v>
      </c>
      <c r="D10972" s="15">
        <v>1</v>
      </c>
    </row>
    <row r="10973" spans="1:4" x14ac:dyDescent="0.25">
      <c r="A10973" s="67">
        <v>44316</v>
      </c>
      <c r="B10973" s="60" t="s">
        <v>14</v>
      </c>
      <c r="C10973" s="60" t="s">
        <v>14</v>
      </c>
      <c r="D10973" s="15">
        <v>58</v>
      </c>
    </row>
    <row r="10974" spans="1:4" x14ac:dyDescent="0.25">
      <c r="A10974" s="67">
        <v>44316</v>
      </c>
      <c r="B10974" s="60" t="s">
        <v>14</v>
      </c>
      <c r="C10974" s="60" t="s">
        <v>16</v>
      </c>
      <c r="D10974" s="15">
        <v>53</v>
      </c>
    </row>
    <row r="10975" spans="1:4" x14ac:dyDescent="0.25">
      <c r="A10975" s="67">
        <v>44316</v>
      </c>
      <c r="B10975" s="60" t="s">
        <v>14</v>
      </c>
      <c r="C10975" s="60" t="s">
        <v>85</v>
      </c>
      <c r="D10975" s="15">
        <v>8</v>
      </c>
    </row>
    <row r="10976" spans="1:4" x14ac:dyDescent="0.25">
      <c r="A10976" s="67">
        <v>44316</v>
      </c>
      <c r="B10976" s="60" t="s">
        <v>20</v>
      </c>
      <c r="C10976" s="60" t="s">
        <v>853</v>
      </c>
      <c r="D10976" s="15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60" t="s">
        <v>1027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60" t="s">
        <v>224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60" t="s">
        <v>225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60" t="s">
        <v>222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60" t="s">
        <v>948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564" t="s">
        <v>1071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60" t="s">
        <v>48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60" t="s">
        <v>115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60" t="s">
        <v>612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60" t="s">
        <v>148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1355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1152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564" t="s">
        <v>1183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564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60" t="s">
        <v>1080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60" t="s">
        <v>843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60" t="s">
        <v>1068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613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60" t="s">
        <v>945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60" t="s">
        <v>28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60" t="s">
        <v>853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60" t="s">
        <v>1027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60" t="s">
        <v>224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60" t="s">
        <v>225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60" t="s">
        <v>222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60" t="s">
        <v>48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60" t="s">
        <v>612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60" t="s">
        <v>940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60" t="s">
        <v>148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1355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60" t="s">
        <v>1172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564" t="s">
        <v>1222</v>
      </c>
      <c r="D11065" s="15">
        <v>1</v>
      </c>
    </row>
    <row r="11066" spans="1:4" x14ac:dyDescent="0.25">
      <c r="A11066" s="67">
        <v>44317</v>
      </c>
      <c r="B11066" s="60" t="s">
        <v>11</v>
      </c>
      <c r="C11066" s="60" t="s">
        <v>11</v>
      </c>
      <c r="D11066" s="15">
        <v>15</v>
      </c>
    </row>
    <row r="11067" spans="1:4" x14ac:dyDescent="0.25">
      <c r="A11067" s="67">
        <v>44317</v>
      </c>
      <c r="B11067" s="60" t="s">
        <v>11</v>
      </c>
      <c r="C11067" s="60" t="s">
        <v>763</v>
      </c>
      <c r="D11067" s="15">
        <v>1</v>
      </c>
    </row>
    <row r="11068" spans="1:4" x14ac:dyDescent="0.25">
      <c r="A11068" s="67">
        <v>44317</v>
      </c>
      <c r="B11068" s="60" t="s">
        <v>11</v>
      </c>
      <c r="C11068" s="60" t="s">
        <v>134</v>
      </c>
      <c r="D11068" s="15">
        <v>13</v>
      </c>
    </row>
    <row r="11069" spans="1:4" x14ac:dyDescent="0.25">
      <c r="A11069" s="67">
        <v>44317</v>
      </c>
      <c r="B11069" s="60" t="s">
        <v>12</v>
      </c>
      <c r="C11069" s="564" t="s">
        <v>1223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60" t="s">
        <v>116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60" t="s">
        <v>325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60" t="s">
        <v>229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564" t="s">
        <v>1224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60" t="s">
        <v>214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1356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5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5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5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5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5">
        <v>0</v>
      </c>
    </row>
    <row r="11106" spans="1:4" x14ac:dyDescent="0.25">
      <c r="A11106" s="67">
        <v>44318</v>
      </c>
      <c r="B11106" s="60" t="s">
        <v>48</v>
      </c>
      <c r="C11106" s="60" t="s">
        <v>48</v>
      </c>
      <c r="D11106" s="15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5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5">
        <v>0</v>
      </c>
    </row>
    <row r="11109" spans="1:4" x14ac:dyDescent="0.25">
      <c r="A11109" s="67">
        <v>44318</v>
      </c>
      <c r="B11109" s="60" t="s">
        <v>15</v>
      </c>
      <c r="C11109" s="60" t="s">
        <v>1355</v>
      </c>
      <c r="D11109" s="15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5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5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5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5">
        <v>0</v>
      </c>
    </row>
    <row r="11114" spans="1:4" x14ac:dyDescent="0.25">
      <c r="A11114" s="67">
        <v>44318</v>
      </c>
      <c r="B11114" s="60" t="s">
        <v>50</v>
      </c>
      <c r="C11114" s="60" t="s">
        <v>367</v>
      </c>
      <c r="D11114" s="15">
        <v>0</v>
      </c>
    </row>
    <row r="11115" spans="1:4" x14ac:dyDescent="0.25">
      <c r="A11115" s="67">
        <v>44318</v>
      </c>
      <c r="B11115" s="60" t="s">
        <v>27</v>
      </c>
      <c r="C11115" s="60" t="s">
        <v>27</v>
      </c>
      <c r="D11115" s="15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5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5">
        <v>0</v>
      </c>
    </row>
    <row r="11118" spans="1:4" x14ac:dyDescent="0.25">
      <c r="A11118" s="67">
        <v>44319</v>
      </c>
      <c r="B11118" s="60" t="s">
        <v>14</v>
      </c>
      <c r="C11118" s="60" t="s">
        <v>954</v>
      </c>
      <c r="D11118" s="15">
        <v>1</v>
      </c>
    </row>
    <row r="11119" spans="1:4" x14ac:dyDescent="0.25">
      <c r="A11119" s="67">
        <v>44319</v>
      </c>
      <c r="B11119" s="60" t="s">
        <v>14</v>
      </c>
      <c r="C11119" s="60" t="s">
        <v>14</v>
      </c>
      <c r="D11119" s="15">
        <v>23</v>
      </c>
    </row>
    <row r="11120" spans="1:4" x14ac:dyDescent="0.25">
      <c r="A11120" s="67">
        <v>44319</v>
      </c>
      <c r="B11120" s="60" t="s">
        <v>14</v>
      </c>
      <c r="C11120" s="60" t="s">
        <v>947</v>
      </c>
      <c r="D11120" s="15">
        <v>1</v>
      </c>
    </row>
    <row r="11121" spans="1:4" x14ac:dyDescent="0.25">
      <c r="A11121" s="67">
        <v>44319</v>
      </c>
      <c r="B11121" s="60" t="s">
        <v>14</v>
      </c>
      <c r="C11121" s="60" t="s">
        <v>16</v>
      </c>
      <c r="D11121" s="15">
        <v>21</v>
      </c>
    </row>
    <row r="11122" spans="1:4" x14ac:dyDescent="0.25">
      <c r="A11122" s="67">
        <v>44319</v>
      </c>
      <c r="B11122" s="60" t="s">
        <v>14</v>
      </c>
      <c r="C11122" s="60" t="s">
        <v>807</v>
      </c>
      <c r="D11122" s="15">
        <v>1</v>
      </c>
    </row>
    <row r="11123" spans="1:4" x14ac:dyDescent="0.25">
      <c r="A11123" s="67">
        <v>44319</v>
      </c>
      <c r="B11123" s="60" t="s">
        <v>14</v>
      </c>
      <c r="C11123" s="60" t="s">
        <v>85</v>
      </c>
      <c r="D11123" s="15">
        <v>17</v>
      </c>
    </row>
    <row r="11124" spans="1:4" x14ac:dyDescent="0.25">
      <c r="A11124" s="67">
        <v>44319</v>
      </c>
      <c r="B11124" s="60" t="s">
        <v>20</v>
      </c>
      <c r="C11124" s="60" t="s">
        <v>853</v>
      </c>
      <c r="D11124" s="15">
        <v>3</v>
      </c>
    </row>
    <row r="11125" spans="1:4" x14ac:dyDescent="0.25">
      <c r="A11125" s="67">
        <v>44319</v>
      </c>
      <c r="B11125" s="60" t="s">
        <v>20</v>
      </c>
      <c r="C11125" s="60" t="s">
        <v>20</v>
      </c>
      <c r="D11125" s="15">
        <v>72</v>
      </c>
    </row>
    <row r="11126" spans="1:4" x14ac:dyDescent="0.25">
      <c r="A11126" s="67">
        <v>44319</v>
      </c>
      <c r="B11126" s="60" t="s">
        <v>20</v>
      </c>
      <c r="C11126" s="60" t="s">
        <v>679</v>
      </c>
      <c r="D11126" s="15">
        <v>1</v>
      </c>
    </row>
    <row r="11127" spans="1:4" x14ac:dyDescent="0.25">
      <c r="A11127" s="67">
        <v>44319</v>
      </c>
      <c r="B11127" s="60" t="s">
        <v>20</v>
      </c>
      <c r="C11127" s="60" t="s">
        <v>365</v>
      </c>
      <c r="D11127" s="15">
        <v>1</v>
      </c>
    </row>
    <row r="11128" spans="1:4" x14ac:dyDescent="0.25">
      <c r="A11128" s="67">
        <v>44319</v>
      </c>
      <c r="B11128" s="60" t="s">
        <v>20</v>
      </c>
      <c r="C11128" s="60" t="s">
        <v>651</v>
      </c>
      <c r="D11128" s="15">
        <v>1</v>
      </c>
    </row>
    <row r="11129" spans="1:4" x14ac:dyDescent="0.25">
      <c r="A11129" s="67">
        <v>44319</v>
      </c>
      <c r="B11129" s="60" t="s">
        <v>13</v>
      </c>
      <c r="C11129" s="60" t="s">
        <v>611</v>
      </c>
      <c r="D11129" s="15">
        <v>2</v>
      </c>
    </row>
    <row r="11130" spans="1:4" x14ac:dyDescent="0.25">
      <c r="A11130" s="67">
        <v>44319</v>
      </c>
      <c r="B11130" s="60" t="s">
        <v>13</v>
      </c>
      <c r="C11130" s="60" t="s">
        <v>13</v>
      </c>
      <c r="D11130" s="15">
        <v>13</v>
      </c>
    </row>
    <row r="11131" spans="1:4" x14ac:dyDescent="0.25">
      <c r="A11131" s="67">
        <v>44319</v>
      </c>
      <c r="B11131" s="60" t="s">
        <v>13</v>
      </c>
      <c r="C11131" s="60" t="s">
        <v>673</v>
      </c>
      <c r="D11131" s="15">
        <v>1</v>
      </c>
    </row>
    <row r="11132" spans="1:4" x14ac:dyDescent="0.25">
      <c r="A11132" s="67">
        <v>44319</v>
      </c>
      <c r="B11132" s="60" t="s">
        <v>13</v>
      </c>
      <c r="C11132" s="60" t="s">
        <v>225</v>
      </c>
      <c r="D11132" s="15">
        <v>22</v>
      </c>
    </row>
    <row r="11133" spans="1:4" x14ac:dyDescent="0.25">
      <c r="A11133" s="67">
        <v>44319</v>
      </c>
      <c r="B11133" s="60" t="s">
        <v>13</v>
      </c>
      <c r="C11133" s="60" t="s">
        <v>304</v>
      </c>
      <c r="D11133" s="15">
        <v>1</v>
      </c>
    </row>
    <row r="11134" spans="1:4" x14ac:dyDescent="0.25">
      <c r="A11134" s="67">
        <v>44319</v>
      </c>
      <c r="B11134" s="60" t="s">
        <v>13</v>
      </c>
      <c r="C11134" s="60" t="s">
        <v>222</v>
      </c>
      <c r="D11134" s="15">
        <v>1</v>
      </c>
    </row>
    <row r="11135" spans="1:4" x14ac:dyDescent="0.25">
      <c r="A11135" s="67">
        <v>44319</v>
      </c>
      <c r="B11135" s="60" t="s">
        <v>24</v>
      </c>
      <c r="C11135" s="60" t="s">
        <v>23</v>
      </c>
      <c r="D11135" s="15">
        <v>7</v>
      </c>
    </row>
    <row r="11136" spans="1:4" x14ac:dyDescent="0.25">
      <c r="A11136" s="67">
        <v>44319</v>
      </c>
      <c r="B11136" s="60" t="s">
        <v>24</v>
      </c>
      <c r="C11136" s="564" t="s">
        <v>1059</v>
      </c>
      <c r="D11136" s="15">
        <v>1</v>
      </c>
    </row>
    <row r="11137" spans="1:4" x14ac:dyDescent="0.25">
      <c r="A11137" s="67">
        <v>44319</v>
      </c>
      <c r="B11137" s="60" t="s">
        <v>24</v>
      </c>
      <c r="C11137" s="564" t="s">
        <v>1234</v>
      </c>
      <c r="D11137" s="15">
        <v>1</v>
      </c>
    </row>
    <row r="11138" spans="1:4" x14ac:dyDescent="0.25">
      <c r="A11138" s="67">
        <v>44319</v>
      </c>
      <c r="B11138" s="60" t="s">
        <v>24</v>
      </c>
      <c r="C11138" s="60" t="s">
        <v>24</v>
      </c>
      <c r="D11138" s="15">
        <v>1</v>
      </c>
    </row>
    <row r="11139" spans="1:4" x14ac:dyDescent="0.25">
      <c r="A11139" s="67">
        <v>44319</v>
      </c>
      <c r="B11139" s="60" t="s">
        <v>24</v>
      </c>
      <c r="C11139" s="60" t="s">
        <v>942</v>
      </c>
      <c r="D11139" s="15">
        <v>1</v>
      </c>
    </row>
    <row r="11140" spans="1:4" x14ac:dyDescent="0.25">
      <c r="A11140" s="67">
        <v>44319</v>
      </c>
      <c r="B11140" s="60" t="s">
        <v>47</v>
      </c>
      <c r="C11140" s="60" t="s">
        <v>1066</v>
      </c>
      <c r="D11140" s="15">
        <v>2</v>
      </c>
    </row>
    <row r="11141" spans="1:4" x14ac:dyDescent="0.25">
      <c r="A11141" s="67">
        <v>44319</v>
      </c>
      <c r="B11141" s="60" t="s">
        <v>47</v>
      </c>
      <c r="C11141" s="60" t="s">
        <v>47</v>
      </c>
      <c r="D11141" s="15">
        <v>5</v>
      </c>
    </row>
    <row r="11142" spans="1:4" x14ac:dyDescent="0.25">
      <c r="A11142" s="67">
        <v>44319</v>
      </c>
      <c r="B11142" s="60" t="s">
        <v>47</v>
      </c>
      <c r="C11142" s="60" t="s">
        <v>924</v>
      </c>
      <c r="D11142" s="15">
        <v>3</v>
      </c>
    </row>
    <row r="11143" spans="1:4" x14ac:dyDescent="0.25">
      <c r="A11143" s="67">
        <v>44319</v>
      </c>
      <c r="B11143" s="60" t="s">
        <v>48</v>
      </c>
      <c r="C11143" s="60" t="s">
        <v>48</v>
      </c>
      <c r="D11143" s="15">
        <v>1</v>
      </c>
    </row>
    <row r="11144" spans="1:4" x14ac:dyDescent="0.25">
      <c r="A11144" s="67">
        <v>44319</v>
      </c>
      <c r="B11144" s="60" t="s">
        <v>7</v>
      </c>
      <c r="C11144" s="60" t="s">
        <v>115</v>
      </c>
      <c r="D11144" s="15">
        <v>3</v>
      </c>
    </row>
    <row r="11145" spans="1:4" x14ac:dyDescent="0.25">
      <c r="A11145" s="67">
        <v>44319</v>
      </c>
      <c r="B11145" s="60" t="s">
        <v>7</v>
      </c>
      <c r="C11145" s="60" t="s">
        <v>7</v>
      </c>
      <c r="D11145" s="15">
        <v>34</v>
      </c>
    </row>
    <row r="11146" spans="1:4" x14ac:dyDescent="0.25">
      <c r="A11146" s="67">
        <v>44319</v>
      </c>
      <c r="B11146" s="60" t="s">
        <v>9</v>
      </c>
      <c r="C11146" s="60" t="s">
        <v>631</v>
      </c>
      <c r="D11146" s="15">
        <v>1</v>
      </c>
    </row>
    <row r="11147" spans="1:4" x14ac:dyDescent="0.25">
      <c r="A11147" s="67">
        <v>44319</v>
      </c>
      <c r="B11147" s="60" t="s">
        <v>9</v>
      </c>
      <c r="C11147" s="60" t="s">
        <v>9</v>
      </c>
      <c r="D11147" s="15">
        <v>38</v>
      </c>
    </row>
    <row r="11148" spans="1:4" x14ac:dyDescent="0.25">
      <c r="A11148" s="67">
        <v>44319</v>
      </c>
      <c r="B11148" s="60" t="s">
        <v>9</v>
      </c>
      <c r="C11148" s="60" t="s">
        <v>17</v>
      </c>
      <c r="D11148" s="15">
        <v>2</v>
      </c>
    </row>
    <row r="11149" spans="1:4" x14ac:dyDescent="0.25">
      <c r="A11149" s="67">
        <v>44319</v>
      </c>
      <c r="B11149" s="60" t="s">
        <v>9</v>
      </c>
      <c r="C11149" s="60" t="s">
        <v>148</v>
      </c>
      <c r="D11149" s="15">
        <v>1</v>
      </c>
    </row>
    <row r="11150" spans="1:4" x14ac:dyDescent="0.25">
      <c r="A11150" s="67">
        <v>44319</v>
      </c>
      <c r="B11150" s="60" t="s">
        <v>9</v>
      </c>
      <c r="C11150" s="60" t="s">
        <v>144</v>
      </c>
      <c r="D11150" s="15">
        <v>4</v>
      </c>
    </row>
    <row r="11151" spans="1:4" x14ac:dyDescent="0.25">
      <c r="A11151" s="67">
        <v>44319</v>
      </c>
      <c r="B11151" s="60" t="s">
        <v>15</v>
      </c>
      <c r="C11151" s="60" t="s">
        <v>108</v>
      </c>
      <c r="D11151" s="15">
        <v>1</v>
      </c>
    </row>
    <row r="11152" spans="1:4" x14ac:dyDescent="0.25">
      <c r="A11152" s="67">
        <v>44319</v>
      </c>
      <c r="B11152" s="60" t="s">
        <v>15</v>
      </c>
      <c r="C11152" s="60" t="s">
        <v>1355</v>
      </c>
      <c r="D11152" s="15">
        <v>1</v>
      </c>
    </row>
    <row r="11153" spans="1:4" x14ac:dyDescent="0.25">
      <c r="A11153" s="67">
        <v>44319</v>
      </c>
      <c r="B11153" s="60" t="s">
        <v>15</v>
      </c>
      <c r="C11153" s="60" t="s">
        <v>284</v>
      </c>
      <c r="D11153" s="15">
        <v>1</v>
      </c>
    </row>
    <row r="11154" spans="1:4" x14ac:dyDescent="0.25">
      <c r="A11154" s="67">
        <v>44319</v>
      </c>
      <c r="B11154" s="60" t="s">
        <v>11</v>
      </c>
      <c r="C11154" s="60" t="s">
        <v>64</v>
      </c>
      <c r="D11154" s="15">
        <v>5</v>
      </c>
    </row>
    <row r="11155" spans="1:4" x14ac:dyDescent="0.25">
      <c r="A11155" s="67">
        <v>44319</v>
      </c>
      <c r="B11155" s="60" t="s">
        <v>11</v>
      </c>
      <c r="C11155" s="60" t="s">
        <v>335</v>
      </c>
      <c r="D11155" s="15">
        <v>5</v>
      </c>
    </row>
    <row r="11156" spans="1:4" x14ac:dyDescent="0.25">
      <c r="A11156" s="67">
        <v>44319</v>
      </c>
      <c r="B11156" s="60" t="s">
        <v>11</v>
      </c>
      <c r="C11156" s="564" t="s">
        <v>1182</v>
      </c>
      <c r="D11156" s="15">
        <v>1</v>
      </c>
    </row>
    <row r="11157" spans="1:4" x14ac:dyDescent="0.25">
      <c r="A11157" s="67">
        <v>44319</v>
      </c>
      <c r="B11157" s="60" t="s">
        <v>11</v>
      </c>
      <c r="C11157" s="60" t="s">
        <v>11</v>
      </c>
      <c r="D11157" s="15">
        <v>6</v>
      </c>
    </row>
    <row r="11158" spans="1:4" x14ac:dyDescent="0.25">
      <c r="A11158" s="67">
        <v>44319</v>
      </c>
      <c r="B11158" s="60" t="s">
        <v>11</v>
      </c>
      <c r="C11158" s="60" t="s">
        <v>854</v>
      </c>
      <c r="D11158" s="15">
        <v>2</v>
      </c>
    </row>
    <row r="11159" spans="1:4" x14ac:dyDescent="0.25">
      <c r="A11159" s="67">
        <v>44319</v>
      </c>
      <c r="B11159" s="60" t="s">
        <v>11</v>
      </c>
      <c r="C11159" s="60" t="s">
        <v>763</v>
      </c>
      <c r="D11159" s="15">
        <v>1</v>
      </c>
    </row>
    <row r="11160" spans="1:4" x14ac:dyDescent="0.25">
      <c r="A11160" s="67">
        <v>44319</v>
      </c>
      <c r="B11160" s="60" t="s">
        <v>11</v>
      </c>
      <c r="C11160" s="60" t="s">
        <v>134</v>
      </c>
      <c r="D11160" s="15">
        <v>1</v>
      </c>
    </row>
    <row r="11161" spans="1:4" x14ac:dyDescent="0.25">
      <c r="A11161" s="67">
        <v>44319</v>
      </c>
      <c r="B11161" s="60" t="s">
        <v>12</v>
      </c>
      <c r="C11161" s="60" t="s">
        <v>589</v>
      </c>
      <c r="D11161" s="15">
        <v>2</v>
      </c>
    </row>
    <row r="11162" spans="1:4" x14ac:dyDescent="0.25">
      <c r="A11162" s="67">
        <v>44319</v>
      </c>
      <c r="B11162" s="60" t="s">
        <v>12</v>
      </c>
      <c r="C11162" s="60" t="s">
        <v>116</v>
      </c>
      <c r="D11162" s="15">
        <v>2</v>
      </c>
    </row>
    <row r="11163" spans="1:4" x14ac:dyDescent="0.25">
      <c r="A11163" s="67">
        <v>44319</v>
      </c>
      <c r="B11163" s="60" t="s">
        <v>12</v>
      </c>
      <c r="C11163" s="60" t="s">
        <v>12</v>
      </c>
      <c r="D11163" s="15">
        <v>18</v>
      </c>
    </row>
    <row r="11164" spans="1:4" x14ac:dyDescent="0.25">
      <c r="A11164" s="67">
        <v>44319</v>
      </c>
      <c r="B11164" s="60" t="s">
        <v>8</v>
      </c>
      <c r="C11164" s="60" t="s">
        <v>843</v>
      </c>
      <c r="D11164" s="15">
        <v>3</v>
      </c>
    </row>
    <row r="11165" spans="1:4" x14ac:dyDescent="0.25">
      <c r="A11165" s="67">
        <v>44319</v>
      </c>
      <c r="B11165" s="60" t="s">
        <v>8</v>
      </c>
      <c r="C11165" s="60" t="s">
        <v>73</v>
      </c>
      <c r="D11165" s="15">
        <v>2</v>
      </c>
    </row>
    <row r="11166" spans="1:4" x14ac:dyDescent="0.25">
      <c r="A11166" s="67">
        <v>44319</v>
      </c>
      <c r="B11166" s="60" t="s">
        <v>8</v>
      </c>
      <c r="C11166" s="60" t="s">
        <v>229</v>
      </c>
      <c r="D11166" s="15">
        <v>2</v>
      </c>
    </row>
    <row r="11167" spans="1:4" x14ac:dyDescent="0.25">
      <c r="A11167" s="67">
        <v>44319</v>
      </c>
      <c r="B11167" s="60" t="s">
        <v>8</v>
      </c>
      <c r="C11167" s="60" t="s">
        <v>58</v>
      </c>
      <c r="D11167" s="15">
        <v>5</v>
      </c>
    </row>
    <row r="11168" spans="1:4" x14ac:dyDescent="0.25">
      <c r="A11168" s="67">
        <v>44319</v>
      </c>
      <c r="B11168" s="60" t="s">
        <v>8</v>
      </c>
      <c r="C11168" s="60" t="s">
        <v>721</v>
      </c>
      <c r="D11168" s="15">
        <v>2</v>
      </c>
    </row>
    <row r="11169" spans="1:4" x14ac:dyDescent="0.25">
      <c r="A11169" s="67">
        <v>44319</v>
      </c>
      <c r="B11169" s="60" t="s">
        <v>8</v>
      </c>
      <c r="C11169" s="60" t="s">
        <v>133</v>
      </c>
      <c r="D11169" s="15">
        <v>1</v>
      </c>
    </row>
    <row r="11170" spans="1:4" x14ac:dyDescent="0.25">
      <c r="A11170" s="67">
        <v>44319</v>
      </c>
      <c r="B11170" s="60" t="s">
        <v>8</v>
      </c>
      <c r="C11170" s="60" t="s">
        <v>204</v>
      </c>
      <c r="D11170" s="15">
        <v>9</v>
      </c>
    </row>
    <row r="11171" spans="1:4" x14ac:dyDescent="0.25">
      <c r="A11171" s="67">
        <v>44319</v>
      </c>
      <c r="B11171" s="60" t="s">
        <v>8</v>
      </c>
      <c r="C11171" s="60" t="s">
        <v>40</v>
      </c>
      <c r="D11171" s="15">
        <v>1</v>
      </c>
    </row>
    <row r="11172" spans="1:4" x14ac:dyDescent="0.25">
      <c r="A11172" s="67">
        <v>44319</v>
      </c>
      <c r="B11172" s="60" t="s">
        <v>8</v>
      </c>
      <c r="C11172" s="60" t="s">
        <v>8</v>
      </c>
      <c r="D11172" s="15">
        <v>102</v>
      </c>
    </row>
    <row r="11173" spans="1:4" x14ac:dyDescent="0.25">
      <c r="A11173" s="67">
        <v>44319</v>
      </c>
      <c r="B11173" s="60" t="s">
        <v>8</v>
      </c>
      <c r="C11173" s="60" t="s">
        <v>186</v>
      </c>
      <c r="D11173" s="15">
        <v>1</v>
      </c>
    </row>
    <row r="11174" spans="1:4" x14ac:dyDescent="0.25">
      <c r="A11174" s="67">
        <v>44319</v>
      </c>
      <c r="B11174" s="60" t="s">
        <v>8</v>
      </c>
      <c r="C11174" s="60" t="s">
        <v>31</v>
      </c>
      <c r="D11174" s="15">
        <v>4</v>
      </c>
    </row>
    <row r="11175" spans="1:4" x14ac:dyDescent="0.25">
      <c r="A11175" s="67">
        <v>44319</v>
      </c>
      <c r="B11175" s="60" t="s">
        <v>8</v>
      </c>
      <c r="C11175" s="60" t="s">
        <v>130</v>
      </c>
      <c r="D11175" s="15">
        <v>1</v>
      </c>
    </row>
    <row r="11176" spans="1:4" x14ac:dyDescent="0.25">
      <c r="A11176" s="67">
        <v>44319</v>
      </c>
      <c r="B11176" s="60" t="s">
        <v>8</v>
      </c>
      <c r="C11176" s="60" t="s">
        <v>80</v>
      </c>
      <c r="D11176" s="15">
        <v>1</v>
      </c>
    </row>
    <row r="11177" spans="1:4" x14ac:dyDescent="0.25">
      <c r="A11177" s="67">
        <v>44319</v>
      </c>
      <c r="B11177" s="60" t="s">
        <v>8</v>
      </c>
      <c r="C11177" s="60" t="s">
        <v>594</v>
      </c>
      <c r="D11177" s="15">
        <v>1</v>
      </c>
    </row>
    <row r="11178" spans="1:4" x14ac:dyDescent="0.25">
      <c r="A11178" s="67">
        <v>44319</v>
      </c>
      <c r="B11178" s="60" t="s">
        <v>8</v>
      </c>
      <c r="C11178" s="60" t="s">
        <v>111</v>
      </c>
      <c r="D11178" s="15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5">
        <v>28</v>
      </c>
    </row>
    <row r="11180" spans="1:4" x14ac:dyDescent="0.25">
      <c r="A11180" s="67">
        <v>44319</v>
      </c>
      <c r="B11180" s="60" t="s">
        <v>50</v>
      </c>
      <c r="C11180" s="60" t="s">
        <v>1052</v>
      </c>
      <c r="D11180" s="15">
        <v>1</v>
      </c>
    </row>
    <row r="11181" spans="1:4" x14ac:dyDescent="0.25">
      <c r="A11181" s="67">
        <v>44319</v>
      </c>
      <c r="B11181" s="60" t="s">
        <v>50</v>
      </c>
      <c r="C11181" s="60" t="s">
        <v>613</v>
      </c>
      <c r="D11181" s="15">
        <v>3</v>
      </c>
    </row>
    <row r="11182" spans="1:4" x14ac:dyDescent="0.25">
      <c r="A11182" s="67">
        <v>44319</v>
      </c>
      <c r="B11182" s="60" t="s">
        <v>50</v>
      </c>
      <c r="C11182" s="60" t="s">
        <v>367</v>
      </c>
      <c r="D11182" s="15">
        <v>14</v>
      </c>
    </row>
    <row r="11183" spans="1:4" x14ac:dyDescent="0.25">
      <c r="A11183" s="67">
        <v>44319</v>
      </c>
      <c r="B11183" s="60" t="s">
        <v>27</v>
      </c>
      <c r="C11183" s="60" t="s">
        <v>140</v>
      </c>
      <c r="D11183" s="15">
        <v>4</v>
      </c>
    </row>
    <row r="11184" spans="1:4" x14ac:dyDescent="0.25">
      <c r="A11184" s="67">
        <v>44319</v>
      </c>
      <c r="B11184" s="60" t="s">
        <v>27</v>
      </c>
      <c r="C11184" s="60" t="s">
        <v>234</v>
      </c>
      <c r="D11184" s="15">
        <v>1</v>
      </c>
    </row>
    <row r="11185" spans="1:4" x14ac:dyDescent="0.25">
      <c r="A11185" s="67">
        <v>44319</v>
      </c>
      <c r="B11185" s="60" t="s">
        <v>27</v>
      </c>
      <c r="C11185" s="60" t="s">
        <v>43</v>
      </c>
      <c r="D11185" s="15">
        <v>22</v>
      </c>
    </row>
    <row r="11186" spans="1:4" x14ac:dyDescent="0.25">
      <c r="A11186" s="67">
        <v>44319</v>
      </c>
      <c r="B11186" s="60" t="s">
        <v>27</v>
      </c>
      <c r="C11186" s="60" t="s">
        <v>939</v>
      </c>
      <c r="D11186" s="15">
        <v>2</v>
      </c>
    </row>
    <row r="11187" spans="1:4" x14ac:dyDescent="0.25">
      <c r="A11187" s="67">
        <v>44319</v>
      </c>
      <c r="B11187" s="60" t="s">
        <v>27</v>
      </c>
      <c r="C11187" s="60" t="s">
        <v>621</v>
      </c>
      <c r="D11187" s="15">
        <v>1</v>
      </c>
    </row>
    <row r="11188" spans="1:4" x14ac:dyDescent="0.25">
      <c r="A11188" s="67">
        <v>44319</v>
      </c>
      <c r="B11188" s="60" t="s">
        <v>27</v>
      </c>
      <c r="C11188" s="60" t="s">
        <v>710</v>
      </c>
      <c r="D11188" s="15">
        <v>1</v>
      </c>
    </row>
    <row r="11189" spans="1:4" x14ac:dyDescent="0.25">
      <c r="A11189" s="67">
        <v>44319</v>
      </c>
      <c r="B11189" s="60" t="s">
        <v>51</v>
      </c>
      <c r="C11189" s="564" t="s">
        <v>700</v>
      </c>
      <c r="D11189" s="15">
        <v>1</v>
      </c>
    </row>
    <row r="11190" spans="1:4" x14ac:dyDescent="0.25">
      <c r="A11190" s="67">
        <v>44319</v>
      </c>
      <c r="B11190" s="60" t="s">
        <v>51</v>
      </c>
      <c r="C11190" s="60" t="s">
        <v>51</v>
      </c>
      <c r="D11190" s="15">
        <v>16</v>
      </c>
    </row>
    <row r="11191" spans="1:4" x14ac:dyDescent="0.25">
      <c r="A11191" s="67">
        <v>44319</v>
      </c>
      <c r="B11191" s="60" t="s">
        <v>10</v>
      </c>
      <c r="C11191" s="60" t="s">
        <v>1053</v>
      </c>
      <c r="D11191" s="15">
        <v>1</v>
      </c>
    </row>
    <row r="11192" spans="1:4" x14ac:dyDescent="0.25">
      <c r="A11192" s="67">
        <v>44319</v>
      </c>
      <c r="B11192" s="60" t="s">
        <v>10</v>
      </c>
      <c r="C11192" s="60" t="s">
        <v>10</v>
      </c>
      <c r="D11192" s="15">
        <v>22</v>
      </c>
    </row>
    <row r="11193" spans="1:4" x14ac:dyDescent="0.25">
      <c r="A11193" s="67">
        <v>44320</v>
      </c>
      <c r="B11193" s="60" t="s">
        <v>14</v>
      </c>
      <c r="C11193" s="60" t="s">
        <v>14</v>
      </c>
      <c r="D11193" s="15">
        <v>13</v>
      </c>
    </row>
    <row r="11194" spans="1:4" x14ac:dyDescent="0.25">
      <c r="A11194" s="67">
        <v>44320</v>
      </c>
      <c r="B11194" s="60" t="s">
        <v>14</v>
      </c>
      <c r="C11194" s="60" t="s">
        <v>16</v>
      </c>
      <c r="D11194" s="15">
        <v>7</v>
      </c>
    </row>
    <row r="11195" spans="1:4" x14ac:dyDescent="0.25">
      <c r="A11195" s="67">
        <v>44320</v>
      </c>
      <c r="B11195" s="60" t="s">
        <v>14</v>
      </c>
      <c r="C11195" s="60" t="s">
        <v>85</v>
      </c>
      <c r="D11195" s="15">
        <v>7</v>
      </c>
    </row>
    <row r="11196" spans="1:4" x14ac:dyDescent="0.25">
      <c r="A11196" s="67">
        <v>44320</v>
      </c>
      <c r="B11196" s="60" t="s">
        <v>20</v>
      </c>
      <c r="C11196" s="60" t="s">
        <v>853</v>
      </c>
      <c r="D11196" s="15">
        <v>1</v>
      </c>
    </row>
    <row r="11197" spans="1:4" x14ac:dyDescent="0.25">
      <c r="A11197" s="67">
        <v>44320</v>
      </c>
      <c r="B11197" s="60" t="s">
        <v>20</v>
      </c>
      <c r="C11197" s="60" t="s">
        <v>20</v>
      </c>
      <c r="D11197" s="15">
        <v>29</v>
      </c>
    </row>
    <row r="11198" spans="1:4" x14ac:dyDescent="0.25">
      <c r="A11198" s="67">
        <v>44320</v>
      </c>
      <c r="B11198" s="60" t="s">
        <v>20</v>
      </c>
      <c r="C11198" s="60" t="s">
        <v>651</v>
      </c>
      <c r="D11198" s="15">
        <v>1</v>
      </c>
    </row>
    <row r="11199" spans="1:4" x14ac:dyDescent="0.25">
      <c r="A11199" s="67">
        <v>44320</v>
      </c>
      <c r="B11199" s="60" t="s">
        <v>13</v>
      </c>
      <c r="C11199" s="60" t="s">
        <v>1027</v>
      </c>
      <c r="D11199" s="15">
        <v>1</v>
      </c>
    </row>
    <row r="11200" spans="1:4" x14ac:dyDescent="0.25">
      <c r="A11200" s="67">
        <v>44320</v>
      </c>
      <c r="B11200" s="60" t="s">
        <v>13</v>
      </c>
      <c r="C11200" s="60" t="s">
        <v>611</v>
      </c>
      <c r="D11200" s="15">
        <v>1</v>
      </c>
    </row>
    <row r="11201" spans="1:4" x14ac:dyDescent="0.25">
      <c r="A11201" s="67">
        <v>44320</v>
      </c>
      <c r="B11201" s="60" t="s">
        <v>13</v>
      </c>
      <c r="C11201" s="60" t="s">
        <v>13</v>
      </c>
      <c r="D11201" s="15">
        <v>2</v>
      </c>
    </row>
    <row r="11202" spans="1:4" x14ac:dyDescent="0.25">
      <c r="A11202" s="67">
        <v>44320</v>
      </c>
      <c r="B11202" s="60" t="s">
        <v>13</v>
      </c>
      <c r="C11202" s="60" t="s">
        <v>225</v>
      </c>
      <c r="D11202" s="15">
        <v>2</v>
      </c>
    </row>
    <row r="11203" spans="1:4" x14ac:dyDescent="0.25">
      <c r="A11203" s="67">
        <v>44320</v>
      </c>
      <c r="B11203" s="60" t="s">
        <v>24</v>
      </c>
      <c r="C11203" s="60" t="s">
        <v>23</v>
      </c>
      <c r="D11203" s="15">
        <v>1</v>
      </c>
    </row>
    <row r="11204" spans="1:4" x14ac:dyDescent="0.25">
      <c r="A11204" s="67">
        <v>44320</v>
      </c>
      <c r="B11204" s="60" t="s">
        <v>24</v>
      </c>
      <c r="C11204" s="60" t="s">
        <v>24</v>
      </c>
      <c r="D11204" s="15">
        <v>3</v>
      </c>
    </row>
    <row r="11205" spans="1:4" x14ac:dyDescent="0.25">
      <c r="A11205" s="67">
        <v>44320</v>
      </c>
      <c r="B11205" s="60" t="s">
        <v>47</v>
      </c>
      <c r="C11205" s="60" t="s">
        <v>47</v>
      </c>
      <c r="D11205" s="15">
        <v>0</v>
      </c>
    </row>
    <row r="11206" spans="1:4" x14ac:dyDescent="0.25">
      <c r="A11206" s="67">
        <v>44320</v>
      </c>
      <c r="B11206" s="60" t="s">
        <v>48</v>
      </c>
      <c r="C11206" s="60" t="s">
        <v>48</v>
      </c>
      <c r="D11206" s="15">
        <v>0</v>
      </c>
    </row>
    <row r="11207" spans="1:4" x14ac:dyDescent="0.25">
      <c r="A11207" s="67">
        <v>44320</v>
      </c>
      <c r="B11207" s="60" t="s">
        <v>7</v>
      </c>
      <c r="C11207" s="60" t="s">
        <v>115</v>
      </c>
      <c r="D11207" s="15">
        <v>1</v>
      </c>
    </row>
    <row r="11208" spans="1:4" x14ac:dyDescent="0.25">
      <c r="A11208" s="67">
        <v>44320</v>
      </c>
      <c r="B11208" s="60" t="s">
        <v>7</v>
      </c>
      <c r="C11208" s="60" t="s">
        <v>7</v>
      </c>
      <c r="D11208" s="15">
        <v>14</v>
      </c>
    </row>
    <row r="11209" spans="1:4" x14ac:dyDescent="0.25">
      <c r="A11209" s="67">
        <v>44320</v>
      </c>
      <c r="B11209" s="60" t="s">
        <v>9</v>
      </c>
      <c r="C11209" s="60" t="s">
        <v>612</v>
      </c>
      <c r="D11209" s="15">
        <v>1</v>
      </c>
    </row>
    <row r="11210" spans="1:4" x14ac:dyDescent="0.25">
      <c r="A11210" s="67">
        <v>44320</v>
      </c>
      <c r="B11210" s="60" t="s">
        <v>9</v>
      </c>
      <c r="C11210" s="60" t="s">
        <v>9</v>
      </c>
      <c r="D11210" s="15">
        <v>70</v>
      </c>
    </row>
    <row r="11211" spans="1:4" x14ac:dyDescent="0.25">
      <c r="A11211" s="67">
        <v>44320</v>
      </c>
      <c r="B11211" s="60" t="s">
        <v>9</v>
      </c>
      <c r="C11211" s="60" t="s">
        <v>17</v>
      </c>
      <c r="D11211" s="15">
        <v>6</v>
      </c>
    </row>
    <row r="11212" spans="1:4" x14ac:dyDescent="0.25">
      <c r="A11212" s="67">
        <v>44320</v>
      </c>
      <c r="B11212" s="60" t="s">
        <v>9</v>
      </c>
      <c r="C11212" s="564" t="s">
        <v>951</v>
      </c>
      <c r="D11212" s="15">
        <v>1</v>
      </c>
    </row>
    <row r="11213" spans="1:4" x14ac:dyDescent="0.25">
      <c r="A11213" s="67">
        <v>44320</v>
      </c>
      <c r="B11213" s="60" t="s">
        <v>9</v>
      </c>
      <c r="C11213" s="60" t="s">
        <v>148</v>
      </c>
      <c r="D11213" s="15">
        <v>3</v>
      </c>
    </row>
    <row r="11214" spans="1:4" x14ac:dyDescent="0.25">
      <c r="A11214" s="67">
        <v>44320</v>
      </c>
      <c r="B11214" s="60" t="s">
        <v>9</v>
      </c>
      <c r="C11214" s="60" t="s">
        <v>144</v>
      </c>
      <c r="D11214" s="15">
        <v>10</v>
      </c>
    </row>
    <row r="11215" spans="1:4" x14ac:dyDescent="0.25">
      <c r="A11215" s="67">
        <v>44320</v>
      </c>
      <c r="B11215" s="60" t="s">
        <v>15</v>
      </c>
      <c r="C11215" s="60" t="s">
        <v>1355</v>
      </c>
      <c r="D11215" s="15">
        <v>6</v>
      </c>
    </row>
    <row r="11216" spans="1:4" x14ac:dyDescent="0.25">
      <c r="A11216" s="67">
        <v>44320</v>
      </c>
      <c r="B11216" s="60" t="s">
        <v>15</v>
      </c>
      <c r="C11216" s="60" t="s">
        <v>284</v>
      </c>
      <c r="D11216" s="15">
        <v>2</v>
      </c>
    </row>
    <row r="11217" spans="1:4" x14ac:dyDescent="0.25">
      <c r="A11217" s="67">
        <v>44320</v>
      </c>
      <c r="B11217" s="60" t="s">
        <v>11</v>
      </c>
      <c r="C11217" s="60" t="s">
        <v>11</v>
      </c>
      <c r="D11217" s="15">
        <v>23</v>
      </c>
    </row>
    <row r="11218" spans="1:4" x14ac:dyDescent="0.25">
      <c r="A11218" s="67">
        <v>44320</v>
      </c>
      <c r="B11218" s="60" t="s">
        <v>11</v>
      </c>
      <c r="C11218" s="60" t="s">
        <v>854</v>
      </c>
      <c r="D11218" s="15">
        <v>1</v>
      </c>
    </row>
    <row r="11219" spans="1:4" x14ac:dyDescent="0.25">
      <c r="A11219" s="67">
        <v>44320</v>
      </c>
      <c r="B11219" s="60" t="s">
        <v>12</v>
      </c>
      <c r="C11219" s="60" t="s">
        <v>12</v>
      </c>
      <c r="D11219" s="15">
        <v>1</v>
      </c>
    </row>
    <row r="11220" spans="1:4" x14ac:dyDescent="0.25">
      <c r="A11220" s="67">
        <v>44320</v>
      </c>
      <c r="B11220" s="60" t="s">
        <v>8</v>
      </c>
      <c r="C11220" s="60" t="s">
        <v>229</v>
      </c>
      <c r="D11220" s="15">
        <v>6</v>
      </c>
    </row>
    <row r="11221" spans="1:4" x14ac:dyDescent="0.25">
      <c r="A11221" s="67">
        <v>44320</v>
      </c>
      <c r="B11221" s="60" t="s">
        <v>8</v>
      </c>
      <c r="C11221" s="60" t="s">
        <v>141</v>
      </c>
      <c r="D11221" s="15">
        <v>1</v>
      </c>
    </row>
    <row r="11222" spans="1:4" x14ac:dyDescent="0.25">
      <c r="A11222" s="67">
        <v>44320</v>
      </c>
      <c r="B11222" s="60" t="s">
        <v>8</v>
      </c>
      <c r="C11222" s="60" t="s">
        <v>133</v>
      </c>
      <c r="D11222" s="15">
        <v>3</v>
      </c>
    </row>
    <row r="11223" spans="1:4" x14ac:dyDescent="0.25">
      <c r="A11223" s="67">
        <v>44320</v>
      </c>
      <c r="B11223" s="60" t="s">
        <v>8</v>
      </c>
      <c r="C11223" s="60" t="s">
        <v>233</v>
      </c>
      <c r="D11223" s="15">
        <v>1</v>
      </c>
    </row>
    <row r="11224" spans="1:4" x14ac:dyDescent="0.25">
      <c r="A11224" s="67">
        <v>44320</v>
      </c>
      <c r="B11224" s="60" t="s">
        <v>8</v>
      </c>
      <c r="C11224" s="60" t="s">
        <v>204</v>
      </c>
      <c r="D11224" s="15">
        <v>1</v>
      </c>
    </row>
    <row r="11225" spans="1:4" x14ac:dyDescent="0.25">
      <c r="A11225" s="67">
        <v>44320</v>
      </c>
      <c r="B11225" s="60" t="s">
        <v>8</v>
      </c>
      <c r="C11225" s="60" t="s">
        <v>8</v>
      </c>
      <c r="D11225" s="15">
        <v>17</v>
      </c>
    </row>
    <row r="11226" spans="1:4" x14ac:dyDescent="0.25">
      <c r="A11226" s="67">
        <v>44320</v>
      </c>
      <c r="B11226" s="60" t="s">
        <v>8</v>
      </c>
      <c r="C11226" s="60" t="s">
        <v>186</v>
      </c>
      <c r="D11226" s="15">
        <v>2</v>
      </c>
    </row>
    <row r="11227" spans="1:4" x14ac:dyDescent="0.25">
      <c r="A11227" s="67">
        <v>44320</v>
      </c>
      <c r="B11227" s="60" t="s">
        <v>8</v>
      </c>
      <c r="C11227" s="60" t="s">
        <v>31</v>
      </c>
      <c r="D11227" s="15">
        <v>5</v>
      </c>
    </row>
    <row r="11228" spans="1:4" x14ac:dyDescent="0.25">
      <c r="A11228" s="67">
        <v>44320</v>
      </c>
      <c r="B11228" s="60" t="s">
        <v>8</v>
      </c>
      <c r="C11228" s="60" t="s">
        <v>130</v>
      </c>
      <c r="D11228" s="15">
        <v>1</v>
      </c>
    </row>
    <row r="11229" spans="1:4" x14ac:dyDescent="0.25">
      <c r="A11229" s="67">
        <v>44320</v>
      </c>
      <c r="B11229" s="60" t="s">
        <v>8</v>
      </c>
      <c r="C11229" s="60" t="s">
        <v>111</v>
      </c>
      <c r="D11229" s="15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5">
        <v>5</v>
      </c>
    </row>
    <row r="11231" spans="1:4" x14ac:dyDescent="0.25">
      <c r="A11231" s="67">
        <v>44320</v>
      </c>
      <c r="B11231" s="60" t="s">
        <v>50</v>
      </c>
      <c r="C11231" s="60" t="s">
        <v>1052</v>
      </c>
      <c r="D11231" s="15">
        <v>1</v>
      </c>
    </row>
    <row r="11232" spans="1:4" x14ac:dyDescent="0.25">
      <c r="A11232" s="67">
        <v>44320</v>
      </c>
      <c r="B11232" s="60" t="s">
        <v>50</v>
      </c>
      <c r="C11232" s="60" t="s">
        <v>1356</v>
      </c>
      <c r="D11232" s="15">
        <v>2</v>
      </c>
    </row>
    <row r="11233" spans="1:4" x14ac:dyDescent="0.25">
      <c r="A11233" s="67">
        <v>44320</v>
      </c>
      <c r="B11233" s="60" t="s">
        <v>50</v>
      </c>
      <c r="C11233" s="60" t="s">
        <v>613</v>
      </c>
      <c r="D11233" s="15">
        <v>2</v>
      </c>
    </row>
    <row r="11234" spans="1:4" x14ac:dyDescent="0.25">
      <c r="A11234" s="67">
        <v>44320</v>
      </c>
      <c r="B11234" s="60" t="s">
        <v>50</v>
      </c>
      <c r="C11234" s="60" t="s">
        <v>367</v>
      </c>
      <c r="D11234" s="15">
        <v>2</v>
      </c>
    </row>
    <row r="11235" spans="1:4" x14ac:dyDescent="0.25">
      <c r="A11235" s="67">
        <v>44320</v>
      </c>
      <c r="B11235" s="60" t="s">
        <v>27</v>
      </c>
      <c r="C11235" s="60" t="s">
        <v>140</v>
      </c>
      <c r="D11235" s="15">
        <v>9</v>
      </c>
    </row>
    <row r="11236" spans="1:4" x14ac:dyDescent="0.25">
      <c r="A11236" s="67">
        <v>44320</v>
      </c>
      <c r="B11236" s="60" t="s">
        <v>27</v>
      </c>
      <c r="C11236" s="60" t="s">
        <v>43</v>
      </c>
      <c r="D11236" s="15">
        <v>10</v>
      </c>
    </row>
    <row r="11237" spans="1:4" x14ac:dyDescent="0.25">
      <c r="A11237" s="67">
        <v>44320</v>
      </c>
      <c r="B11237" s="60" t="s">
        <v>51</v>
      </c>
      <c r="C11237" s="60" t="s">
        <v>51</v>
      </c>
      <c r="D11237" s="15">
        <v>0</v>
      </c>
    </row>
    <row r="11238" spans="1:4" x14ac:dyDescent="0.25">
      <c r="A11238" s="67">
        <v>44320</v>
      </c>
      <c r="B11238" s="60" t="s">
        <v>10</v>
      </c>
      <c r="C11238" s="60" t="s">
        <v>10</v>
      </c>
      <c r="D11238" s="15">
        <v>26</v>
      </c>
    </row>
    <row r="11239" spans="1:4" x14ac:dyDescent="0.25">
      <c r="A11239" s="67">
        <v>44321</v>
      </c>
      <c r="B11239" s="60" t="s">
        <v>14</v>
      </c>
      <c r="C11239" s="60" t="s">
        <v>14</v>
      </c>
      <c r="D11239" s="15">
        <v>45</v>
      </c>
    </row>
    <row r="11240" spans="1:4" x14ac:dyDescent="0.25">
      <c r="A11240" s="67">
        <v>44321</v>
      </c>
      <c r="B11240" s="60" t="s">
        <v>14</v>
      </c>
      <c r="C11240" s="60" t="s">
        <v>947</v>
      </c>
      <c r="D11240" s="15">
        <v>1</v>
      </c>
    </row>
    <row r="11241" spans="1:4" x14ac:dyDescent="0.25">
      <c r="A11241" s="67">
        <v>44321</v>
      </c>
      <c r="B11241" s="60" t="s">
        <v>14</v>
      </c>
      <c r="C11241" s="60" t="s">
        <v>16</v>
      </c>
      <c r="D11241" s="15">
        <v>23</v>
      </c>
    </row>
    <row r="11242" spans="1:4" x14ac:dyDescent="0.25">
      <c r="A11242" s="67">
        <v>44321</v>
      </c>
      <c r="B11242" s="60" t="s">
        <v>14</v>
      </c>
      <c r="C11242" s="60" t="s">
        <v>807</v>
      </c>
      <c r="D11242" s="15">
        <v>8</v>
      </c>
    </row>
    <row r="11243" spans="1:4" x14ac:dyDescent="0.25">
      <c r="A11243" s="67">
        <v>44321</v>
      </c>
      <c r="B11243" s="60" t="s">
        <v>14</v>
      </c>
      <c r="C11243" s="60" t="s">
        <v>85</v>
      </c>
      <c r="D11243" s="15">
        <v>3</v>
      </c>
    </row>
    <row r="11244" spans="1:4" x14ac:dyDescent="0.25">
      <c r="A11244" s="67">
        <v>44321</v>
      </c>
      <c r="B11244" s="60" t="s">
        <v>20</v>
      </c>
      <c r="C11244" s="60" t="s">
        <v>853</v>
      </c>
      <c r="D11244" s="15">
        <v>2</v>
      </c>
    </row>
    <row r="11245" spans="1:4" x14ac:dyDescent="0.25">
      <c r="A11245" s="67">
        <v>44321</v>
      </c>
      <c r="B11245" s="60" t="s">
        <v>20</v>
      </c>
      <c r="C11245" s="60" t="s">
        <v>20</v>
      </c>
      <c r="D11245" s="15">
        <v>87</v>
      </c>
    </row>
    <row r="11246" spans="1:4" x14ac:dyDescent="0.25">
      <c r="A11246" s="67">
        <v>44321</v>
      </c>
      <c r="B11246" s="60" t="s">
        <v>20</v>
      </c>
      <c r="C11246" s="60" t="s">
        <v>679</v>
      </c>
      <c r="D11246" s="15">
        <v>1</v>
      </c>
    </row>
    <row r="11247" spans="1:4" x14ac:dyDescent="0.25">
      <c r="A11247" s="67">
        <v>44321</v>
      </c>
      <c r="B11247" s="60" t="s">
        <v>13</v>
      </c>
      <c r="C11247" s="60" t="s">
        <v>1027</v>
      </c>
      <c r="D11247" s="15">
        <v>2</v>
      </c>
    </row>
    <row r="11248" spans="1:4" x14ac:dyDescent="0.25">
      <c r="A11248" s="67">
        <v>44321</v>
      </c>
      <c r="B11248" s="60" t="s">
        <v>13</v>
      </c>
      <c r="C11248" s="60" t="s">
        <v>320</v>
      </c>
      <c r="D11248" s="15">
        <v>1</v>
      </c>
    </row>
    <row r="11249" spans="1:4" x14ac:dyDescent="0.25">
      <c r="A11249" s="67">
        <v>44321</v>
      </c>
      <c r="B11249" s="60" t="s">
        <v>13</v>
      </c>
      <c r="C11249" s="60" t="s">
        <v>611</v>
      </c>
      <c r="D11249" s="15">
        <v>2</v>
      </c>
    </row>
    <row r="11250" spans="1:4" x14ac:dyDescent="0.25">
      <c r="A11250" s="67">
        <v>44321</v>
      </c>
      <c r="B11250" s="60" t="s">
        <v>13</v>
      </c>
      <c r="C11250" s="60" t="s">
        <v>13</v>
      </c>
      <c r="D11250" s="15">
        <v>4</v>
      </c>
    </row>
    <row r="11251" spans="1:4" x14ac:dyDescent="0.25">
      <c r="A11251" s="67">
        <v>44321</v>
      </c>
      <c r="B11251" s="60" t="s">
        <v>13</v>
      </c>
      <c r="C11251" s="60" t="s">
        <v>225</v>
      </c>
      <c r="D11251" s="15">
        <v>12</v>
      </c>
    </row>
    <row r="11252" spans="1:4" x14ac:dyDescent="0.25">
      <c r="A11252" s="67">
        <v>44321</v>
      </c>
      <c r="B11252" s="60" t="s">
        <v>13</v>
      </c>
      <c r="C11252" s="60" t="s">
        <v>222</v>
      </c>
      <c r="D11252" s="15">
        <v>6</v>
      </c>
    </row>
    <row r="11253" spans="1:4" x14ac:dyDescent="0.25">
      <c r="A11253" s="67">
        <v>44321</v>
      </c>
      <c r="B11253" s="60" t="s">
        <v>24</v>
      </c>
      <c r="C11253" s="60" t="s">
        <v>23</v>
      </c>
      <c r="D11253" s="15">
        <v>1</v>
      </c>
    </row>
    <row r="11254" spans="1:4" x14ac:dyDescent="0.25">
      <c r="A11254" s="67">
        <v>44321</v>
      </c>
      <c r="B11254" s="60" t="s">
        <v>24</v>
      </c>
      <c r="C11254" s="60" t="s">
        <v>24</v>
      </c>
      <c r="D11254" s="15">
        <v>1</v>
      </c>
    </row>
    <row r="11255" spans="1:4" x14ac:dyDescent="0.25">
      <c r="A11255" s="67">
        <v>44321</v>
      </c>
      <c r="B11255" s="60" t="s">
        <v>47</v>
      </c>
      <c r="C11255" s="60" t="s">
        <v>47</v>
      </c>
      <c r="D11255" s="15">
        <v>8</v>
      </c>
    </row>
    <row r="11256" spans="1:4" x14ac:dyDescent="0.25">
      <c r="A11256" s="67">
        <v>44321</v>
      </c>
      <c r="B11256" s="60" t="s">
        <v>47</v>
      </c>
      <c r="C11256" s="60" t="s">
        <v>924</v>
      </c>
      <c r="D11256" s="15">
        <v>4</v>
      </c>
    </row>
    <row r="11257" spans="1:4" x14ac:dyDescent="0.25">
      <c r="A11257" s="67">
        <v>44321</v>
      </c>
      <c r="B11257" s="60" t="s">
        <v>48</v>
      </c>
      <c r="C11257" s="60" t="s">
        <v>48</v>
      </c>
      <c r="D11257" s="15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5">
        <v>17</v>
      </c>
    </row>
    <row r="11259" spans="1:4" x14ac:dyDescent="0.25">
      <c r="A11259" s="67">
        <v>44321</v>
      </c>
      <c r="B11259" s="60" t="s">
        <v>9</v>
      </c>
      <c r="C11259" s="60" t="s">
        <v>612</v>
      </c>
      <c r="D11259" s="15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5">
        <v>63</v>
      </c>
    </row>
    <row r="11261" spans="1:4" x14ac:dyDescent="0.25">
      <c r="A11261" s="67">
        <v>44321</v>
      </c>
      <c r="B11261" s="60" t="s">
        <v>9</v>
      </c>
      <c r="C11261" s="60" t="s">
        <v>17</v>
      </c>
      <c r="D11261" s="15">
        <v>5</v>
      </c>
    </row>
    <row r="11262" spans="1:4" x14ac:dyDescent="0.25">
      <c r="A11262" s="67">
        <v>44321</v>
      </c>
      <c r="B11262" s="60" t="s">
        <v>9</v>
      </c>
      <c r="C11262" s="60" t="s">
        <v>1018</v>
      </c>
      <c r="D11262" s="15">
        <v>1</v>
      </c>
    </row>
    <row r="11263" spans="1:4" x14ac:dyDescent="0.25">
      <c r="A11263" s="67">
        <v>44321</v>
      </c>
      <c r="B11263" s="60" t="s">
        <v>9</v>
      </c>
      <c r="C11263" s="60" t="s">
        <v>148</v>
      </c>
      <c r="D11263" s="15">
        <v>5</v>
      </c>
    </row>
    <row r="11264" spans="1:4" x14ac:dyDescent="0.25">
      <c r="A11264" s="67">
        <v>44321</v>
      </c>
      <c r="B11264" s="60" t="s">
        <v>9</v>
      </c>
      <c r="C11264" s="60" t="s">
        <v>144</v>
      </c>
      <c r="D11264" s="15">
        <v>8</v>
      </c>
    </row>
    <row r="11265" spans="1:4" x14ac:dyDescent="0.25">
      <c r="A11265" s="67">
        <v>44321</v>
      </c>
      <c r="B11265" s="60" t="s">
        <v>15</v>
      </c>
      <c r="C11265" s="60" t="s">
        <v>1355</v>
      </c>
      <c r="D11265" s="15">
        <v>6</v>
      </c>
    </row>
    <row r="11266" spans="1:4" x14ac:dyDescent="0.25">
      <c r="A11266" s="67">
        <v>44321</v>
      </c>
      <c r="B11266" s="60" t="s">
        <v>11</v>
      </c>
      <c r="C11266" s="60" t="s">
        <v>64</v>
      </c>
      <c r="D11266" s="15">
        <v>6</v>
      </c>
    </row>
    <row r="11267" spans="1:4" x14ac:dyDescent="0.25">
      <c r="A11267" s="67">
        <v>44321</v>
      </c>
      <c r="B11267" s="60" t="s">
        <v>11</v>
      </c>
      <c r="C11267" s="60" t="s">
        <v>335</v>
      </c>
      <c r="D11267" s="15">
        <v>6</v>
      </c>
    </row>
    <row r="11268" spans="1:4" x14ac:dyDescent="0.25">
      <c r="A11268" s="67">
        <v>44321</v>
      </c>
      <c r="B11268" s="60" t="s">
        <v>11</v>
      </c>
      <c r="C11268" s="60" t="s">
        <v>11</v>
      </c>
      <c r="D11268" s="15">
        <v>34</v>
      </c>
    </row>
    <row r="11269" spans="1:4" x14ac:dyDescent="0.25">
      <c r="A11269" s="67">
        <v>44321</v>
      </c>
      <c r="B11269" s="60" t="s">
        <v>11</v>
      </c>
      <c r="C11269" s="60" t="s">
        <v>854</v>
      </c>
      <c r="D11269" s="15">
        <v>1</v>
      </c>
    </row>
    <row r="11270" spans="1:4" x14ac:dyDescent="0.25">
      <c r="A11270" s="67">
        <v>44321</v>
      </c>
      <c r="B11270" s="60" t="s">
        <v>11</v>
      </c>
      <c r="C11270" s="60" t="s">
        <v>134</v>
      </c>
      <c r="D11270" s="15">
        <v>2</v>
      </c>
    </row>
    <row r="11271" spans="1:4" x14ac:dyDescent="0.25">
      <c r="A11271" s="67">
        <v>44321</v>
      </c>
      <c r="B11271" s="60" t="s">
        <v>12</v>
      </c>
      <c r="C11271" s="60" t="s">
        <v>74</v>
      </c>
      <c r="D11271" s="15">
        <v>1</v>
      </c>
    </row>
    <row r="11272" spans="1:4" x14ac:dyDescent="0.25">
      <c r="A11272" s="67">
        <v>44321</v>
      </c>
      <c r="B11272" s="60" t="s">
        <v>12</v>
      </c>
      <c r="C11272" s="60" t="s">
        <v>116</v>
      </c>
      <c r="D11272" s="15">
        <v>2</v>
      </c>
    </row>
    <row r="11273" spans="1:4" x14ac:dyDescent="0.25">
      <c r="A11273" s="67">
        <v>44321</v>
      </c>
      <c r="B11273" s="60" t="s">
        <v>8</v>
      </c>
      <c r="C11273" s="60" t="s">
        <v>73</v>
      </c>
      <c r="D11273" s="15">
        <v>1</v>
      </c>
    </row>
    <row r="11274" spans="1:4" x14ac:dyDescent="0.25">
      <c r="A11274" s="67">
        <v>44321</v>
      </c>
      <c r="B11274" s="60" t="s">
        <v>8</v>
      </c>
      <c r="C11274" s="60" t="s">
        <v>58</v>
      </c>
      <c r="D11274" s="15">
        <v>5</v>
      </c>
    </row>
    <row r="11275" spans="1:4" x14ac:dyDescent="0.25">
      <c r="A11275" s="67">
        <v>44321</v>
      </c>
      <c r="B11275" s="60" t="s">
        <v>8</v>
      </c>
      <c r="C11275" s="60" t="s">
        <v>141</v>
      </c>
      <c r="D11275" s="15">
        <v>1</v>
      </c>
    </row>
    <row r="11276" spans="1:4" x14ac:dyDescent="0.25">
      <c r="A11276" s="67">
        <v>44321</v>
      </c>
      <c r="B11276" s="60" t="s">
        <v>8</v>
      </c>
      <c r="C11276" s="60" t="s">
        <v>133</v>
      </c>
      <c r="D11276" s="15">
        <v>3</v>
      </c>
    </row>
    <row r="11277" spans="1:4" x14ac:dyDescent="0.25">
      <c r="A11277" s="67">
        <v>44321</v>
      </c>
      <c r="B11277" s="60" t="s">
        <v>8</v>
      </c>
      <c r="C11277" s="60" t="s">
        <v>233</v>
      </c>
      <c r="D11277" s="15">
        <v>1</v>
      </c>
    </row>
    <row r="11278" spans="1:4" x14ac:dyDescent="0.25">
      <c r="A11278" s="67">
        <v>44321</v>
      </c>
      <c r="B11278" s="60" t="s">
        <v>8</v>
      </c>
      <c r="C11278" s="60" t="s">
        <v>204</v>
      </c>
      <c r="D11278" s="15">
        <v>1</v>
      </c>
    </row>
    <row r="11279" spans="1:4" x14ac:dyDescent="0.25">
      <c r="A11279" s="67">
        <v>44321</v>
      </c>
      <c r="B11279" s="60" t="s">
        <v>8</v>
      </c>
      <c r="C11279" s="60" t="s">
        <v>40</v>
      </c>
      <c r="D11279" s="15">
        <v>2</v>
      </c>
    </row>
    <row r="11280" spans="1:4" x14ac:dyDescent="0.25">
      <c r="A11280" s="67">
        <v>44321</v>
      </c>
      <c r="B11280" s="60" t="s">
        <v>8</v>
      </c>
      <c r="C11280" s="60" t="s">
        <v>8</v>
      </c>
      <c r="D11280" s="15">
        <v>108</v>
      </c>
    </row>
    <row r="11281" spans="1:4" x14ac:dyDescent="0.25">
      <c r="A11281" s="67">
        <v>44321</v>
      </c>
      <c r="B11281" s="60" t="s">
        <v>8</v>
      </c>
      <c r="C11281" s="60" t="s">
        <v>186</v>
      </c>
      <c r="D11281" s="15">
        <v>1</v>
      </c>
    </row>
    <row r="11282" spans="1:4" x14ac:dyDescent="0.25">
      <c r="A11282" s="67">
        <v>44321</v>
      </c>
      <c r="B11282" s="60" t="s">
        <v>8</v>
      </c>
      <c r="C11282" s="60" t="s">
        <v>31</v>
      </c>
      <c r="D11282" s="15">
        <v>3</v>
      </c>
    </row>
    <row r="11283" spans="1:4" x14ac:dyDescent="0.25">
      <c r="A11283" s="67">
        <v>44321</v>
      </c>
      <c r="B11283" s="60" t="s">
        <v>8</v>
      </c>
      <c r="C11283" s="60" t="s">
        <v>594</v>
      </c>
      <c r="D11283" s="15">
        <v>2</v>
      </c>
    </row>
    <row r="11284" spans="1:4" x14ac:dyDescent="0.25">
      <c r="A11284" s="67">
        <v>44321</v>
      </c>
      <c r="B11284" s="60" t="s">
        <v>8</v>
      </c>
      <c r="C11284" s="60" t="s">
        <v>111</v>
      </c>
      <c r="D11284" s="15">
        <v>2</v>
      </c>
    </row>
    <row r="11285" spans="1:4" x14ac:dyDescent="0.25">
      <c r="A11285" s="67">
        <v>44321</v>
      </c>
      <c r="B11285" s="60" t="s">
        <v>49</v>
      </c>
      <c r="C11285" s="60" t="s">
        <v>214</v>
      </c>
      <c r="D11285" s="15">
        <v>2</v>
      </c>
    </row>
    <row r="11286" spans="1:4" x14ac:dyDescent="0.25">
      <c r="A11286" s="67">
        <v>44321</v>
      </c>
      <c r="B11286" s="60" t="s">
        <v>49</v>
      </c>
      <c r="C11286" s="60" t="s">
        <v>49</v>
      </c>
      <c r="D11286" s="15">
        <v>8</v>
      </c>
    </row>
    <row r="11287" spans="1:4" x14ac:dyDescent="0.25">
      <c r="A11287" s="67">
        <v>44321</v>
      </c>
      <c r="B11287" s="60" t="s">
        <v>50</v>
      </c>
      <c r="C11287" s="60" t="s">
        <v>1073</v>
      </c>
      <c r="D11287" s="15">
        <v>1</v>
      </c>
    </row>
    <row r="11288" spans="1:4" x14ac:dyDescent="0.25">
      <c r="A11288" s="67">
        <v>44321</v>
      </c>
      <c r="B11288" s="60" t="s">
        <v>50</v>
      </c>
      <c r="C11288" s="60" t="s">
        <v>928</v>
      </c>
      <c r="D11288" s="15">
        <v>1</v>
      </c>
    </row>
    <row r="11289" spans="1:4" x14ac:dyDescent="0.25">
      <c r="A11289" s="67">
        <v>44321</v>
      </c>
      <c r="B11289" s="60" t="s">
        <v>50</v>
      </c>
      <c r="C11289" s="60" t="s">
        <v>1356</v>
      </c>
      <c r="D11289" s="15">
        <v>4</v>
      </c>
    </row>
    <row r="11290" spans="1:4" x14ac:dyDescent="0.25">
      <c r="A11290" s="67">
        <v>44321</v>
      </c>
      <c r="B11290" s="60" t="s">
        <v>50</v>
      </c>
      <c r="C11290" s="60" t="s">
        <v>367</v>
      </c>
      <c r="D11290" s="15">
        <v>5</v>
      </c>
    </row>
    <row r="11291" spans="1:4" x14ac:dyDescent="0.25">
      <c r="A11291" s="67">
        <v>44321</v>
      </c>
      <c r="B11291" s="60" t="s">
        <v>27</v>
      </c>
      <c r="C11291" s="60" t="s">
        <v>140</v>
      </c>
      <c r="D11291" s="15">
        <v>5</v>
      </c>
    </row>
    <row r="11292" spans="1:4" x14ac:dyDescent="0.25">
      <c r="A11292" s="67">
        <v>44321</v>
      </c>
      <c r="B11292" s="60" t="s">
        <v>27</v>
      </c>
      <c r="C11292" s="60" t="s">
        <v>234</v>
      </c>
      <c r="D11292" s="15">
        <v>1</v>
      </c>
    </row>
    <row r="11293" spans="1:4" x14ac:dyDescent="0.25">
      <c r="A11293" s="67">
        <v>44321</v>
      </c>
      <c r="B11293" s="60" t="s">
        <v>27</v>
      </c>
      <c r="C11293" s="60" t="s">
        <v>43</v>
      </c>
      <c r="D11293" s="15">
        <v>33</v>
      </c>
    </row>
    <row r="11294" spans="1:4" x14ac:dyDescent="0.25">
      <c r="A11294" s="67">
        <v>44321</v>
      </c>
      <c r="B11294" s="60" t="s">
        <v>27</v>
      </c>
      <c r="C11294" s="60" t="s">
        <v>866</v>
      </c>
      <c r="D11294" s="15">
        <v>1</v>
      </c>
    </row>
    <row r="11295" spans="1:4" x14ac:dyDescent="0.25">
      <c r="A11295" s="67">
        <v>44321</v>
      </c>
      <c r="B11295" s="60" t="s">
        <v>27</v>
      </c>
      <c r="C11295" s="60" t="s">
        <v>621</v>
      </c>
      <c r="D11295" s="15">
        <v>1</v>
      </c>
    </row>
    <row r="11296" spans="1:4" x14ac:dyDescent="0.25">
      <c r="A11296" s="67">
        <v>44321</v>
      </c>
      <c r="B11296" s="60" t="s">
        <v>27</v>
      </c>
      <c r="C11296" s="60" t="s">
        <v>710</v>
      </c>
      <c r="D11296" s="15">
        <v>1</v>
      </c>
    </row>
    <row r="11297" spans="1:4" x14ac:dyDescent="0.25">
      <c r="A11297" s="67">
        <v>44321</v>
      </c>
      <c r="B11297" s="60" t="s">
        <v>51</v>
      </c>
      <c r="C11297" s="60" t="s">
        <v>750</v>
      </c>
      <c r="D11297" s="15">
        <v>1</v>
      </c>
    </row>
    <row r="11298" spans="1:4" x14ac:dyDescent="0.25">
      <c r="A11298" s="67">
        <v>44321</v>
      </c>
      <c r="B11298" s="60" t="s">
        <v>51</v>
      </c>
      <c r="C11298" s="60" t="s">
        <v>51</v>
      </c>
      <c r="D11298" s="15">
        <v>4</v>
      </c>
    </row>
    <row r="11299" spans="1:4" x14ac:dyDescent="0.25">
      <c r="A11299" s="67">
        <v>44321</v>
      </c>
      <c r="B11299" s="60" t="s">
        <v>10</v>
      </c>
      <c r="C11299" s="60" t="s">
        <v>1053</v>
      </c>
      <c r="D11299" s="15">
        <v>4</v>
      </c>
    </row>
    <row r="11300" spans="1:4" x14ac:dyDescent="0.25">
      <c r="A11300" s="67">
        <v>44321</v>
      </c>
      <c r="B11300" s="60" t="s">
        <v>10</v>
      </c>
      <c r="C11300" s="564" t="s">
        <v>1144</v>
      </c>
      <c r="D11300" s="15">
        <v>1</v>
      </c>
    </row>
    <row r="11301" spans="1:4" x14ac:dyDescent="0.25">
      <c r="A11301" s="67">
        <v>44321</v>
      </c>
      <c r="B11301" s="60" t="s">
        <v>10</v>
      </c>
      <c r="C11301" s="60" t="s">
        <v>10</v>
      </c>
      <c r="D11301" s="15">
        <v>14</v>
      </c>
    </row>
    <row r="11302" spans="1:4" x14ac:dyDescent="0.25">
      <c r="A11302" s="67">
        <v>44322</v>
      </c>
      <c r="B11302" s="60" t="s">
        <v>14</v>
      </c>
      <c r="C11302" s="60" t="s">
        <v>14</v>
      </c>
      <c r="D11302" s="15">
        <v>72</v>
      </c>
    </row>
    <row r="11303" spans="1:4" x14ac:dyDescent="0.25">
      <c r="A11303" s="67">
        <v>44322</v>
      </c>
      <c r="B11303" s="60" t="s">
        <v>14</v>
      </c>
      <c r="C11303" s="60" t="s">
        <v>947</v>
      </c>
      <c r="D11303" s="15">
        <v>1</v>
      </c>
    </row>
    <row r="11304" spans="1:4" x14ac:dyDescent="0.25">
      <c r="A11304" s="67">
        <v>44322</v>
      </c>
      <c r="B11304" s="60" t="s">
        <v>14</v>
      </c>
      <c r="C11304" s="60" t="s">
        <v>1088</v>
      </c>
      <c r="D11304" s="15">
        <v>1</v>
      </c>
    </row>
    <row r="11305" spans="1:4" x14ac:dyDescent="0.25">
      <c r="A11305" s="67">
        <v>44322</v>
      </c>
      <c r="B11305" s="60" t="s">
        <v>14</v>
      </c>
      <c r="C11305" s="60" t="s">
        <v>16</v>
      </c>
      <c r="D11305" s="15">
        <v>17</v>
      </c>
    </row>
    <row r="11306" spans="1:4" x14ac:dyDescent="0.25">
      <c r="A11306" s="67">
        <v>44322</v>
      </c>
      <c r="B11306" s="60" t="s">
        <v>14</v>
      </c>
      <c r="C11306" s="60" t="s">
        <v>807</v>
      </c>
      <c r="D11306" s="15">
        <v>2</v>
      </c>
    </row>
    <row r="11307" spans="1:4" x14ac:dyDescent="0.25">
      <c r="A11307" s="67">
        <v>44322</v>
      </c>
      <c r="B11307" s="60" t="s">
        <v>14</v>
      </c>
      <c r="C11307" s="60" t="s">
        <v>85</v>
      </c>
      <c r="D11307" s="15">
        <v>14</v>
      </c>
    </row>
    <row r="11308" spans="1:4" x14ac:dyDescent="0.25">
      <c r="A11308" s="67">
        <v>44322</v>
      </c>
      <c r="B11308" s="60" t="s">
        <v>20</v>
      </c>
      <c r="C11308" s="60" t="s">
        <v>853</v>
      </c>
      <c r="D11308" s="15">
        <v>2</v>
      </c>
    </row>
    <row r="11309" spans="1:4" x14ac:dyDescent="0.25">
      <c r="A11309" s="67">
        <v>44322</v>
      </c>
      <c r="B11309" s="60" t="s">
        <v>20</v>
      </c>
      <c r="C11309" s="60" t="s">
        <v>20</v>
      </c>
      <c r="D11309" s="15">
        <v>95</v>
      </c>
    </row>
    <row r="11310" spans="1:4" x14ac:dyDescent="0.25">
      <c r="A11310" s="67">
        <v>44322</v>
      </c>
      <c r="B11310" s="60" t="s">
        <v>20</v>
      </c>
      <c r="C11310" s="60" t="s">
        <v>679</v>
      </c>
      <c r="D11310" s="15">
        <v>1</v>
      </c>
    </row>
    <row r="11311" spans="1:4" x14ac:dyDescent="0.25">
      <c r="A11311" s="67">
        <v>44322</v>
      </c>
      <c r="B11311" s="60" t="s">
        <v>20</v>
      </c>
      <c r="C11311" s="60" t="s">
        <v>1351</v>
      </c>
      <c r="D11311" s="15">
        <v>1</v>
      </c>
    </row>
    <row r="11312" spans="1:4" x14ac:dyDescent="0.25">
      <c r="A11312" s="67">
        <v>44322</v>
      </c>
      <c r="B11312" s="60" t="s">
        <v>20</v>
      </c>
      <c r="C11312" s="60" t="s">
        <v>365</v>
      </c>
      <c r="D11312" s="15">
        <v>1</v>
      </c>
    </row>
    <row r="11313" spans="1:4" x14ac:dyDescent="0.25">
      <c r="A11313" s="67">
        <v>44322</v>
      </c>
      <c r="B11313" s="60" t="s">
        <v>20</v>
      </c>
      <c r="C11313" s="60" t="s">
        <v>876</v>
      </c>
      <c r="D11313" s="15">
        <v>1</v>
      </c>
    </row>
    <row r="11314" spans="1:4" x14ac:dyDescent="0.25">
      <c r="A11314" s="67">
        <v>44322</v>
      </c>
      <c r="B11314" s="60" t="s">
        <v>20</v>
      </c>
      <c r="C11314" s="60" t="s">
        <v>712</v>
      </c>
      <c r="D11314" s="15">
        <v>1</v>
      </c>
    </row>
    <row r="11315" spans="1:4" x14ac:dyDescent="0.25">
      <c r="A11315" s="67">
        <v>44322</v>
      </c>
      <c r="B11315" s="60" t="s">
        <v>13</v>
      </c>
      <c r="C11315" s="60" t="s">
        <v>1055</v>
      </c>
      <c r="D11315" s="15">
        <v>1</v>
      </c>
    </row>
    <row r="11316" spans="1:4" x14ac:dyDescent="0.25">
      <c r="A11316" s="67">
        <v>44322</v>
      </c>
      <c r="B11316" s="60" t="s">
        <v>13</v>
      </c>
      <c r="C11316" s="60" t="s">
        <v>611</v>
      </c>
      <c r="D11316" s="15">
        <v>2</v>
      </c>
    </row>
    <row r="11317" spans="1:4" x14ac:dyDescent="0.25">
      <c r="A11317" s="67">
        <v>44322</v>
      </c>
      <c r="B11317" s="60" t="s">
        <v>13</v>
      </c>
      <c r="C11317" s="60" t="s">
        <v>13</v>
      </c>
      <c r="D11317" s="15">
        <v>12</v>
      </c>
    </row>
    <row r="11318" spans="1:4" x14ac:dyDescent="0.25">
      <c r="A11318" s="67">
        <v>44322</v>
      </c>
      <c r="B11318" s="60" t="s">
        <v>13</v>
      </c>
      <c r="C11318" s="60" t="s">
        <v>225</v>
      </c>
      <c r="D11318" s="15">
        <v>13</v>
      </c>
    </row>
    <row r="11319" spans="1:4" x14ac:dyDescent="0.25">
      <c r="A11319" s="67">
        <v>44322</v>
      </c>
      <c r="B11319" s="60" t="s">
        <v>13</v>
      </c>
      <c r="C11319" s="564" t="s">
        <v>326</v>
      </c>
      <c r="D11319" s="15">
        <v>1</v>
      </c>
    </row>
    <row r="11320" spans="1:4" x14ac:dyDescent="0.25">
      <c r="A11320" s="67">
        <v>44322</v>
      </c>
      <c r="B11320" s="60" t="s">
        <v>24</v>
      </c>
      <c r="C11320" s="60" t="s">
        <v>23</v>
      </c>
      <c r="D11320" s="15">
        <v>9</v>
      </c>
    </row>
    <row r="11321" spans="1:4" x14ac:dyDescent="0.25">
      <c r="A11321" s="67">
        <v>44322</v>
      </c>
      <c r="B11321" s="60" t="s">
        <v>24</v>
      </c>
      <c r="C11321" s="60" t="s">
        <v>24</v>
      </c>
      <c r="D11321" s="15">
        <v>7</v>
      </c>
    </row>
    <row r="11322" spans="1:4" x14ac:dyDescent="0.25">
      <c r="A11322" s="67">
        <v>44322</v>
      </c>
      <c r="B11322" s="60" t="s">
        <v>47</v>
      </c>
      <c r="C11322" s="60" t="s">
        <v>1066</v>
      </c>
      <c r="D11322" s="15">
        <v>4</v>
      </c>
    </row>
    <row r="11323" spans="1:4" x14ac:dyDescent="0.25">
      <c r="A11323" s="67">
        <v>44322</v>
      </c>
      <c r="B11323" s="60" t="s">
        <v>47</v>
      </c>
      <c r="C11323" s="60" t="s">
        <v>47</v>
      </c>
      <c r="D11323" s="15">
        <v>8</v>
      </c>
    </row>
    <row r="11324" spans="1:4" x14ac:dyDescent="0.25">
      <c r="A11324" s="67">
        <v>44322</v>
      </c>
      <c r="B11324" s="60" t="s">
        <v>47</v>
      </c>
      <c r="C11324" s="60" t="s">
        <v>924</v>
      </c>
      <c r="D11324" s="15">
        <v>1</v>
      </c>
    </row>
    <row r="11325" spans="1:4" x14ac:dyDescent="0.25">
      <c r="A11325" s="67">
        <v>44322</v>
      </c>
      <c r="B11325" s="60" t="s">
        <v>48</v>
      </c>
      <c r="C11325" s="60" t="s">
        <v>48</v>
      </c>
      <c r="D11325" s="15">
        <v>9</v>
      </c>
    </row>
    <row r="11326" spans="1:4" x14ac:dyDescent="0.25">
      <c r="A11326" s="67">
        <v>44322</v>
      </c>
      <c r="B11326" s="60" t="s">
        <v>7</v>
      </c>
      <c r="C11326" s="60" t="s">
        <v>115</v>
      </c>
      <c r="D11326" s="15">
        <v>1</v>
      </c>
    </row>
    <row r="11327" spans="1:4" x14ac:dyDescent="0.25">
      <c r="A11327" s="67">
        <v>44322</v>
      </c>
      <c r="B11327" s="60" t="s">
        <v>7</v>
      </c>
      <c r="C11327" s="60" t="s">
        <v>7</v>
      </c>
      <c r="D11327" s="15">
        <v>47</v>
      </c>
    </row>
    <row r="11328" spans="1:4" x14ac:dyDescent="0.25">
      <c r="A11328" s="67">
        <v>44322</v>
      </c>
      <c r="B11328" s="60" t="s">
        <v>9</v>
      </c>
      <c r="C11328" s="60" t="s">
        <v>612</v>
      </c>
      <c r="D11328" s="15">
        <v>2</v>
      </c>
    </row>
    <row r="11329" spans="1:4" x14ac:dyDescent="0.25">
      <c r="A11329" s="67">
        <v>44322</v>
      </c>
      <c r="B11329" s="60" t="s">
        <v>9</v>
      </c>
      <c r="C11329" s="60" t="s">
        <v>364</v>
      </c>
      <c r="D11329" s="15">
        <v>2</v>
      </c>
    </row>
    <row r="11330" spans="1:4" x14ac:dyDescent="0.25">
      <c r="A11330" s="67">
        <v>44322</v>
      </c>
      <c r="B11330" s="60" t="s">
        <v>9</v>
      </c>
      <c r="C11330" s="60" t="s">
        <v>9</v>
      </c>
      <c r="D11330" s="15">
        <v>79</v>
      </c>
    </row>
    <row r="11331" spans="1:4" x14ac:dyDescent="0.25">
      <c r="A11331" s="67">
        <v>44322</v>
      </c>
      <c r="B11331" s="60" t="s">
        <v>9</v>
      </c>
      <c r="C11331" s="60" t="s">
        <v>17</v>
      </c>
      <c r="D11331" s="15">
        <v>4</v>
      </c>
    </row>
    <row r="11332" spans="1:4" x14ac:dyDescent="0.25">
      <c r="A11332" s="67">
        <v>44322</v>
      </c>
      <c r="B11332" s="60" t="s">
        <v>9</v>
      </c>
      <c r="C11332" s="60" t="s">
        <v>148</v>
      </c>
      <c r="D11332" s="15">
        <v>4</v>
      </c>
    </row>
    <row r="11333" spans="1:4" x14ac:dyDescent="0.25">
      <c r="A11333" s="67">
        <v>44322</v>
      </c>
      <c r="B11333" s="60" t="s">
        <v>9</v>
      </c>
      <c r="C11333" s="60" t="s">
        <v>144</v>
      </c>
      <c r="D11333" s="15">
        <v>10</v>
      </c>
    </row>
    <row r="11334" spans="1:4" x14ac:dyDescent="0.25">
      <c r="A11334" s="67">
        <v>44322</v>
      </c>
      <c r="B11334" s="60" t="s">
        <v>15</v>
      </c>
      <c r="C11334" s="60" t="s">
        <v>1355</v>
      </c>
      <c r="D11334" s="15">
        <v>4</v>
      </c>
    </row>
    <row r="11335" spans="1:4" x14ac:dyDescent="0.25">
      <c r="A11335" s="67">
        <v>44322</v>
      </c>
      <c r="B11335" s="60" t="s">
        <v>15</v>
      </c>
      <c r="C11335" s="60" t="s">
        <v>284</v>
      </c>
      <c r="D11335" s="15">
        <v>4</v>
      </c>
    </row>
    <row r="11336" spans="1:4" x14ac:dyDescent="0.25">
      <c r="A11336" s="67">
        <v>44322</v>
      </c>
      <c r="B11336" s="60" t="s">
        <v>11</v>
      </c>
      <c r="C11336" s="60" t="s">
        <v>64</v>
      </c>
      <c r="D11336" s="15">
        <v>5</v>
      </c>
    </row>
    <row r="11337" spans="1:4" x14ac:dyDescent="0.25">
      <c r="A11337" s="67">
        <v>44322</v>
      </c>
      <c r="B11337" s="60" t="s">
        <v>11</v>
      </c>
      <c r="C11337" s="60" t="s">
        <v>335</v>
      </c>
      <c r="D11337" s="15">
        <v>5</v>
      </c>
    </row>
    <row r="11338" spans="1:4" x14ac:dyDescent="0.25">
      <c r="A11338" s="67">
        <v>44322</v>
      </c>
      <c r="B11338" s="60" t="s">
        <v>11</v>
      </c>
      <c r="C11338" s="564" t="s">
        <v>1182</v>
      </c>
      <c r="D11338" s="15">
        <v>1</v>
      </c>
    </row>
    <row r="11339" spans="1:4" x14ac:dyDescent="0.25">
      <c r="A11339" s="67">
        <v>44322</v>
      </c>
      <c r="B11339" s="60" t="s">
        <v>11</v>
      </c>
      <c r="C11339" s="60" t="s">
        <v>11</v>
      </c>
      <c r="D11339" s="15">
        <v>15</v>
      </c>
    </row>
    <row r="11340" spans="1:4" x14ac:dyDescent="0.25">
      <c r="A11340" s="67">
        <v>44322</v>
      </c>
      <c r="B11340" s="60" t="s">
        <v>11</v>
      </c>
      <c r="C11340" s="60" t="s">
        <v>854</v>
      </c>
      <c r="D11340" s="15">
        <v>2</v>
      </c>
    </row>
    <row r="11341" spans="1:4" x14ac:dyDescent="0.25">
      <c r="A11341" s="67">
        <v>44322</v>
      </c>
      <c r="B11341" s="60" t="s">
        <v>11</v>
      </c>
      <c r="C11341" s="60" t="s">
        <v>134</v>
      </c>
      <c r="D11341" s="15">
        <v>6</v>
      </c>
    </row>
    <row r="11342" spans="1:4" x14ac:dyDescent="0.25">
      <c r="A11342" s="67">
        <v>44322</v>
      </c>
      <c r="B11342" s="60" t="s">
        <v>12</v>
      </c>
      <c r="C11342" s="60" t="s">
        <v>74</v>
      </c>
      <c r="D11342" s="15">
        <v>2</v>
      </c>
    </row>
    <row r="11343" spans="1:4" x14ac:dyDescent="0.25">
      <c r="A11343" s="67">
        <v>44322</v>
      </c>
      <c r="B11343" s="60" t="s">
        <v>12</v>
      </c>
      <c r="C11343" s="60" t="s">
        <v>955</v>
      </c>
      <c r="D11343" s="15">
        <v>1</v>
      </c>
    </row>
    <row r="11344" spans="1:4" x14ac:dyDescent="0.25">
      <c r="A11344" s="67">
        <v>44322</v>
      </c>
      <c r="B11344" s="60" t="s">
        <v>12</v>
      </c>
      <c r="C11344" s="60" t="s">
        <v>781</v>
      </c>
      <c r="D11344" s="15">
        <v>1</v>
      </c>
    </row>
    <row r="11345" spans="1:4" x14ac:dyDescent="0.25">
      <c r="A11345" s="67">
        <v>44322</v>
      </c>
      <c r="B11345" s="60" t="s">
        <v>12</v>
      </c>
      <c r="C11345" s="60" t="s">
        <v>589</v>
      </c>
      <c r="D11345" s="15">
        <v>1</v>
      </c>
    </row>
    <row r="11346" spans="1:4" x14ac:dyDescent="0.25">
      <c r="A11346" s="67">
        <v>44322</v>
      </c>
      <c r="B11346" s="60" t="s">
        <v>12</v>
      </c>
      <c r="C11346" s="60" t="s">
        <v>116</v>
      </c>
      <c r="D11346" s="15">
        <v>1</v>
      </c>
    </row>
    <row r="11347" spans="1:4" x14ac:dyDescent="0.25">
      <c r="A11347" s="67">
        <v>44322</v>
      </c>
      <c r="B11347" s="60" t="s">
        <v>12</v>
      </c>
      <c r="C11347" s="60" t="s">
        <v>12</v>
      </c>
      <c r="D11347" s="15">
        <v>21</v>
      </c>
    </row>
    <row r="11348" spans="1:4" x14ac:dyDescent="0.25">
      <c r="A11348" s="67">
        <v>44322</v>
      </c>
      <c r="B11348" s="60" t="s">
        <v>8</v>
      </c>
      <c r="C11348" s="564" t="s">
        <v>1235</v>
      </c>
      <c r="D11348" s="15">
        <v>1</v>
      </c>
    </row>
    <row r="11349" spans="1:4" x14ac:dyDescent="0.25">
      <c r="A11349" s="67">
        <v>44322</v>
      </c>
      <c r="B11349" s="60" t="s">
        <v>8</v>
      </c>
      <c r="C11349" s="60" t="s">
        <v>73</v>
      </c>
      <c r="D11349" s="15">
        <v>1</v>
      </c>
    </row>
    <row r="11350" spans="1:4" x14ac:dyDescent="0.25">
      <c r="A11350" s="67">
        <v>44322</v>
      </c>
      <c r="B11350" s="60" t="s">
        <v>8</v>
      </c>
      <c r="C11350" s="60" t="s">
        <v>58</v>
      </c>
      <c r="D11350" s="15">
        <v>7</v>
      </c>
    </row>
    <row r="11351" spans="1:4" x14ac:dyDescent="0.25">
      <c r="A11351" s="67">
        <v>44322</v>
      </c>
      <c r="B11351" s="60" t="s">
        <v>8</v>
      </c>
      <c r="C11351" s="60" t="s">
        <v>721</v>
      </c>
      <c r="D11351" s="15">
        <v>2</v>
      </c>
    </row>
    <row r="11352" spans="1:4" x14ac:dyDescent="0.25">
      <c r="A11352" s="67">
        <v>44322</v>
      </c>
      <c r="B11352" s="60" t="s">
        <v>8</v>
      </c>
      <c r="C11352" s="60" t="s">
        <v>141</v>
      </c>
      <c r="D11352" s="15">
        <v>1</v>
      </c>
    </row>
    <row r="11353" spans="1:4" x14ac:dyDescent="0.25">
      <c r="A11353" s="67">
        <v>44322</v>
      </c>
      <c r="B11353" s="60" t="s">
        <v>8</v>
      </c>
      <c r="C11353" s="60" t="s">
        <v>133</v>
      </c>
      <c r="D11353" s="15">
        <v>6</v>
      </c>
    </row>
    <row r="11354" spans="1:4" x14ac:dyDescent="0.25">
      <c r="A11354" s="67">
        <v>44322</v>
      </c>
      <c r="B11354" s="60" t="s">
        <v>8</v>
      </c>
      <c r="C11354" s="60" t="s">
        <v>204</v>
      </c>
      <c r="D11354" s="15">
        <v>3</v>
      </c>
    </row>
    <row r="11355" spans="1:4" x14ac:dyDescent="0.25">
      <c r="A11355" s="67">
        <v>44322</v>
      </c>
      <c r="B11355" s="60" t="s">
        <v>8</v>
      </c>
      <c r="C11355" s="60" t="s">
        <v>40</v>
      </c>
      <c r="D11355" s="15">
        <v>1</v>
      </c>
    </row>
    <row r="11356" spans="1:4" x14ac:dyDescent="0.25">
      <c r="A11356" s="67">
        <v>44322</v>
      </c>
      <c r="B11356" s="60" t="s">
        <v>8</v>
      </c>
      <c r="C11356" s="60" t="s">
        <v>8</v>
      </c>
      <c r="D11356" s="15">
        <v>122</v>
      </c>
    </row>
    <row r="11357" spans="1:4" x14ac:dyDescent="0.25">
      <c r="A11357" s="67">
        <v>44322</v>
      </c>
      <c r="B11357" s="60" t="s">
        <v>8</v>
      </c>
      <c r="C11357" s="60" t="s">
        <v>31</v>
      </c>
      <c r="D11357" s="15">
        <v>6</v>
      </c>
    </row>
    <row r="11358" spans="1:4" x14ac:dyDescent="0.25">
      <c r="A11358" s="67">
        <v>44322</v>
      </c>
      <c r="B11358" s="60" t="s">
        <v>8</v>
      </c>
      <c r="C11358" s="60" t="s">
        <v>594</v>
      </c>
      <c r="D11358" s="15">
        <v>2</v>
      </c>
    </row>
    <row r="11359" spans="1:4" x14ac:dyDescent="0.25">
      <c r="A11359" s="67">
        <v>44322</v>
      </c>
      <c r="B11359" s="60" t="s">
        <v>8</v>
      </c>
      <c r="C11359" s="60" t="s">
        <v>111</v>
      </c>
      <c r="D11359" s="15">
        <v>13</v>
      </c>
    </row>
    <row r="11360" spans="1:4" x14ac:dyDescent="0.25">
      <c r="A11360" s="67">
        <v>44322</v>
      </c>
      <c r="B11360" s="60" t="s">
        <v>49</v>
      </c>
      <c r="C11360" s="60" t="s">
        <v>214</v>
      </c>
      <c r="D11360" s="15">
        <v>3</v>
      </c>
    </row>
    <row r="11361" spans="1:4" x14ac:dyDescent="0.25">
      <c r="A11361" s="67">
        <v>44322</v>
      </c>
      <c r="B11361" s="60" t="s">
        <v>49</v>
      </c>
      <c r="C11361" s="60" t="s">
        <v>49</v>
      </c>
      <c r="D11361" s="15">
        <v>10</v>
      </c>
    </row>
    <row r="11362" spans="1:4" x14ac:dyDescent="0.25">
      <c r="A11362" s="67">
        <v>44322</v>
      </c>
      <c r="B11362" s="60" t="s">
        <v>50</v>
      </c>
      <c r="C11362" s="60" t="s">
        <v>1087</v>
      </c>
      <c r="D11362" s="15">
        <v>1</v>
      </c>
    </row>
    <row r="11363" spans="1:4" x14ac:dyDescent="0.25">
      <c r="A11363" s="67">
        <v>44322</v>
      </c>
      <c r="B11363" s="60" t="s">
        <v>50</v>
      </c>
      <c r="C11363" s="60" t="s">
        <v>1356</v>
      </c>
      <c r="D11363" s="15">
        <v>8</v>
      </c>
    </row>
    <row r="11364" spans="1:4" x14ac:dyDescent="0.25">
      <c r="A11364" s="67">
        <v>44322</v>
      </c>
      <c r="B11364" s="60" t="s">
        <v>50</v>
      </c>
      <c r="C11364" s="60" t="s">
        <v>613</v>
      </c>
      <c r="D11364" s="15">
        <v>2</v>
      </c>
    </row>
    <row r="11365" spans="1:4" x14ac:dyDescent="0.25">
      <c r="A11365" s="67">
        <v>44322</v>
      </c>
      <c r="B11365" s="60" t="s">
        <v>50</v>
      </c>
      <c r="C11365" s="60" t="s">
        <v>367</v>
      </c>
      <c r="D11365" s="15">
        <v>22</v>
      </c>
    </row>
    <row r="11366" spans="1:4" x14ac:dyDescent="0.25">
      <c r="A11366" s="67">
        <v>44322</v>
      </c>
      <c r="B11366" s="60" t="s">
        <v>27</v>
      </c>
      <c r="C11366" s="60" t="s">
        <v>140</v>
      </c>
      <c r="D11366" s="15">
        <v>22</v>
      </c>
    </row>
    <row r="11367" spans="1:4" x14ac:dyDescent="0.25">
      <c r="A11367" s="67">
        <v>44322</v>
      </c>
      <c r="B11367" s="60" t="s">
        <v>27</v>
      </c>
      <c r="C11367" s="60" t="s">
        <v>234</v>
      </c>
      <c r="D11367" s="15">
        <v>3</v>
      </c>
    </row>
    <row r="11368" spans="1:4" x14ac:dyDescent="0.25">
      <c r="A11368" s="67">
        <v>44322</v>
      </c>
      <c r="B11368" s="60" t="s">
        <v>27</v>
      </c>
      <c r="C11368" s="60" t="s">
        <v>232</v>
      </c>
      <c r="D11368" s="15">
        <v>1</v>
      </c>
    </row>
    <row r="11369" spans="1:4" x14ac:dyDescent="0.25">
      <c r="A11369" s="67">
        <v>44322</v>
      </c>
      <c r="B11369" s="60" t="s">
        <v>27</v>
      </c>
      <c r="C11369" s="60" t="s">
        <v>43</v>
      </c>
      <c r="D11369" s="15">
        <v>55</v>
      </c>
    </row>
    <row r="11370" spans="1:4" x14ac:dyDescent="0.25">
      <c r="A11370" s="67">
        <v>44322</v>
      </c>
      <c r="B11370" s="60" t="s">
        <v>27</v>
      </c>
      <c r="C11370" s="60" t="s">
        <v>946</v>
      </c>
      <c r="D11370" s="15">
        <v>3</v>
      </c>
    </row>
    <row r="11371" spans="1:4" x14ac:dyDescent="0.25">
      <c r="A11371" s="67">
        <v>44322</v>
      </c>
      <c r="B11371" s="60" t="s">
        <v>27</v>
      </c>
      <c r="C11371" s="60" t="s">
        <v>866</v>
      </c>
      <c r="D11371" s="15">
        <v>4</v>
      </c>
    </row>
    <row r="11372" spans="1:4" x14ac:dyDescent="0.25">
      <c r="A11372" s="67">
        <v>44322</v>
      </c>
      <c r="B11372" s="60" t="s">
        <v>27</v>
      </c>
      <c r="C11372" s="60" t="s">
        <v>621</v>
      </c>
      <c r="D11372" s="15">
        <v>3</v>
      </c>
    </row>
    <row r="11373" spans="1:4" x14ac:dyDescent="0.25">
      <c r="A11373" s="67">
        <v>44322</v>
      </c>
      <c r="B11373" s="60" t="s">
        <v>27</v>
      </c>
      <c r="C11373" s="60" t="s">
        <v>710</v>
      </c>
      <c r="D11373" s="15">
        <v>1</v>
      </c>
    </row>
    <row r="11374" spans="1:4" x14ac:dyDescent="0.25">
      <c r="A11374" s="67">
        <v>44322</v>
      </c>
      <c r="B11374" s="60" t="s">
        <v>51</v>
      </c>
      <c r="C11374" s="60" t="s">
        <v>51</v>
      </c>
      <c r="D11374" s="15">
        <v>4</v>
      </c>
    </row>
    <row r="11375" spans="1:4" x14ac:dyDescent="0.25">
      <c r="A11375" s="67">
        <v>44322</v>
      </c>
      <c r="B11375" s="60" t="s">
        <v>10</v>
      </c>
      <c r="C11375" s="60" t="s">
        <v>1053</v>
      </c>
      <c r="D11375" s="15">
        <v>3</v>
      </c>
    </row>
    <row r="11376" spans="1:4" x14ac:dyDescent="0.25">
      <c r="A11376" s="67">
        <v>44322</v>
      </c>
      <c r="B11376" s="60" t="s">
        <v>10</v>
      </c>
      <c r="C11376" s="60" t="s">
        <v>10</v>
      </c>
      <c r="D11376" s="15">
        <v>40</v>
      </c>
    </row>
    <row r="11377" spans="1:4" x14ac:dyDescent="0.25">
      <c r="A11377" s="67">
        <v>44323</v>
      </c>
      <c r="B11377" s="60" t="s">
        <v>14</v>
      </c>
      <c r="C11377" s="60" t="s">
        <v>14</v>
      </c>
      <c r="D11377" s="15">
        <v>54</v>
      </c>
    </row>
    <row r="11378" spans="1:4" x14ac:dyDescent="0.25">
      <c r="A11378" s="67">
        <v>44323</v>
      </c>
      <c r="B11378" s="60" t="s">
        <v>14</v>
      </c>
      <c r="C11378" s="60" t="s">
        <v>947</v>
      </c>
      <c r="D11378" s="15">
        <v>1</v>
      </c>
    </row>
    <row r="11379" spans="1:4" x14ac:dyDescent="0.25">
      <c r="A11379" s="67">
        <v>44323</v>
      </c>
      <c r="B11379" s="60" t="s">
        <v>14</v>
      </c>
      <c r="C11379" s="60" t="s">
        <v>16</v>
      </c>
      <c r="D11379" s="15">
        <v>18</v>
      </c>
    </row>
    <row r="11380" spans="1:4" x14ac:dyDescent="0.25">
      <c r="A11380" s="67">
        <v>44323</v>
      </c>
      <c r="B11380" s="60" t="s">
        <v>14</v>
      </c>
      <c r="C11380" s="60" t="s">
        <v>807</v>
      </c>
      <c r="D11380" s="15">
        <v>8</v>
      </c>
    </row>
    <row r="11381" spans="1:4" x14ac:dyDescent="0.25">
      <c r="A11381" s="67">
        <v>44323</v>
      </c>
      <c r="B11381" s="60" t="s">
        <v>14</v>
      </c>
      <c r="C11381" s="60" t="s">
        <v>85</v>
      </c>
      <c r="D11381" s="15">
        <v>13</v>
      </c>
    </row>
    <row r="11382" spans="1:4" x14ac:dyDescent="0.25">
      <c r="A11382" s="67">
        <v>44323</v>
      </c>
      <c r="B11382" s="60" t="s">
        <v>20</v>
      </c>
      <c r="C11382" s="60" t="s">
        <v>853</v>
      </c>
      <c r="D11382" s="15">
        <v>1</v>
      </c>
    </row>
    <row r="11383" spans="1:4" x14ac:dyDescent="0.25">
      <c r="A11383" s="67">
        <v>44323</v>
      </c>
      <c r="B11383" s="60" t="s">
        <v>20</v>
      </c>
      <c r="C11383" s="60" t="s">
        <v>20</v>
      </c>
      <c r="D11383" s="15">
        <v>77</v>
      </c>
    </row>
    <row r="11384" spans="1:4" x14ac:dyDescent="0.25">
      <c r="A11384" s="67">
        <v>44323</v>
      </c>
      <c r="B11384" s="60" t="s">
        <v>20</v>
      </c>
      <c r="C11384" s="60" t="s">
        <v>1033</v>
      </c>
      <c r="D11384" s="15">
        <v>1</v>
      </c>
    </row>
    <row r="11385" spans="1:4" x14ac:dyDescent="0.25">
      <c r="A11385" s="67">
        <v>44323</v>
      </c>
      <c r="B11385" s="60" t="s">
        <v>13</v>
      </c>
      <c r="C11385" s="60" t="s">
        <v>224</v>
      </c>
      <c r="D11385" s="15">
        <v>1</v>
      </c>
    </row>
    <row r="11386" spans="1:4" x14ac:dyDescent="0.25">
      <c r="A11386" s="67">
        <v>44323</v>
      </c>
      <c r="B11386" s="60" t="s">
        <v>13</v>
      </c>
      <c r="C11386" s="60" t="s">
        <v>13</v>
      </c>
      <c r="D11386" s="15">
        <v>6</v>
      </c>
    </row>
    <row r="11387" spans="1:4" x14ac:dyDescent="0.25">
      <c r="A11387" s="67">
        <v>44323</v>
      </c>
      <c r="B11387" s="60" t="s">
        <v>13</v>
      </c>
      <c r="C11387" s="60" t="s">
        <v>673</v>
      </c>
      <c r="D11387" s="15">
        <v>1</v>
      </c>
    </row>
    <row r="11388" spans="1:4" x14ac:dyDescent="0.25">
      <c r="A11388" s="67">
        <v>44323</v>
      </c>
      <c r="B11388" s="60" t="s">
        <v>13</v>
      </c>
      <c r="C11388" s="60" t="s">
        <v>225</v>
      </c>
      <c r="D11388" s="15">
        <v>7</v>
      </c>
    </row>
    <row r="11389" spans="1:4" x14ac:dyDescent="0.25">
      <c r="A11389" s="67">
        <v>44323</v>
      </c>
      <c r="B11389" s="60" t="s">
        <v>24</v>
      </c>
      <c r="C11389" s="60" t="s">
        <v>23</v>
      </c>
      <c r="D11389" s="15">
        <v>20</v>
      </c>
    </row>
    <row r="11390" spans="1:4" x14ac:dyDescent="0.25">
      <c r="A11390" s="67">
        <v>44323</v>
      </c>
      <c r="B11390" s="60" t="s">
        <v>24</v>
      </c>
      <c r="C11390" s="60" t="s">
        <v>24</v>
      </c>
      <c r="D11390" s="15">
        <v>2</v>
      </c>
    </row>
    <row r="11391" spans="1:4" x14ac:dyDescent="0.25">
      <c r="A11391" s="67">
        <v>44323</v>
      </c>
      <c r="B11391" s="60" t="s">
        <v>24</v>
      </c>
      <c r="C11391" s="564" t="s">
        <v>706</v>
      </c>
      <c r="D11391" s="15">
        <v>1</v>
      </c>
    </row>
    <row r="11392" spans="1:4" x14ac:dyDescent="0.25">
      <c r="A11392" s="67">
        <v>44323</v>
      </c>
      <c r="B11392" s="60" t="s">
        <v>24</v>
      </c>
      <c r="C11392" s="60" t="s">
        <v>193</v>
      </c>
      <c r="D11392" s="15">
        <v>1</v>
      </c>
    </row>
    <row r="11393" spans="1:4" x14ac:dyDescent="0.25">
      <c r="A11393" s="67">
        <v>44323</v>
      </c>
      <c r="B11393" s="60" t="s">
        <v>24</v>
      </c>
      <c r="C11393" s="60" t="s">
        <v>37</v>
      </c>
      <c r="D11393" s="15">
        <v>2</v>
      </c>
    </row>
    <row r="11394" spans="1:4" x14ac:dyDescent="0.25">
      <c r="A11394" s="67">
        <v>44323</v>
      </c>
      <c r="B11394" s="60" t="s">
        <v>24</v>
      </c>
      <c r="C11394" s="60" t="s">
        <v>36</v>
      </c>
      <c r="D11394" s="15">
        <v>2</v>
      </c>
    </row>
    <row r="11395" spans="1:4" x14ac:dyDescent="0.25">
      <c r="A11395" s="67">
        <v>44323</v>
      </c>
      <c r="B11395" s="60" t="s">
        <v>47</v>
      </c>
      <c r="C11395" s="60" t="s">
        <v>47</v>
      </c>
      <c r="D11395" s="15">
        <v>4</v>
      </c>
    </row>
    <row r="11396" spans="1:4" x14ac:dyDescent="0.25">
      <c r="A11396" s="67">
        <v>44323</v>
      </c>
      <c r="B11396" s="60" t="s">
        <v>48</v>
      </c>
      <c r="C11396" s="60" t="s">
        <v>48</v>
      </c>
      <c r="D11396" s="15">
        <v>2</v>
      </c>
    </row>
    <row r="11397" spans="1:4" x14ac:dyDescent="0.25">
      <c r="A11397" s="67">
        <v>44323</v>
      </c>
      <c r="B11397" s="60" t="s">
        <v>7</v>
      </c>
      <c r="C11397" s="60" t="s">
        <v>1237</v>
      </c>
      <c r="D11397" s="15">
        <v>1</v>
      </c>
    </row>
    <row r="11398" spans="1:4" x14ac:dyDescent="0.25">
      <c r="A11398" s="67">
        <v>44323</v>
      </c>
      <c r="B11398" s="60" t="s">
        <v>7</v>
      </c>
      <c r="C11398" s="60" t="s">
        <v>115</v>
      </c>
      <c r="D11398" s="15">
        <v>4</v>
      </c>
    </row>
    <row r="11399" spans="1:4" x14ac:dyDescent="0.25">
      <c r="A11399" s="67">
        <v>44323</v>
      </c>
      <c r="B11399" s="60" t="s">
        <v>7</v>
      </c>
      <c r="C11399" s="60" t="s">
        <v>7</v>
      </c>
      <c r="D11399" s="15">
        <v>36</v>
      </c>
    </row>
    <row r="11400" spans="1:4" x14ac:dyDescent="0.25">
      <c r="A11400" s="67">
        <v>44323</v>
      </c>
      <c r="B11400" s="60" t="s">
        <v>9</v>
      </c>
      <c r="C11400" s="60" t="s">
        <v>9</v>
      </c>
      <c r="D11400" s="15">
        <v>79</v>
      </c>
    </row>
    <row r="11401" spans="1:4" x14ac:dyDescent="0.25">
      <c r="A11401" s="67">
        <v>44323</v>
      </c>
      <c r="B11401" s="60" t="s">
        <v>9</v>
      </c>
      <c r="C11401" s="233" t="s">
        <v>709</v>
      </c>
      <c r="D11401" s="60">
        <v>1</v>
      </c>
    </row>
    <row r="11402" spans="1:4" x14ac:dyDescent="0.25">
      <c r="A11402" s="67">
        <v>44323</v>
      </c>
      <c r="B11402" s="60" t="s">
        <v>9</v>
      </c>
      <c r="C11402" s="60" t="s">
        <v>17</v>
      </c>
      <c r="D11402" s="15">
        <v>8</v>
      </c>
    </row>
    <row r="11403" spans="1:4" x14ac:dyDescent="0.25">
      <c r="A11403" s="67">
        <v>44323</v>
      </c>
      <c r="B11403" s="60" t="s">
        <v>9</v>
      </c>
      <c r="C11403" s="60" t="s">
        <v>148</v>
      </c>
      <c r="D11403" s="15">
        <v>5</v>
      </c>
    </row>
    <row r="11404" spans="1:4" x14ac:dyDescent="0.25">
      <c r="A11404" s="67">
        <v>44323</v>
      </c>
      <c r="B11404" s="60" t="s">
        <v>9</v>
      </c>
      <c r="C11404" s="60" t="s">
        <v>144</v>
      </c>
      <c r="D11404" s="15">
        <v>10</v>
      </c>
    </row>
    <row r="11405" spans="1:4" x14ac:dyDescent="0.25">
      <c r="A11405" s="67">
        <v>44323</v>
      </c>
      <c r="B11405" s="60" t="s">
        <v>15</v>
      </c>
      <c r="C11405" s="60" t="s">
        <v>108</v>
      </c>
      <c r="D11405" s="15">
        <v>1</v>
      </c>
    </row>
    <row r="11406" spans="1:4" x14ac:dyDescent="0.25">
      <c r="A11406" s="67">
        <v>44323</v>
      </c>
      <c r="B11406" s="60" t="s">
        <v>15</v>
      </c>
      <c r="C11406" s="60" t="s">
        <v>1355</v>
      </c>
      <c r="D11406" s="15">
        <v>5</v>
      </c>
    </row>
    <row r="11407" spans="1:4" x14ac:dyDescent="0.25">
      <c r="A11407" s="67">
        <v>44323</v>
      </c>
      <c r="B11407" s="60" t="s">
        <v>15</v>
      </c>
      <c r="C11407" s="60" t="s">
        <v>284</v>
      </c>
      <c r="D11407" s="15">
        <v>5</v>
      </c>
    </row>
    <row r="11408" spans="1:4" x14ac:dyDescent="0.25">
      <c r="A11408" s="67">
        <v>44323</v>
      </c>
      <c r="B11408" s="60" t="s">
        <v>11</v>
      </c>
      <c r="C11408" s="60" t="s">
        <v>64</v>
      </c>
      <c r="D11408" s="15">
        <v>2</v>
      </c>
    </row>
    <row r="11409" spans="1:4" x14ac:dyDescent="0.25">
      <c r="A11409" s="67">
        <v>44323</v>
      </c>
      <c r="B11409" s="60" t="s">
        <v>11</v>
      </c>
      <c r="C11409" s="60" t="s">
        <v>335</v>
      </c>
      <c r="D11409" s="15">
        <v>3</v>
      </c>
    </row>
    <row r="11410" spans="1:4" x14ac:dyDescent="0.25">
      <c r="A11410" s="67">
        <v>44323</v>
      </c>
      <c r="B11410" s="60" t="s">
        <v>11</v>
      </c>
      <c r="C11410" s="60" t="s">
        <v>11</v>
      </c>
      <c r="D11410" s="15">
        <v>6</v>
      </c>
    </row>
    <row r="11411" spans="1:4" x14ac:dyDescent="0.25">
      <c r="A11411" s="67">
        <v>44323</v>
      </c>
      <c r="B11411" s="60" t="s">
        <v>11</v>
      </c>
      <c r="C11411" s="60" t="s">
        <v>134</v>
      </c>
      <c r="D11411" s="15">
        <v>2</v>
      </c>
    </row>
    <row r="11412" spans="1:4" x14ac:dyDescent="0.25">
      <c r="A11412" s="67">
        <v>44323</v>
      </c>
      <c r="B11412" s="60" t="s">
        <v>12</v>
      </c>
      <c r="C11412" s="564" t="s">
        <v>690</v>
      </c>
      <c r="D11412" s="15">
        <v>1</v>
      </c>
    </row>
    <row r="11413" spans="1:4" x14ac:dyDescent="0.25">
      <c r="A11413" s="67">
        <v>44323</v>
      </c>
      <c r="B11413" s="60" t="s">
        <v>12</v>
      </c>
      <c r="C11413" s="60" t="s">
        <v>74</v>
      </c>
      <c r="D11413" s="15">
        <v>2</v>
      </c>
    </row>
    <row r="11414" spans="1:4" x14ac:dyDescent="0.25">
      <c r="A11414" s="67">
        <v>44323</v>
      </c>
      <c r="B11414" s="60" t="s">
        <v>12</v>
      </c>
      <c r="C11414" s="60" t="s">
        <v>116</v>
      </c>
      <c r="D11414" s="15">
        <v>1</v>
      </c>
    </row>
    <row r="11415" spans="1:4" x14ac:dyDescent="0.25">
      <c r="A11415" s="67">
        <v>44323</v>
      </c>
      <c r="B11415" s="60" t="s">
        <v>12</v>
      </c>
      <c r="C11415" s="60" t="s">
        <v>12</v>
      </c>
      <c r="D11415" s="15">
        <v>18</v>
      </c>
    </row>
    <row r="11416" spans="1:4" x14ac:dyDescent="0.25">
      <c r="A11416" s="67">
        <v>44323</v>
      </c>
      <c r="B11416" s="60" t="s">
        <v>8</v>
      </c>
      <c r="C11416" s="60" t="s">
        <v>73</v>
      </c>
      <c r="D11416" s="15">
        <v>4</v>
      </c>
    </row>
    <row r="11417" spans="1:4" x14ac:dyDescent="0.25">
      <c r="A11417" s="67">
        <v>44323</v>
      </c>
      <c r="B11417" s="60" t="s">
        <v>8</v>
      </c>
      <c r="C11417" s="60" t="s">
        <v>229</v>
      </c>
      <c r="D11417" s="15">
        <v>3</v>
      </c>
    </row>
    <row r="11418" spans="1:4" x14ac:dyDescent="0.25">
      <c r="A11418" s="67">
        <v>44323</v>
      </c>
      <c r="B11418" s="60" t="s">
        <v>8</v>
      </c>
      <c r="C11418" s="60" t="s">
        <v>58</v>
      </c>
      <c r="D11418" s="15">
        <v>8</v>
      </c>
    </row>
    <row r="11419" spans="1:4" x14ac:dyDescent="0.25">
      <c r="A11419" s="67">
        <v>44323</v>
      </c>
      <c r="B11419" s="60" t="s">
        <v>8</v>
      </c>
      <c r="C11419" s="60" t="s">
        <v>114</v>
      </c>
      <c r="D11419" s="15">
        <v>1</v>
      </c>
    </row>
    <row r="11420" spans="1:4" x14ac:dyDescent="0.25">
      <c r="A11420" s="67">
        <v>44323</v>
      </c>
      <c r="B11420" s="60" t="s">
        <v>8</v>
      </c>
      <c r="C11420" s="60" t="s">
        <v>141</v>
      </c>
      <c r="D11420" s="15">
        <v>1</v>
      </c>
    </row>
    <row r="11421" spans="1:4" x14ac:dyDescent="0.25">
      <c r="A11421" s="67">
        <v>44323</v>
      </c>
      <c r="B11421" s="60" t="s">
        <v>8</v>
      </c>
      <c r="C11421" s="60" t="s">
        <v>133</v>
      </c>
      <c r="D11421" s="15">
        <v>3</v>
      </c>
    </row>
    <row r="11422" spans="1:4" x14ac:dyDescent="0.25">
      <c r="A11422" s="67">
        <v>44323</v>
      </c>
      <c r="B11422" s="60" t="s">
        <v>8</v>
      </c>
      <c r="C11422" s="60" t="s">
        <v>204</v>
      </c>
      <c r="D11422" s="15">
        <v>1</v>
      </c>
    </row>
    <row r="11423" spans="1:4" x14ac:dyDescent="0.25">
      <c r="A11423" s="67">
        <v>44323</v>
      </c>
      <c r="B11423" s="60" t="s">
        <v>8</v>
      </c>
      <c r="C11423" s="60" t="s">
        <v>40</v>
      </c>
      <c r="D11423" s="15">
        <v>1</v>
      </c>
    </row>
    <row r="11424" spans="1:4" x14ac:dyDescent="0.25">
      <c r="A11424" s="67">
        <v>44323</v>
      </c>
      <c r="B11424" s="60" t="s">
        <v>8</v>
      </c>
      <c r="C11424" s="60" t="s">
        <v>8</v>
      </c>
      <c r="D11424" s="15">
        <v>97</v>
      </c>
    </row>
    <row r="11425" spans="1:4" x14ac:dyDescent="0.25">
      <c r="A11425" s="67">
        <v>44323</v>
      </c>
      <c r="B11425" s="60" t="s">
        <v>8</v>
      </c>
      <c r="C11425" s="60" t="s">
        <v>31</v>
      </c>
      <c r="D11425" s="15">
        <v>6</v>
      </c>
    </row>
    <row r="11426" spans="1:4" x14ac:dyDescent="0.25">
      <c r="A11426" s="67">
        <v>44323</v>
      </c>
      <c r="B11426" s="60" t="s">
        <v>8</v>
      </c>
      <c r="C11426" s="60" t="s">
        <v>80</v>
      </c>
      <c r="D11426" s="15">
        <v>1</v>
      </c>
    </row>
    <row r="11427" spans="1:4" x14ac:dyDescent="0.25">
      <c r="A11427" s="67">
        <v>44323</v>
      </c>
      <c r="B11427" s="60" t="s">
        <v>8</v>
      </c>
      <c r="C11427" s="60" t="s">
        <v>594</v>
      </c>
      <c r="D11427" s="15">
        <v>1</v>
      </c>
    </row>
    <row r="11428" spans="1:4" x14ac:dyDescent="0.25">
      <c r="A11428" s="67">
        <v>44323</v>
      </c>
      <c r="B11428" s="60" t="s">
        <v>8</v>
      </c>
      <c r="C11428" s="60" t="s">
        <v>111</v>
      </c>
      <c r="D11428" s="15">
        <v>9</v>
      </c>
    </row>
    <row r="11429" spans="1:4" x14ac:dyDescent="0.25">
      <c r="A11429" s="67">
        <v>44323</v>
      </c>
      <c r="B11429" s="60" t="s">
        <v>49</v>
      </c>
      <c r="C11429" s="60" t="s">
        <v>214</v>
      </c>
      <c r="D11429" s="15">
        <v>1</v>
      </c>
    </row>
    <row r="11430" spans="1:4" x14ac:dyDescent="0.25">
      <c r="A11430" s="67">
        <v>44323</v>
      </c>
      <c r="B11430" s="60" t="s">
        <v>49</v>
      </c>
      <c r="C11430" s="60" t="s">
        <v>49</v>
      </c>
      <c r="D11430" s="15">
        <v>8</v>
      </c>
    </row>
    <row r="11431" spans="1:4" x14ac:dyDescent="0.25">
      <c r="A11431" s="67">
        <v>44323</v>
      </c>
      <c r="B11431" s="60" t="s">
        <v>50</v>
      </c>
      <c r="C11431" s="60" t="s">
        <v>817</v>
      </c>
      <c r="D11431" s="15">
        <v>1</v>
      </c>
    </row>
    <row r="11432" spans="1:4" x14ac:dyDescent="0.25">
      <c r="A11432" s="67">
        <v>44323</v>
      </c>
      <c r="B11432" s="60" t="s">
        <v>50</v>
      </c>
      <c r="C11432" s="60" t="s">
        <v>1052</v>
      </c>
      <c r="D11432" s="15">
        <v>1</v>
      </c>
    </row>
    <row r="11433" spans="1:4" x14ac:dyDescent="0.25">
      <c r="A11433" s="67">
        <v>44323</v>
      </c>
      <c r="B11433" s="60" t="s">
        <v>50</v>
      </c>
      <c r="C11433" s="60" t="s">
        <v>1356</v>
      </c>
      <c r="D11433" s="15">
        <v>9</v>
      </c>
    </row>
    <row r="11434" spans="1:4" x14ac:dyDescent="0.25">
      <c r="A11434" s="67">
        <v>44323</v>
      </c>
      <c r="B11434" s="60" t="s">
        <v>50</v>
      </c>
      <c r="C11434" s="60" t="s">
        <v>613</v>
      </c>
      <c r="D11434" s="15">
        <v>2</v>
      </c>
    </row>
    <row r="11435" spans="1:4" x14ac:dyDescent="0.25">
      <c r="A11435" s="67">
        <v>44323</v>
      </c>
      <c r="B11435" s="60" t="s">
        <v>50</v>
      </c>
      <c r="C11435" s="60" t="s">
        <v>367</v>
      </c>
      <c r="D11435" s="15">
        <v>18</v>
      </c>
    </row>
    <row r="11436" spans="1:4" x14ac:dyDescent="0.25">
      <c r="A11436" s="67">
        <v>44323</v>
      </c>
      <c r="B11436" s="60" t="s">
        <v>27</v>
      </c>
      <c r="C11436" s="60" t="s">
        <v>140</v>
      </c>
      <c r="D11436" s="15">
        <v>25</v>
      </c>
    </row>
    <row r="11437" spans="1:4" x14ac:dyDescent="0.25">
      <c r="A11437" s="67">
        <v>44323</v>
      </c>
      <c r="B11437" s="60" t="s">
        <v>27</v>
      </c>
      <c r="C11437" s="60" t="s">
        <v>234</v>
      </c>
      <c r="D11437" s="15">
        <v>5</v>
      </c>
    </row>
    <row r="11438" spans="1:4" x14ac:dyDescent="0.25">
      <c r="A11438" s="67">
        <v>44323</v>
      </c>
      <c r="B11438" s="60" t="s">
        <v>27</v>
      </c>
      <c r="C11438" s="60" t="s">
        <v>43</v>
      </c>
      <c r="D11438" s="15">
        <v>49</v>
      </c>
    </row>
    <row r="11439" spans="1:4" x14ac:dyDescent="0.25">
      <c r="A11439" s="67">
        <v>44323</v>
      </c>
      <c r="B11439" s="60" t="s">
        <v>27</v>
      </c>
      <c r="C11439" s="60" t="s">
        <v>1048</v>
      </c>
      <c r="D11439" s="15">
        <v>1</v>
      </c>
    </row>
    <row r="11440" spans="1:4" x14ac:dyDescent="0.25">
      <c r="A11440" s="67">
        <v>44323</v>
      </c>
      <c r="B11440" s="60" t="s">
        <v>27</v>
      </c>
      <c r="C11440" s="60" t="s">
        <v>946</v>
      </c>
      <c r="D11440" s="15">
        <v>3</v>
      </c>
    </row>
    <row r="11441" spans="1:4" x14ac:dyDescent="0.25">
      <c r="A11441" s="67">
        <v>44323</v>
      </c>
      <c r="B11441" s="60" t="s">
        <v>27</v>
      </c>
      <c r="C11441" s="60" t="s">
        <v>866</v>
      </c>
      <c r="D11441" s="15">
        <v>1</v>
      </c>
    </row>
    <row r="11442" spans="1:4" x14ac:dyDescent="0.25">
      <c r="A11442" s="67">
        <v>44323</v>
      </c>
      <c r="B11442" s="60" t="s">
        <v>27</v>
      </c>
      <c r="C11442" s="60" t="s">
        <v>28</v>
      </c>
      <c r="D11442" s="15">
        <v>1</v>
      </c>
    </row>
    <row r="11443" spans="1:4" x14ac:dyDescent="0.25">
      <c r="A11443" s="67">
        <v>44323</v>
      </c>
      <c r="B11443" s="60" t="s">
        <v>27</v>
      </c>
      <c r="C11443" s="60" t="s">
        <v>621</v>
      </c>
      <c r="D11443" s="15">
        <v>1</v>
      </c>
    </row>
    <row r="11444" spans="1:4" x14ac:dyDescent="0.25">
      <c r="A11444" s="67">
        <v>44323</v>
      </c>
      <c r="B11444" s="60" t="s">
        <v>51</v>
      </c>
      <c r="C11444" s="60" t="s">
        <v>51</v>
      </c>
      <c r="D11444" s="15">
        <v>16</v>
      </c>
    </row>
    <row r="11445" spans="1:4" x14ac:dyDescent="0.25">
      <c r="A11445" s="67">
        <v>44323</v>
      </c>
      <c r="B11445" s="60" t="s">
        <v>10</v>
      </c>
      <c r="C11445" s="60" t="s">
        <v>1053</v>
      </c>
      <c r="D11445" s="15">
        <v>6</v>
      </c>
    </row>
    <row r="11446" spans="1:4" x14ac:dyDescent="0.25">
      <c r="A11446" s="67">
        <v>44323</v>
      </c>
      <c r="B11446" s="60" t="s">
        <v>10</v>
      </c>
      <c r="C11446" s="60" t="s">
        <v>10</v>
      </c>
      <c r="D11446" s="15">
        <v>30</v>
      </c>
    </row>
    <row r="11447" spans="1:4" x14ac:dyDescent="0.25">
      <c r="A11447" s="67">
        <v>44324</v>
      </c>
      <c r="B11447" s="60" t="s">
        <v>14</v>
      </c>
      <c r="C11447" s="60" t="s">
        <v>954</v>
      </c>
      <c r="D11447" s="15">
        <v>2</v>
      </c>
    </row>
    <row r="11448" spans="1:4" x14ac:dyDescent="0.25">
      <c r="A11448" s="67">
        <v>44324</v>
      </c>
      <c r="B11448" s="60" t="s">
        <v>14</v>
      </c>
      <c r="C11448" s="60" t="s">
        <v>14</v>
      </c>
      <c r="D11448" s="15">
        <v>51</v>
      </c>
    </row>
    <row r="11449" spans="1:4" x14ac:dyDescent="0.25">
      <c r="A11449" s="67">
        <v>44324</v>
      </c>
      <c r="B11449" s="60" t="s">
        <v>14</v>
      </c>
      <c r="C11449" s="60" t="s">
        <v>1041</v>
      </c>
      <c r="D11449" s="15">
        <v>1</v>
      </c>
    </row>
    <row r="11450" spans="1:4" x14ac:dyDescent="0.25">
      <c r="A11450" s="67">
        <v>44324</v>
      </c>
      <c r="B11450" s="60" t="s">
        <v>14</v>
      </c>
      <c r="C11450" s="60" t="s">
        <v>1088</v>
      </c>
      <c r="D11450" s="15">
        <v>1</v>
      </c>
    </row>
    <row r="11451" spans="1:4" x14ac:dyDescent="0.25">
      <c r="A11451" s="67">
        <v>44324</v>
      </c>
      <c r="B11451" s="60" t="s">
        <v>14</v>
      </c>
      <c r="C11451" s="60" t="s">
        <v>16</v>
      </c>
      <c r="D11451" s="15">
        <v>31</v>
      </c>
    </row>
    <row r="11452" spans="1:4" x14ac:dyDescent="0.25">
      <c r="A11452" s="67">
        <v>44324</v>
      </c>
      <c r="B11452" s="60" t="s">
        <v>14</v>
      </c>
      <c r="C11452" s="60" t="s">
        <v>807</v>
      </c>
      <c r="D11452" s="15">
        <v>3</v>
      </c>
    </row>
    <row r="11453" spans="1:4" x14ac:dyDescent="0.25">
      <c r="A11453" s="67">
        <v>44324</v>
      </c>
      <c r="B11453" s="60" t="s">
        <v>14</v>
      </c>
      <c r="C11453" s="60" t="s">
        <v>85</v>
      </c>
      <c r="D11453" s="15">
        <v>10</v>
      </c>
    </row>
    <row r="11454" spans="1:4" x14ac:dyDescent="0.25">
      <c r="A11454" s="67">
        <v>44324</v>
      </c>
      <c r="B11454" s="60" t="s">
        <v>20</v>
      </c>
      <c r="C11454" s="60" t="s">
        <v>20</v>
      </c>
      <c r="D11454" s="15">
        <v>63</v>
      </c>
    </row>
    <row r="11455" spans="1:4" x14ac:dyDescent="0.25">
      <c r="A11455" s="67">
        <v>44324</v>
      </c>
      <c r="B11455" s="60" t="s">
        <v>20</v>
      </c>
      <c r="C11455" s="60" t="s">
        <v>365</v>
      </c>
      <c r="D11455" s="15">
        <v>1</v>
      </c>
    </row>
    <row r="11456" spans="1:4" x14ac:dyDescent="0.25">
      <c r="A11456" s="67">
        <v>44324</v>
      </c>
      <c r="B11456" s="60" t="s">
        <v>20</v>
      </c>
      <c r="C11456" s="60" t="s">
        <v>876</v>
      </c>
      <c r="D11456" s="15">
        <v>1</v>
      </c>
    </row>
    <row r="11457" spans="1:4" x14ac:dyDescent="0.25">
      <c r="A11457" s="67">
        <v>44324</v>
      </c>
      <c r="B11457" s="60" t="s">
        <v>13</v>
      </c>
      <c r="C11457" s="60" t="s">
        <v>1027</v>
      </c>
      <c r="D11457" s="15">
        <v>2</v>
      </c>
    </row>
    <row r="11458" spans="1:4" x14ac:dyDescent="0.25">
      <c r="A11458" s="67">
        <v>44324</v>
      </c>
      <c r="B11458" s="60" t="s">
        <v>13</v>
      </c>
      <c r="C11458" s="60" t="s">
        <v>13</v>
      </c>
      <c r="D11458" s="15">
        <v>7</v>
      </c>
    </row>
    <row r="11459" spans="1:4" x14ac:dyDescent="0.25">
      <c r="A11459" s="67">
        <v>44324</v>
      </c>
      <c r="B11459" s="60" t="s">
        <v>13</v>
      </c>
      <c r="C11459" s="60" t="s">
        <v>673</v>
      </c>
      <c r="D11459" s="15">
        <v>1</v>
      </c>
    </row>
    <row r="11460" spans="1:4" x14ac:dyDescent="0.25">
      <c r="A11460" s="67">
        <v>44324</v>
      </c>
      <c r="B11460" s="60" t="s">
        <v>13</v>
      </c>
      <c r="C11460" s="60" t="s">
        <v>225</v>
      </c>
      <c r="D11460" s="15">
        <v>7</v>
      </c>
    </row>
    <row r="11461" spans="1:4" x14ac:dyDescent="0.25">
      <c r="A11461" s="67">
        <v>44324</v>
      </c>
      <c r="B11461" s="60" t="s">
        <v>13</v>
      </c>
      <c r="C11461" s="60" t="s">
        <v>222</v>
      </c>
      <c r="D11461" s="15">
        <v>2</v>
      </c>
    </row>
    <row r="11462" spans="1:4" x14ac:dyDescent="0.25">
      <c r="A11462" s="67">
        <v>44324</v>
      </c>
      <c r="B11462" s="60" t="s">
        <v>24</v>
      </c>
      <c r="C11462" s="60" t="s">
        <v>23</v>
      </c>
      <c r="D11462" s="15">
        <v>10</v>
      </c>
    </row>
    <row r="11463" spans="1:4" x14ac:dyDescent="0.25">
      <c r="A11463" s="67">
        <v>44324</v>
      </c>
      <c r="B11463" s="60" t="s">
        <v>24</v>
      </c>
      <c r="C11463" s="60" t="s">
        <v>24</v>
      </c>
      <c r="D11463" s="15">
        <v>7</v>
      </c>
    </row>
    <row r="11464" spans="1:4" x14ac:dyDescent="0.25">
      <c r="A11464" s="67">
        <v>44324</v>
      </c>
      <c r="B11464" s="60" t="s">
        <v>24</v>
      </c>
      <c r="C11464" s="60" t="s">
        <v>942</v>
      </c>
      <c r="D11464" s="15">
        <v>6</v>
      </c>
    </row>
    <row r="11465" spans="1:4" x14ac:dyDescent="0.25">
      <c r="A11465" s="67">
        <v>44324</v>
      </c>
      <c r="B11465" s="60" t="s">
        <v>24</v>
      </c>
      <c r="C11465" s="60" t="s">
        <v>36</v>
      </c>
      <c r="D11465" s="15">
        <v>1</v>
      </c>
    </row>
    <row r="11466" spans="1:4" x14ac:dyDescent="0.25">
      <c r="A11466" s="67">
        <v>44324</v>
      </c>
      <c r="B11466" s="60" t="s">
        <v>47</v>
      </c>
      <c r="C11466" s="60" t="s">
        <v>1066</v>
      </c>
      <c r="D11466" s="15">
        <v>3</v>
      </c>
    </row>
    <row r="11467" spans="1:4" x14ac:dyDescent="0.25">
      <c r="A11467" s="67">
        <v>44324</v>
      </c>
      <c r="B11467" s="60" t="s">
        <v>47</v>
      </c>
      <c r="C11467" s="60" t="s">
        <v>47</v>
      </c>
      <c r="D11467" s="15">
        <v>4</v>
      </c>
    </row>
    <row r="11468" spans="1:4" x14ac:dyDescent="0.25">
      <c r="A11468" s="67">
        <v>44324</v>
      </c>
      <c r="B11468" s="60" t="s">
        <v>48</v>
      </c>
      <c r="C11468" s="60" t="s">
        <v>48</v>
      </c>
      <c r="D11468" s="15">
        <v>2</v>
      </c>
    </row>
    <row r="11469" spans="1:4" x14ac:dyDescent="0.25">
      <c r="A11469" s="67">
        <v>44324</v>
      </c>
      <c r="B11469" s="60" t="s">
        <v>7</v>
      </c>
      <c r="C11469" s="60" t="s">
        <v>7</v>
      </c>
      <c r="D11469" s="15">
        <v>36</v>
      </c>
    </row>
    <row r="11470" spans="1:4" x14ac:dyDescent="0.25">
      <c r="A11470" s="67">
        <v>44324</v>
      </c>
      <c r="B11470" s="60" t="s">
        <v>9</v>
      </c>
      <c r="C11470" s="60" t="s">
        <v>1060</v>
      </c>
      <c r="D11470" s="15">
        <v>1</v>
      </c>
    </row>
    <row r="11471" spans="1:4" x14ac:dyDescent="0.25">
      <c r="A11471" s="67">
        <v>44324</v>
      </c>
      <c r="B11471" s="60" t="s">
        <v>9</v>
      </c>
      <c r="C11471" s="60" t="s">
        <v>9</v>
      </c>
      <c r="D11471" s="15">
        <v>76</v>
      </c>
    </row>
    <row r="11472" spans="1:4" x14ac:dyDescent="0.25">
      <c r="A11472" s="67">
        <v>44324</v>
      </c>
      <c r="B11472" s="60" t="s">
        <v>9</v>
      </c>
      <c r="C11472" s="60" t="s">
        <v>148</v>
      </c>
      <c r="D11472" s="15">
        <v>4</v>
      </c>
    </row>
    <row r="11473" spans="1:4" x14ac:dyDescent="0.25">
      <c r="A11473" s="67">
        <v>44324</v>
      </c>
      <c r="B11473" s="60" t="s">
        <v>9</v>
      </c>
      <c r="C11473" s="60" t="s">
        <v>144</v>
      </c>
      <c r="D11473" s="15">
        <v>9</v>
      </c>
    </row>
    <row r="11474" spans="1:4" x14ac:dyDescent="0.25">
      <c r="A11474" s="67">
        <v>44324</v>
      </c>
      <c r="B11474" s="60" t="s">
        <v>15</v>
      </c>
      <c r="C11474" s="60" t="s">
        <v>108</v>
      </c>
      <c r="D11474" s="15">
        <v>4</v>
      </c>
    </row>
    <row r="11475" spans="1:4" x14ac:dyDescent="0.25">
      <c r="A11475" s="67">
        <v>44324</v>
      </c>
      <c r="B11475" s="60" t="s">
        <v>15</v>
      </c>
      <c r="C11475" s="60" t="s">
        <v>1355</v>
      </c>
      <c r="D11475" s="15">
        <v>12</v>
      </c>
    </row>
    <row r="11476" spans="1:4" x14ac:dyDescent="0.25">
      <c r="A11476" s="67">
        <v>44324</v>
      </c>
      <c r="B11476" s="60" t="s">
        <v>15</v>
      </c>
      <c r="C11476" s="60" t="s">
        <v>622</v>
      </c>
      <c r="D11476" s="15">
        <v>3</v>
      </c>
    </row>
    <row r="11477" spans="1:4" x14ac:dyDescent="0.25">
      <c r="A11477" s="67">
        <v>44324</v>
      </c>
      <c r="B11477" s="60" t="s">
        <v>15</v>
      </c>
      <c r="C11477" s="60" t="s">
        <v>284</v>
      </c>
      <c r="D11477" s="15">
        <v>3</v>
      </c>
    </row>
    <row r="11478" spans="1:4" x14ac:dyDescent="0.25">
      <c r="A11478" s="67">
        <v>44324</v>
      </c>
      <c r="B11478" s="60" t="s">
        <v>11</v>
      </c>
      <c r="C11478" s="60" t="s">
        <v>64</v>
      </c>
      <c r="D11478" s="15">
        <v>6</v>
      </c>
    </row>
    <row r="11479" spans="1:4" x14ac:dyDescent="0.25">
      <c r="A11479" s="67">
        <v>44324</v>
      </c>
      <c r="B11479" s="60" t="s">
        <v>11</v>
      </c>
      <c r="C11479" s="60" t="s">
        <v>335</v>
      </c>
      <c r="D11479" s="15">
        <v>5</v>
      </c>
    </row>
    <row r="11480" spans="1:4" x14ac:dyDescent="0.25">
      <c r="A11480" s="67">
        <v>44324</v>
      </c>
      <c r="B11480" s="60" t="s">
        <v>11</v>
      </c>
      <c r="C11480" s="60" t="s">
        <v>11</v>
      </c>
      <c r="D11480" s="15">
        <v>24</v>
      </c>
    </row>
    <row r="11481" spans="1:4" x14ac:dyDescent="0.25">
      <c r="A11481" s="67">
        <v>44324</v>
      </c>
      <c r="B11481" s="60" t="s">
        <v>12</v>
      </c>
      <c r="C11481" s="60" t="s">
        <v>74</v>
      </c>
      <c r="D11481" s="15">
        <v>1</v>
      </c>
    </row>
    <row r="11482" spans="1:4" x14ac:dyDescent="0.25">
      <c r="A11482" s="67">
        <v>44324</v>
      </c>
      <c r="B11482" s="60" t="s">
        <v>12</v>
      </c>
      <c r="C11482" s="60" t="s">
        <v>116</v>
      </c>
      <c r="D11482" s="15">
        <v>1</v>
      </c>
    </row>
    <row r="11483" spans="1:4" x14ac:dyDescent="0.25">
      <c r="A11483" s="67">
        <v>44324</v>
      </c>
      <c r="B11483" s="60" t="s">
        <v>12</v>
      </c>
      <c r="C11483" s="60" t="s">
        <v>12</v>
      </c>
      <c r="D11483" s="15">
        <v>3</v>
      </c>
    </row>
    <row r="11484" spans="1:4" x14ac:dyDescent="0.25">
      <c r="A11484" s="67">
        <v>44324</v>
      </c>
      <c r="B11484" s="60" t="s">
        <v>8</v>
      </c>
      <c r="C11484" s="60" t="s">
        <v>325</v>
      </c>
      <c r="D11484" s="15">
        <v>1</v>
      </c>
    </row>
    <row r="11485" spans="1:4" x14ac:dyDescent="0.25">
      <c r="A11485" s="67">
        <v>44324</v>
      </c>
      <c r="B11485" s="60" t="s">
        <v>8</v>
      </c>
      <c r="C11485" s="60" t="s">
        <v>229</v>
      </c>
      <c r="D11485" s="15">
        <v>3</v>
      </c>
    </row>
    <row r="11486" spans="1:4" x14ac:dyDescent="0.25">
      <c r="A11486" s="67">
        <v>44324</v>
      </c>
      <c r="B11486" s="60" t="s">
        <v>8</v>
      </c>
      <c r="C11486" s="60" t="s">
        <v>58</v>
      </c>
      <c r="D11486" s="15">
        <v>10</v>
      </c>
    </row>
    <row r="11487" spans="1:4" x14ac:dyDescent="0.25">
      <c r="A11487" s="67">
        <v>44324</v>
      </c>
      <c r="B11487" s="60" t="s">
        <v>8</v>
      </c>
      <c r="C11487" s="60" t="s">
        <v>842</v>
      </c>
      <c r="D11487" s="15">
        <v>1</v>
      </c>
    </row>
    <row r="11488" spans="1:4" x14ac:dyDescent="0.25">
      <c r="A11488" s="67">
        <v>44324</v>
      </c>
      <c r="B11488" s="60" t="s">
        <v>8</v>
      </c>
      <c r="C11488" s="60" t="s">
        <v>141</v>
      </c>
      <c r="D11488" s="15">
        <v>2</v>
      </c>
    </row>
    <row r="11489" spans="1:4" x14ac:dyDescent="0.25">
      <c r="A11489" s="67">
        <v>44324</v>
      </c>
      <c r="B11489" s="60" t="s">
        <v>8</v>
      </c>
      <c r="C11489" s="60" t="s">
        <v>204</v>
      </c>
      <c r="D11489" s="15">
        <v>5</v>
      </c>
    </row>
    <row r="11490" spans="1:4" x14ac:dyDescent="0.25">
      <c r="A11490" s="67">
        <v>44324</v>
      </c>
      <c r="B11490" s="60" t="s">
        <v>8</v>
      </c>
      <c r="C11490" s="60" t="s">
        <v>40</v>
      </c>
      <c r="D11490" s="15">
        <v>2</v>
      </c>
    </row>
    <row r="11491" spans="1:4" x14ac:dyDescent="0.25">
      <c r="A11491" s="67">
        <v>44324</v>
      </c>
      <c r="B11491" s="60" t="s">
        <v>8</v>
      </c>
      <c r="C11491" s="60" t="s">
        <v>8</v>
      </c>
      <c r="D11491" s="15">
        <v>115</v>
      </c>
    </row>
    <row r="11492" spans="1:4" x14ac:dyDescent="0.25">
      <c r="A11492" s="67">
        <v>44324</v>
      </c>
      <c r="B11492" s="60" t="s">
        <v>8</v>
      </c>
      <c r="C11492" s="60" t="s">
        <v>186</v>
      </c>
      <c r="D11492" s="15">
        <v>4</v>
      </c>
    </row>
    <row r="11493" spans="1:4" x14ac:dyDescent="0.25">
      <c r="A11493" s="67">
        <v>44324</v>
      </c>
      <c r="B11493" s="60" t="s">
        <v>8</v>
      </c>
      <c r="C11493" s="60" t="s">
        <v>31</v>
      </c>
      <c r="D11493" s="15">
        <v>1</v>
      </c>
    </row>
    <row r="11494" spans="1:4" x14ac:dyDescent="0.25">
      <c r="A11494" s="67">
        <v>44324</v>
      </c>
      <c r="B11494" s="60" t="s">
        <v>8</v>
      </c>
      <c r="C11494" s="60" t="s">
        <v>80</v>
      </c>
      <c r="D11494" s="15">
        <v>1</v>
      </c>
    </row>
    <row r="11495" spans="1:4" x14ac:dyDescent="0.25">
      <c r="A11495" s="67">
        <v>44324</v>
      </c>
      <c r="B11495" s="60" t="s">
        <v>8</v>
      </c>
      <c r="C11495" s="60" t="s">
        <v>594</v>
      </c>
      <c r="D11495" s="15">
        <v>1</v>
      </c>
    </row>
    <row r="11496" spans="1:4" x14ac:dyDescent="0.25">
      <c r="A11496" s="67">
        <v>44324</v>
      </c>
      <c r="B11496" s="60" t="s">
        <v>8</v>
      </c>
      <c r="C11496" s="60" t="s">
        <v>604</v>
      </c>
      <c r="D11496" s="15">
        <v>1</v>
      </c>
    </row>
    <row r="11497" spans="1:4" x14ac:dyDescent="0.25">
      <c r="A11497" s="67">
        <v>44324</v>
      </c>
      <c r="B11497" s="60" t="s">
        <v>8</v>
      </c>
      <c r="C11497" s="60" t="s">
        <v>111</v>
      </c>
      <c r="D11497" s="15">
        <v>15</v>
      </c>
    </row>
    <row r="11498" spans="1:4" x14ac:dyDescent="0.25">
      <c r="A11498" s="67">
        <v>44324</v>
      </c>
      <c r="B11498" s="60" t="s">
        <v>49</v>
      </c>
      <c r="C11498" s="564" t="s">
        <v>1238</v>
      </c>
      <c r="D11498" s="15">
        <v>1</v>
      </c>
    </row>
    <row r="11499" spans="1:4" x14ac:dyDescent="0.25">
      <c r="A11499" s="67">
        <v>44324</v>
      </c>
      <c r="B11499" s="60" t="s">
        <v>49</v>
      </c>
      <c r="C11499" s="60" t="s">
        <v>214</v>
      </c>
      <c r="D11499" s="15">
        <v>2</v>
      </c>
    </row>
    <row r="11500" spans="1:4" x14ac:dyDescent="0.25">
      <c r="A11500" s="67">
        <v>44324</v>
      </c>
      <c r="B11500" s="60" t="s">
        <v>49</v>
      </c>
      <c r="C11500" s="60" t="s">
        <v>49</v>
      </c>
      <c r="D11500" s="15">
        <v>33</v>
      </c>
    </row>
    <row r="11501" spans="1:4" x14ac:dyDescent="0.25">
      <c r="A11501" s="67">
        <v>44324</v>
      </c>
      <c r="B11501" s="60" t="s">
        <v>50</v>
      </c>
      <c r="C11501" s="60" t="s">
        <v>1052</v>
      </c>
      <c r="D11501" s="15">
        <v>1</v>
      </c>
    </row>
    <row r="11502" spans="1:4" x14ac:dyDescent="0.25">
      <c r="A11502" s="67">
        <v>44324</v>
      </c>
      <c r="B11502" s="60" t="s">
        <v>50</v>
      </c>
      <c r="C11502" s="60" t="s">
        <v>928</v>
      </c>
      <c r="D11502" s="15">
        <v>1</v>
      </c>
    </row>
    <row r="11503" spans="1:4" x14ac:dyDescent="0.25">
      <c r="A11503" s="67">
        <v>44324</v>
      </c>
      <c r="B11503" s="60" t="s">
        <v>50</v>
      </c>
      <c r="C11503" s="60" t="s">
        <v>1356</v>
      </c>
      <c r="D11503" s="15">
        <v>1</v>
      </c>
    </row>
    <row r="11504" spans="1:4" x14ac:dyDescent="0.25">
      <c r="A11504" s="67">
        <v>44324</v>
      </c>
      <c r="B11504" s="60" t="s">
        <v>50</v>
      </c>
      <c r="C11504" s="60" t="s">
        <v>367</v>
      </c>
      <c r="D11504" s="15">
        <v>18</v>
      </c>
    </row>
    <row r="11505" spans="1:4" x14ac:dyDescent="0.25">
      <c r="A11505" s="67">
        <v>44324</v>
      </c>
      <c r="B11505" s="60" t="s">
        <v>27</v>
      </c>
      <c r="C11505" s="60" t="s">
        <v>140</v>
      </c>
      <c r="D11505" s="15">
        <v>31</v>
      </c>
    </row>
    <row r="11506" spans="1:4" x14ac:dyDescent="0.25">
      <c r="A11506" s="67">
        <v>44324</v>
      </c>
      <c r="B11506" s="60" t="s">
        <v>27</v>
      </c>
      <c r="C11506" s="60" t="s">
        <v>232</v>
      </c>
      <c r="D11506" s="15">
        <v>1</v>
      </c>
    </row>
    <row r="11507" spans="1:4" x14ac:dyDescent="0.25">
      <c r="A11507" s="67">
        <v>44324</v>
      </c>
      <c r="B11507" s="60" t="s">
        <v>27</v>
      </c>
      <c r="C11507" s="60" t="s">
        <v>945</v>
      </c>
      <c r="D11507" s="15">
        <v>1</v>
      </c>
    </row>
    <row r="11508" spans="1:4" x14ac:dyDescent="0.25">
      <c r="A11508" s="67">
        <v>44324</v>
      </c>
      <c r="B11508" s="60" t="s">
        <v>27</v>
      </c>
      <c r="C11508" s="60" t="s">
        <v>43</v>
      </c>
      <c r="D11508" s="15">
        <v>47</v>
      </c>
    </row>
    <row r="11509" spans="1:4" x14ac:dyDescent="0.25">
      <c r="A11509" s="67">
        <v>44324</v>
      </c>
      <c r="B11509" s="60" t="s">
        <v>27</v>
      </c>
      <c r="C11509" s="60" t="s">
        <v>939</v>
      </c>
      <c r="D11509" s="15">
        <v>1</v>
      </c>
    </row>
    <row r="11510" spans="1:4" x14ac:dyDescent="0.25">
      <c r="A11510" s="67">
        <v>44324</v>
      </c>
      <c r="B11510" s="60" t="s">
        <v>27</v>
      </c>
      <c r="C11510" s="60" t="s">
        <v>1048</v>
      </c>
      <c r="D11510" s="15">
        <v>1</v>
      </c>
    </row>
    <row r="11511" spans="1:4" x14ac:dyDescent="0.25">
      <c r="A11511" s="67">
        <v>44324</v>
      </c>
      <c r="B11511" s="60" t="s">
        <v>27</v>
      </c>
      <c r="C11511" s="60" t="s">
        <v>866</v>
      </c>
      <c r="D11511" s="15">
        <v>1</v>
      </c>
    </row>
    <row r="11512" spans="1:4" x14ac:dyDescent="0.25">
      <c r="A11512" s="67">
        <v>44324</v>
      </c>
      <c r="B11512" s="60" t="s">
        <v>27</v>
      </c>
      <c r="C11512" s="60" t="s">
        <v>621</v>
      </c>
      <c r="D11512" s="15">
        <v>3</v>
      </c>
    </row>
    <row r="11513" spans="1:4" x14ac:dyDescent="0.25">
      <c r="A11513" s="67">
        <v>44324</v>
      </c>
      <c r="B11513" s="60" t="s">
        <v>27</v>
      </c>
      <c r="C11513" s="60" t="s">
        <v>710</v>
      </c>
      <c r="D11513" s="15">
        <v>2</v>
      </c>
    </row>
    <row r="11514" spans="1:4" x14ac:dyDescent="0.25">
      <c r="A11514" s="67">
        <v>44324</v>
      </c>
      <c r="B11514" s="60" t="s">
        <v>51</v>
      </c>
      <c r="C11514" s="60" t="s">
        <v>51</v>
      </c>
      <c r="D11514" s="15">
        <v>4</v>
      </c>
    </row>
    <row r="11515" spans="1:4" x14ac:dyDescent="0.25">
      <c r="A11515" s="67">
        <v>44324</v>
      </c>
      <c r="B11515" s="60" t="s">
        <v>10</v>
      </c>
      <c r="C11515" s="564" t="s">
        <v>646</v>
      </c>
      <c r="D11515" s="15">
        <v>1</v>
      </c>
    </row>
    <row r="11516" spans="1:4" x14ac:dyDescent="0.25">
      <c r="A11516" s="67">
        <v>44324</v>
      </c>
      <c r="B11516" s="60" t="s">
        <v>10</v>
      </c>
      <c r="C11516" s="60" t="s">
        <v>10</v>
      </c>
      <c r="D11516" s="15">
        <v>25</v>
      </c>
    </row>
    <row r="11517" spans="1:4" x14ac:dyDescent="0.25">
      <c r="A11517" s="67">
        <v>44325</v>
      </c>
      <c r="B11517" s="60" t="s">
        <v>14</v>
      </c>
      <c r="C11517" s="60" t="s">
        <v>14</v>
      </c>
      <c r="D11517" s="15">
        <v>0</v>
      </c>
    </row>
    <row r="11518" spans="1:4" x14ac:dyDescent="0.25">
      <c r="A11518" s="67">
        <v>44325</v>
      </c>
      <c r="B11518" s="60" t="s">
        <v>20</v>
      </c>
      <c r="C11518" s="60" t="s">
        <v>20</v>
      </c>
      <c r="D11518" s="15">
        <v>0</v>
      </c>
    </row>
    <row r="11519" spans="1:4" x14ac:dyDescent="0.25">
      <c r="A11519" s="67">
        <v>44325</v>
      </c>
      <c r="B11519" s="60" t="s">
        <v>13</v>
      </c>
      <c r="C11519" s="60" t="s">
        <v>13</v>
      </c>
      <c r="D11519" s="15">
        <v>0</v>
      </c>
    </row>
    <row r="11520" spans="1:4" x14ac:dyDescent="0.25">
      <c r="A11520" s="67">
        <v>44325</v>
      </c>
      <c r="B11520" s="60" t="s">
        <v>24</v>
      </c>
      <c r="C11520" s="60" t="s">
        <v>24</v>
      </c>
      <c r="D11520" s="15">
        <v>0</v>
      </c>
    </row>
    <row r="11521" spans="1:4" x14ac:dyDescent="0.25">
      <c r="A11521" s="67">
        <v>44325</v>
      </c>
      <c r="B11521" s="60" t="s">
        <v>47</v>
      </c>
      <c r="C11521" s="60" t="s">
        <v>47</v>
      </c>
      <c r="D11521" s="15">
        <v>0</v>
      </c>
    </row>
    <row r="11522" spans="1:4" x14ac:dyDescent="0.25">
      <c r="A11522" s="67">
        <v>44325</v>
      </c>
      <c r="B11522" s="60" t="s">
        <v>48</v>
      </c>
      <c r="C11522" s="60" t="s">
        <v>48</v>
      </c>
      <c r="D11522" s="15">
        <v>0</v>
      </c>
    </row>
    <row r="11523" spans="1:4" x14ac:dyDescent="0.25">
      <c r="A11523" s="67">
        <v>44325</v>
      </c>
      <c r="B11523" s="60" t="s">
        <v>7</v>
      </c>
      <c r="C11523" s="60" t="s">
        <v>7</v>
      </c>
      <c r="D11523" s="15">
        <v>0</v>
      </c>
    </row>
    <row r="11524" spans="1:4" x14ac:dyDescent="0.25">
      <c r="A11524" s="67">
        <v>44325</v>
      </c>
      <c r="B11524" s="60" t="s">
        <v>9</v>
      </c>
      <c r="C11524" s="60" t="s">
        <v>9</v>
      </c>
      <c r="D11524" s="15">
        <v>0</v>
      </c>
    </row>
    <row r="11525" spans="1:4" x14ac:dyDescent="0.25">
      <c r="A11525" s="67">
        <v>44325</v>
      </c>
      <c r="B11525" s="60" t="s">
        <v>15</v>
      </c>
      <c r="C11525" s="60" t="s">
        <v>1355</v>
      </c>
      <c r="D11525" s="15">
        <v>0</v>
      </c>
    </row>
    <row r="11526" spans="1:4" x14ac:dyDescent="0.25">
      <c r="A11526" s="67">
        <v>44325</v>
      </c>
      <c r="B11526" s="60" t="s">
        <v>11</v>
      </c>
      <c r="C11526" s="60" t="s">
        <v>11</v>
      </c>
      <c r="D11526" s="15">
        <v>0</v>
      </c>
    </row>
    <row r="11527" spans="1:4" x14ac:dyDescent="0.25">
      <c r="A11527" s="67">
        <v>44325</v>
      </c>
      <c r="B11527" s="60" t="s">
        <v>12</v>
      </c>
      <c r="C11527" s="60" t="s">
        <v>12</v>
      </c>
      <c r="D11527" s="15">
        <v>0</v>
      </c>
    </row>
    <row r="11528" spans="1:4" x14ac:dyDescent="0.25">
      <c r="A11528" s="67">
        <v>44325</v>
      </c>
      <c r="B11528" s="60" t="s">
        <v>8</v>
      </c>
      <c r="C11528" s="60" t="s">
        <v>8</v>
      </c>
      <c r="D11528" s="15">
        <v>0</v>
      </c>
    </row>
    <row r="11529" spans="1:4" x14ac:dyDescent="0.25">
      <c r="A11529" s="67">
        <v>44325</v>
      </c>
      <c r="B11529" s="60" t="s">
        <v>49</v>
      </c>
      <c r="C11529" s="60" t="s">
        <v>49</v>
      </c>
      <c r="D11529" s="15">
        <v>0</v>
      </c>
    </row>
    <row r="11530" spans="1:4" x14ac:dyDescent="0.25">
      <c r="A11530" s="67">
        <v>44325</v>
      </c>
      <c r="B11530" s="60" t="s">
        <v>50</v>
      </c>
      <c r="C11530" s="60" t="s">
        <v>367</v>
      </c>
      <c r="D11530" s="15">
        <v>0</v>
      </c>
    </row>
    <row r="11531" spans="1:4" x14ac:dyDescent="0.25">
      <c r="A11531" s="67">
        <v>44325</v>
      </c>
      <c r="B11531" s="60" t="s">
        <v>27</v>
      </c>
      <c r="C11531" s="60" t="s">
        <v>27</v>
      </c>
      <c r="D11531" s="15">
        <v>0</v>
      </c>
    </row>
    <row r="11532" spans="1:4" x14ac:dyDescent="0.25">
      <c r="A11532" s="67">
        <v>44325</v>
      </c>
      <c r="B11532" s="60" t="s">
        <v>51</v>
      </c>
      <c r="C11532" s="60" t="s">
        <v>51</v>
      </c>
      <c r="D11532" s="15">
        <v>0</v>
      </c>
    </row>
    <row r="11533" spans="1:4" x14ac:dyDescent="0.25">
      <c r="A11533" s="67">
        <v>44325</v>
      </c>
      <c r="B11533" s="60" t="s">
        <v>10</v>
      </c>
      <c r="C11533" s="60" t="s">
        <v>10</v>
      </c>
      <c r="D11533" s="15">
        <v>0</v>
      </c>
    </row>
    <row r="11534" spans="1:4" x14ac:dyDescent="0.25">
      <c r="A11534" s="67">
        <v>44326</v>
      </c>
      <c r="B11534" s="60" t="s">
        <v>14</v>
      </c>
      <c r="C11534" s="73" t="s">
        <v>954</v>
      </c>
      <c r="D11534" s="15">
        <v>1</v>
      </c>
    </row>
    <row r="11535" spans="1:4" x14ac:dyDescent="0.25">
      <c r="A11535" s="67">
        <v>44326</v>
      </c>
      <c r="B11535" s="60" t="s">
        <v>14</v>
      </c>
      <c r="C11535" s="73" t="s">
        <v>14</v>
      </c>
      <c r="D11535" s="15">
        <v>43</v>
      </c>
    </row>
    <row r="11536" spans="1:4" x14ac:dyDescent="0.25">
      <c r="A11536" s="67">
        <v>44326</v>
      </c>
      <c r="B11536" s="60" t="s">
        <v>14</v>
      </c>
      <c r="C11536" s="73" t="s">
        <v>947</v>
      </c>
      <c r="D11536" s="15">
        <v>1</v>
      </c>
    </row>
    <row r="11537" spans="1:4" x14ac:dyDescent="0.25">
      <c r="A11537" s="67">
        <v>44326</v>
      </c>
      <c r="B11537" s="60" t="s">
        <v>14</v>
      </c>
      <c r="C11537" s="564" t="s">
        <v>1239</v>
      </c>
      <c r="D11537" s="15">
        <v>1</v>
      </c>
    </row>
    <row r="11538" spans="1:4" x14ac:dyDescent="0.25">
      <c r="A11538" s="67">
        <v>44326</v>
      </c>
      <c r="B11538" s="60" t="s">
        <v>14</v>
      </c>
      <c r="C11538" s="73" t="s">
        <v>16</v>
      </c>
      <c r="D11538" s="15">
        <v>36</v>
      </c>
    </row>
    <row r="11539" spans="1:4" x14ac:dyDescent="0.25">
      <c r="A11539" s="67">
        <v>44326</v>
      </c>
      <c r="B11539" s="60" t="s">
        <v>14</v>
      </c>
      <c r="C11539" s="73" t="s">
        <v>807</v>
      </c>
      <c r="D11539" s="15">
        <v>1</v>
      </c>
    </row>
    <row r="11540" spans="1:4" x14ac:dyDescent="0.25">
      <c r="A11540" s="67">
        <v>44326</v>
      </c>
      <c r="B11540" s="60" t="s">
        <v>20</v>
      </c>
      <c r="C11540" s="73" t="s">
        <v>853</v>
      </c>
      <c r="D11540" s="15">
        <v>2</v>
      </c>
    </row>
    <row r="11541" spans="1:4" x14ac:dyDescent="0.25">
      <c r="A11541" s="67">
        <v>44326</v>
      </c>
      <c r="B11541" s="60" t="s">
        <v>20</v>
      </c>
      <c r="C11541" s="73" t="s">
        <v>20</v>
      </c>
      <c r="D11541" s="15">
        <v>81</v>
      </c>
    </row>
    <row r="11542" spans="1:4" x14ac:dyDescent="0.25">
      <c r="A11542" s="67">
        <v>44326</v>
      </c>
      <c r="B11542" s="60" t="s">
        <v>20</v>
      </c>
      <c r="C11542" s="73" t="s">
        <v>365</v>
      </c>
      <c r="D11542" s="15">
        <v>2</v>
      </c>
    </row>
    <row r="11543" spans="1:4" x14ac:dyDescent="0.25">
      <c r="A11543" s="67">
        <v>44326</v>
      </c>
      <c r="B11543" s="60" t="s">
        <v>20</v>
      </c>
      <c r="C11543" s="73" t="s">
        <v>651</v>
      </c>
      <c r="D11543" s="15">
        <v>2</v>
      </c>
    </row>
    <row r="11544" spans="1:4" x14ac:dyDescent="0.25">
      <c r="A11544" s="67">
        <v>44326</v>
      </c>
      <c r="B11544" s="60" t="s">
        <v>20</v>
      </c>
      <c r="C11544" s="73" t="s">
        <v>712</v>
      </c>
      <c r="D11544" s="15">
        <v>1</v>
      </c>
    </row>
    <row r="11545" spans="1:4" x14ac:dyDescent="0.25">
      <c r="A11545" s="67">
        <v>44326</v>
      </c>
      <c r="B11545" s="60" t="s">
        <v>13</v>
      </c>
      <c r="C11545" s="73" t="s">
        <v>320</v>
      </c>
      <c r="D11545" s="15">
        <v>1</v>
      </c>
    </row>
    <row r="11546" spans="1:4" x14ac:dyDescent="0.25">
      <c r="A11546" s="67">
        <v>44326</v>
      </c>
      <c r="B11546" s="60" t="s">
        <v>13</v>
      </c>
      <c r="C11546" s="73" t="s">
        <v>611</v>
      </c>
      <c r="D11546" s="15">
        <v>1</v>
      </c>
    </row>
    <row r="11547" spans="1:4" x14ac:dyDescent="0.25">
      <c r="A11547" s="67">
        <v>44326</v>
      </c>
      <c r="B11547" s="60" t="s">
        <v>13</v>
      </c>
      <c r="C11547" s="73" t="s">
        <v>13</v>
      </c>
      <c r="D11547" s="15">
        <v>5</v>
      </c>
    </row>
    <row r="11548" spans="1:4" x14ac:dyDescent="0.25">
      <c r="A11548" s="67">
        <v>44326</v>
      </c>
      <c r="B11548" s="60" t="s">
        <v>13</v>
      </c>
      <c r="C11548" s="73" t="s">
        <v>225</v>
      </c>
      <c r="D11548" s="15">
        <v>9</v>
      </c>
    </row>
    <row r="11549" spans="1:4" x14ac:dyDescent="0.25">
      <c r="A11549" s="67">
        <v>44326</v>
      </c>
      <c r="B11549" s="60" t="s">
        <v>13</v>
      </c>
      <c r="C11549" s="73" t="s">
        <v>222</v>
      </c>
      <c r="D11549" s="15">
        <v>3</v>
      </c>
    </row>
    <row r="11550" spans="1:4" x14ac:dyDescent="0.25">
      <c r="A11550" s="67">
        <v>44326</v>
      </c>
      <c r="B11550" s="60" t="s">
        <v>24</v>
      </c>
      <c r="C11550" s="73" t="s">
        <v>23</v>
      </c>
      <c r="D11550" s="15">
        <v>14</v>
      </c>
    </row>
    <row r="11551" spans="1:4" x14ac:dyDescent="0.25">
      <c r="A11551" s="67">
        <v>44326</v>
      </c>
      <c r="B11551" s="60" t="s">
        <v>24</v>
      </c>
      <c r="C11551" s="73" t="s">
        <v>24</v>
      </c>
      <c r="D11551" s="15">
        <v>3</v>
      </c>
    </row>
    <row r="11552" spans="1:4" x14ac:dyDescent="0.25">
      <c r="A11552" s="67">
        <v>44326</v>
      </c>
      <c r="B11552" s="60" t="s">
        <v>24</v>
      </c>
      <c r="C11552" s="73" t="s">
        <v>942</v>
      </c>
      <c r="D11552" s="15">
        <v>1</v>
      </c>
    </row>
    <row r="11553" spans="1:4" x14ac:dyDescent="0.25">
      <c r="A11553" s="67">
        <v>44326</v>
      </c>
      <c r="B11553" s="60" t="s">
        <v>24</v>
      </c>
      <c r="C11553" s="73" t="s">
        <v>37</v>
      </c>
      <c r="D11553" s="15">
        <v>2</v>
      </c>
    </row>
    <row r="11554" spans="1:4" x14ac:dyDescent="0.25">
      <c r="A11554" s="67">
        <v>44326</v>
      </c>
      <c r="B11554" s="60" t="s">
        <v>24</v>
      </c>
      <c r="C11554" s="73" t="s">
        <v>36</v>
      </c>
      <c r="D11554" s="15">
        <v>1</v>
      </c>
    </row>
    <row r="11555" spans="1:4" x14ac:dyDescent="0.25">
      <c r="A11555" s="67">
        <v>44326</v>
      </c>
      <c r="B11555" s="60" t="s">
        <v>47</v>
      </c>
      <c r="C11555" s="73" t="s">
        <v>1066</v>
      </c>
      <c r="D11555" s="15">
        <v>4</v>
      </c>
    </row>
    <row r="11556" spans="1:4" x14ac:dyDescent="0.25">
      <c r="A11556" s="67">
        <v>44326</v>
      </c>
      <c r="B11556" s="60" t="s">
        <v>47</v>
      </c>
      <c r="C11556" s="73" t="s">
        <v>47</v>
      </c>
      <c r="D11556" s="15">
        <v>4</v>
      </c>
    </row>
    <row r="11557" spans="1:4" x14ac:dyDescent="0.25">
      <c r="A11557" s="67">
        <v>44326</v>
      </c>
      <c r="B11557" s="60" t="s">
        <v>47</v>
      </c>
      <c r="C11557" s="73" t="s">
        <v>1081</v>
      </c>
      <c r="D11557" s="15">
        <v>1</v>
      </c>
    </row>
    <row r="11558" spans="1:4" x14ac:dyDescent="0.25">
      <c r="A11558" s="67">
        <v>44326</v>
      </c>
      <c r="B11558" s="60" t="s">
        <v>47</v>
      </c>
      <c r="C11558" s="73" t="s">
        <v>924</v>
      </c>
      <c r="D11558" s="15">
        <v>2</v>
      </c>
    </row>
    <row r="11559" spans="1:4" x14ac:dyDescent="0.25">
      <c r="A11559" s="67">
        <v>44326</v>
      </c>
      <c r="B11559" s="60" t="s">
        <v>48</v>
      </c>
      <c r="C11559" s="73" t="s">
        <v>48</v>
      </c>
      <c r="D11559" s="15">
        <v>2</v>
      </c>
    </row>
    <row r="11560" spans="1:4" x14ac:dyDescent="0.25">
      <c r="A11560" s="67">
        <v>44326</v>
      </c>
      <c r="B11560" s="60" t="s">
        <v>7</v>
      </c>
      <c r="C11560" s="73" t="s">
        <v>115</v>
      </c>
      <c r="D11560" s="15">
        <v>1</v>
      </c>
    </row>
    <row r="11561" spans="1:4" x14ac:dyDescent="0.25">
      <c r="A11561" s="67">
        <v>44326</v>
      </c>
      <c r="B11561" s="60" t="s">
        <v>7</v>
      </c>
      <c r="C11561" s="73" t="s">
        <v>7</v>
      </c>
      <c r="D11561" s="15">
        <v>60</v>
      </c>
    </row>
    <row r="11562" spans="1:4" x14ac:dyDescent="0.25">
      <c r="A11562" s="67">
        <v>44326</v>
      </c>
      <c r="B11562" s="60" t="s">
        <v>9</v>
      </c>
      <c r="C11562" s="60" t="s">
        <v>9</v>
      </c>
      <c r="D11562" s="15">
        <v>28</v>
      </c>
    </row>
    <row r="11563" spans="1:4" x14ac:dyDescent="0.25">
      <c r="A11563" s="67">
        <v>44326</v>
      </c>
      <c r="B11563" s="60" t="s">
        <v>9</v>
      </c>
      <c r="C11563" s="73" t="s">
        <v>148</v>
      </c>
      <c r="D11563" s="15">
        <v>3</v>
      </c>
    </row>
    <row r="11564" spans="1:4" x14ac:dyDescent="0.25">
      <c r="A11564" s="67">
        <v>44326</v>
      </c>
      <c r="B11564" s="60" t="s">
        <v>15</v>
      </c>
      <c r="C11564" s="60" t="s">
        <v>1355</v>
      </c>
      <c r="D11564" s="15">
        <v>1</v>
      </c>
    </row>
    <row r="11565" spans="1:4" x14ac:dyDescent="0.25">
      <c r="A11565" s="67">
        <v>44326</v>
      </c>
      <c r="B11565" s="60" t="s">
        <v>11</v>
      </c>
      <c r="C11565" s="73" t="s">
        <v>335</v>
      </c>
      <c r="D11565" s="15">
        <v>7</v>
      </c>
    </row>
    <row r="11566" spans="1:4" x14ac:dyDescent="0.25">
      <c r="A11566" s="67">
        <v>44326</v>
      </c>
      <c r="B11566" s="60" t="s">
        <v>11</v>
      </c>
      <c r="C11566" s="564" t="s">
        <v>857</v>
      </c>
      <c r="D11566" s="15">
        <v>1</v>
      </c>
    </row>
    <row r="11567" spans="1:4" x14ac:dyDescent="0.25">
      <c r="A11567" s="67">
        <v>44326</v>
      </c>
      <c r="B11567" s="60" t="s">
        <v>11</v>
      </c>
      <c r="C11567" s="73" t="s">
        <v>11</v>
      </c>
      <c r="D11567" s="15">
        <v>27</v>
      </c>
    </row>
    <row r="11568" spans="1:4" x14ac:dyDescent="0.25">
      <c r="A11568" s="67">
        <v>44326</v>
      </c>
      <c r="B11568" s="60" t="s">
        <v>11</v>
      </c>
      <c r="C11568" s="73" t="s">
        <v>763</v>
      </c>
      <c r="D11568" s="15">
        <v>3</v>
      </c>
    </row>
    <row r="11569" spans="1:4" x14ac:dyDescent="0.25">
      <c r="A11569" s="67">
        <v>44326</v>
      </c>
      <c r="B11569" s="60" t="s">
        <v>11</v>
      </c>
      <c r="C11569" s="73" t="s">
        <v>134</v>
      </c>
      <c r="D11569" s="15">
        <v>1</v>
      </c>
    </row>
    <row r="11570" spans="1:4" x14ac:dyDescent="0.25">
      <c r="A11570" s="67">
        <v>44326</v>
      </c>
      <c r="B11570" s="60" t="s">
        <v>11</v>
      </c>
      <c r="C11570" s="564" t="s">
        <v>1176</v>
      </c>
      <c r="D11570" s="15">
        <v>1</v>
      </c>
    </row>
    <row r="11571" spans="1:4" x14ac:dyDescent="0.25">
      <c r="A11571" s="67">
        <v>44326</v>
      </c>
      <c r="B11571" s="60" t="s">
        <v>12</v>
      </c>
      <c r="C11571" s="73" t="s">
        <v>74</v>
      </c>
      <c r="D11571" s="15">
        <v>3</v>
      </c>
    </row>
    <row r="11572" spans="1:4" x14ac:dyDescent="0.25">
      <c r="A11572" s="67">
        <v>44326</v>
      </c>
      <c r="B11572" s="60" t="s">
        <v>12</v>
      </c>
      <c r="C11572" s="73" t="s">
        <v>116</v>
      </c>
      <c r="D11572" s="15">
        <v>3</v>
      </c>
    </row>
    <row r="11573" spans="1:4" x14ac:dyDescent="0.25">
      <c r="A11573" s="67">
        <v>44326</v>
      </c>
      <c r="B11573" s="60" t="s">
        <v>12</v>
      </c>
      <c r="C11573" s="73" t="s">
        <v>12</v>
      </c>
      <c r="D11573" s="15">
        <v>24</v>
      </c>
    </row>
    <row r="11574" spans="1:4" x14ac:dyDescent="0.25">
      <c r="A11574" s="67">
        <v>44326</v>
      </c>
      <c r="B11574" s="60" t="s">
        <v>8</v>
      </c>
      <c r="C11574" s="73" t="s">
        <v>73</v>
      </c>
      <c r="D11574" s="15">
        <v>3</v>
      </c>
    </row>
    <row r="11575" spans="1:4" x14ac:dyDescent="0.25">
      <c r="A11575" s="67">
        <v>44326</v>
      </c>
      <c r="B11575" s="60" t="s">
        <v>8</v>
      </c>
      <c r="C11575" s="73" t="s">
        <v>229</v>
      </c>
      <c r="D11575" s="15">
        <v>2</v>
      </c>
    </row>
    <row r="11576" spans="1:4" x14ac:dyDescent="0.25">
      <c r="A11576" s="67">
        <v>44326</v>
      </c>
      <c r="B11576" s="60" t="s">
        <v>8</v>
      </c>
      <c r="C11576" s="564" t="s">
        <v>930</v>
      </c>
      <c r="D11576" s="15">
        <v>1</v>
      </c>
    </row>
    <row r="11577" spans="1:4" x14ac:dyDescent="0.25">
      <c r="A11577" s="67">
        <v>44326</v>
      </c>
      <c r="B11577" s="60" t="s">
        <v>8</v>
      </c>
      <c r="C11577" s="73" t="s">
        <v>58</v>
      </c>
      <c r="D11577" s="15">
        <v>5</v>
      </c>
    </row>
    <row r="11578" spans="1:4" x14ac:dyDescent="0.25">
      <c r="A11578" s="67">
        <v>44326</v>
      </c>
      <c r="B11578" s="60" t="s">
        <v>8</v>
      </c>
      <c r="C11578" s="73" t="s">
        <v>842</v>
      </c>
      <c r="D11578" s="15">
        <v>1</v>
      </c>
    </row>
    <row r="11579" spans="1:4" x14ac:dyDescent="0.25">
      <c r="A11579" s="67">
        <v>44326</v>
      </c>
      <c r="B11579" s="60" t="s">
        <v>8</v>
      </c>
      <c r="C11579" s="73" t="s">
        <v>141</v>
      </c>
      <c r="D11579" s="15">
        <v>2</v>
      </c>
    </row>
    <row r="11580" spans="1:4" x14ac:dyDescent="0.25">
      <c r="A11580" s="67">
        <v>44326</v>
      </c>
      <c r="B11580" s="60" t="s">
        <v>8</v>
      </c>
      <c r="C11580" s="73" t="s">
        <v>133</v>
      </c>
      <c r="D11580" s="15">
        <v>5</v>
      </c>
    </row>
    <row r="11581" spans="1:4" x14ac:dyDescent="0.25">
      <c r="A11581" s="67">
        <v>44326</v>
      </c>
      <c r="B11581" s="60" t="s">
        <v>8</v>
      </c>
      <c r="C11581" s="73" t="s">
        <v>233</v>
      </c>
      <c r="D11581" s="15">
        <v>1</v>
      </c>
    </row>
    <row r="11582" spans="1:4" x14ac:dyDescent="0.25">
      <c r="A11582" s="67">
        <v>44326</v>
      </c>
      <c r="B11582" s="60" t="s">
        <v>8</v>
      </c>
      <c r="C11582" s="73" t="s">
        <v>204</v>
      </c>
      <c r="D11582" s="15">
        <v>4</v>
      </c>
    </row>
    <row r="11583" spans="1:4" x14ac:dyDescent="0.25">
      <c r="A11583" s="67">
        <v>44326</v>
      </c>
      <c r="B11583" s="60" t="s">
        <v>8</v>
      </c>
      <c r="C11583" s="73" t="s">
        <v>40</v>
      </c>
      <c r="D11583" s="15">
        <v>2</v>
      </c>
    </row>
    <row r="11584" spans="1:4" x14ac:dyDescent="0.25">
      <c r="A11584" s="67">
        <v>44326</v>
      </c>
      <c r="B11584" s="60" t="s">
        <v>8</v>
      </c>
      <c r="C11584" s="73" t="s">
        <v>8</v>
      </c>
      <c r="D11584" s="15">
        <v>107</v>
      </c>
    </row>
    <row r="11585" spans="1:4" x14ac:dyDescent="0.25">
      <c r="A11585" s="67">
        <v>44326</v>
      </c>
      <c r="B11585" s="60" t="s">
        <v>8</v>
      </c>
      <c r="C11585" s="73" t="s">
        <v>186</v>
      </c>
      <c r="D11585" s="15">
        <v>1</v>
      </c>
    </row>
    <row r="11586" spans="1:4" x14ac:dyDescent="0.25">
      <c r="A11586" s="67">
        <v>44326</v>
      </c>
      <c r="B11586" s="60" t="s">
        <v>8</v>
      </c>
      <c r="C11586" s="73" t="s">
        <v>31</v>
      </c>
      <c r="D11586" s="15">
        <v>4</v>
      </c>
    </row>
    <row r="11587" spans="1:4" x14ac:dyDescent="0.25">
      <c r="A11587" s="67">
        <v>44326</v>
      </c>
      <c r="B11587" s="60" t="s">
        <v>8</v>
      </c>
      <c r="C11587" s="73" t="s">
        <v>80</v>
      </c>
      <c r="D11587" s="15">
        <v>1</v>
      </c>
    </row>
    <row r="11588" spans="1:4" x14ac:dyDescent="0.25">
      <c r="A11588" s="67">
        <v>44326</v>
      </c>
      <c r="B11588" s="60" t="s">
        <v>8</v>
      </c>
      <c r="C11588" s="73" t="s">
        <v>594</v>
      </c>
      <c r="D11588" s="15">
        <v>7</v>
      </c>
    </row>
    <row r="11589" spans="1:4" x14ac:dyDescent="0.25">
      <c r="A11589" s="67">
        <v>44326</v>
      </c>
      <c r="B11589" s="60" t="s">
        <v>8</v>
      </c>
      <c r="C11589" s="73" t="s">
        <v>111</v>
      </c>
      <c r="D11589" s="15">
        <v>14</v>
      </c>
    </row>
    <row r="11590" spans="1:4" x14ac:dyDescent="0.25">
      <c r="A11590" s="67">
        <v>44326</v>
      </c>
      <c r="B11590" s="60" t="s">
        <v>49</v>
      </c>
      <c r="C11590" s="73" t="s">
        <v>214</v>
      </c>
      <c r="D11590" s="15">
        <v>3</v>
      </c>
    </row>
    <row r="11591" spans="1:4" x14ac:dyDescent="0.25">
      <c r="A11591" s="67">
        <v>44326</v>
      </c>
      <c r="B11591" s="60" t="s">
        <v>49</v>
      </c>
      <c r="C11591" s="73" t="s">
        <v>49</v>
      </c>
      <c r="D11591" s="15">
        <v>30</v>
      </c>
    </row>
    <row r="11592" spans="1:4" x14ac:dyDescent="0.25">
      <c r="A11592" s="67">
        <v>44326</v>
      </c>
      <c r="B11592" s="60" t="s">
        <v>50</v>
      </c>
      <c r="C11592" s="73" t="s">
        <v>1073</v>
      </c>
      <c r="D11592" s="15">
        <v>1</v>
      </c>
    </row>
    <row r="11593" spans="1:4" x14ac:dyDescent="0.25">
      <c r="A11593" s="67">
        <v>44326</v>
      </c>
      <c r="B11593" s="60" t="s">
        <v>50</v>
      </c>
      <c r="C11593" s="60" t="s">
        <v>1356</v>
      </c>
      <c r="D11593" s="15">
        <v>5</v>
      </c>
    </row>
    <row r="11594" spans="1:4" x14ac:dyDescent="0.25">
      <c r="A11594" s="67">
        <v>44326</v>
      </c>
      <c r="B11594" s="60" t="s">
        <v>50</v>
      </c>
      <c r="C11594" s="73" t="s">
        <v>613</v>
      </c>
      <c r="D11594" s="15">
        <v>1</v>
      </c>
    </row>
    <row r="11595" spans="1:4" x14ac:dyDescent="0.25">
      <c r="A11595" s="67">
        <v>44326</v>
      </c>
      <c r="B11595" s="60" t="s">
        <v>50</v>
      </c>
      <c r="C11595" s="73" t="s">
        <v>367</v>
      </c>
      <c r="D11595" s="15">
        <v>13</v>
      </c>
    </row>
    <row r="11596" spans="1:4" x14ac:dyDescent="0.25">
      <c r="A11596" s="67">
        <v>44326</v>
      </c>
      <c r="B11596" s="60" t="s">
        <v>27</v>
      </c>
      <c r="C11596" s="73" t="s">
        <v>140</v>
      </c>
      <c r="D11596" s="15">
        <v>12</v>
      </c>
    </row>
    <row r="11597" spans="1:4" x14ac:dyDescent="0.25">
      <c r="A11597" s="67">
        <v>44326</v>
      </c>
      <c r="B11597" s="60" t="s">
        <v>27</v>
      </c>
      <c r="C11597" s="73" t="s">
        <v>234</v>
      </c>
      <c r="D11597" s="15">
        <v>2</v>
      </c>
    </row>
    <row r="11598" spans="1:4" x14ac:dyDescent="0.25">
      <c r="A11598" s="67">
        <v>44326</v>
      </c>
      <c r="B11598" s="60" t="s">
        <v>27</v>
      </c>
      <c r="C11598" s="73" t="s">
        <v>43</v>
      </c>
      <c r="D11598" s="15">
        <v>37</v>
      </c>
    </row>
    <row r="11599" spans="1:4" x14ac:dyDescent="0.25">
      <c r="A11599" s="67">
        <v>44326</v>
      </c>
      <c r="B11599" s="60" t="s">
        <v>27</v>
      </c>
      <c r="C11599" s="73" t="s">
        <v>28</v>
      </c>
      <c r="D11599" s="15">
        <v>2</v>
      </c>
    </row>
    <row r="11600" spans="1:4" x14ac:dyDescent="0.25">
      <c r="A11600" s="67">
        <v>44326</v>
      </c>
      <c r="B11600" s="60" t="s">
        <v>27</v>
      </c>
      <c r="C11600" s="73" t="s">
        <v>621</v>
      </c>
      <c r="D11600" s="15">
        <v>1</v>
      </c>
    </row>
    <row r="11601" spans="1:4" x14ac:dyDescent="0.25">
      <c r="A11601" s="67">
        <v>44326</v>
      </c>
      <c r="B11601" s="60" t="s">
        <v>27</v>
      </c>
      <c r="C11601" s="73" t="s">
        <v>710</v>
      </c>
      <c r="D11601" s="15">
        <v>2</v>
      </c>
    </row>
    <row r="11602" spans="1:4" x14ac:dyDescent="0.25">
      <c r="A11602" s="67">
        <v>44326</v>
      </c>
      <c r="B11602" s="60" t="s">
        <v>51</v>
      </c>
      <c r="C11602" s="564" t="s">
        <v>700</v>
      </c>
      <c r="D11602" s="15">
        <v>1</v>
      </c>
    </row>
    <row r="11603" spans="1:4" x14ac:dyDescent="0.25">
      <c r="A11603" s="67">
        <v>44326</v>
      </c>
      <c r="B11603" s="60" t="s">
        <v>51</v>
      </c>
      <c r="C11603" s="73" t="s">
        <v>51</v>
      </c>
      <c r="D11603" s="15">
        <v>17</v>
      </c>
    </row>
    <row r="11604" spans="1:4" x14ac:dyDescent="0.25">
      <c r="A11604" s="67">
        <v>44326</v>
      </c>
      <c r="B11604" s="60" t="s">
        <v>10</v>
      </c>
      <c r="C11604" s="564" t="s">
        <v>646</v>
      </c>
      <c r="D11604" s="15">
        <v>1</v>
      </c>
    </row>
    <row r="11605" spans="1:4" x14ac:dyDescent="0.25">
      <c r="A11605" s="67">
        <v>44326</v>
      </c>
      <c r="B11605" s="60" t="s">
        <v>10</v>
      </c>
      <c r="C11605" s="73" t="s">
        <v>10</v>
      </c>
      <c r="D11605" s="15">
        <v>18</v>
      </c>
    </row>
    <row r="11606" spans="1:4" x14ac:dyDescent="0.25">
      <c r="A11606" s="67">
        <v>44327</v>
      </c>
      <c r="B11606" s="60" t="s">
        <v>14</v>
      </c>
      <c r="C11606" s="73" t="s">
        <v>14</v>
      </c>
      <c r="D11606" s="15">
        <v>47</v>
      </c>
    </row>
    <row r="11607" spans="1:4" x14ac:dyDescent="0.25">
      <c r="A11607" s="67">
        <v>44327</v>
      </c>
      <c r="B11607" s="60" t="s">
        <v>14</v>
      </c>
      <c r="C11607" s="73" t="s">
        <v>16</v>
      </c>
      <c r="D11607" s="15">
        <v>13</v>
      </c>
    </row>
    <row r="11608" spans="1:4" x14ac:dyDescent="0.25">
      <c r="A11608" s="67">
        <v>44327</v>
      </c>
      <c r="B11608" s="60" t="s">
        <v>14</v>
      </c>
      <c r="C11608" s="73" t="s">
        <v>85</v>
      </c>
      <c r="D11608" s="15">
        <v>4</v>
      </c>
    </row>
    <row r="11609" spans="1:4" x14ac:dyDescent="0.25">
      <c r="A11609" s="67">
        <v>44327</v>
      </c>
      <c r="B11609" s="60" t="s">
        <v>20</v>
      </c>
      <c r="C11609" s="73" t="s">
        <v>20</v>
      </c>
      <c r="D11609" s="15">
        <v>40</v>
      </c>
    </row>
    <row r="11610" spans="1:4" x14ac:dyDescent="0.25">
      <c r="A11610" s="67">
        <v>44327</v>
      </c>
      <c r="B11610" s="60" t="s">
        <v>20</v>
      </c>
      <c r="C11610" s="73" t="s">
        <v>365</v>
      </c>
      <c r="D11610" s="15">
        <v>1</v>
      </c>
    </row>
    <row r="11611" spans="1:4" x14ac:dyDescent="0.25">
      <c r="A11611" s="67">
        <v>44327</v>
      </c>
      <c r="B11611" s="60" t="s">
        <v>13</v>
      </c>
      <c r="C11611" s="73" t="s">
        <v>13</v>
      </c>
      <c r="D11611" s="15">
        <v>7</v>
      </c>
    </row>
    <row r="11612" spans="1:4" x14ac:dyDescent="0.25">
      <c r="A11612" s="67">
        <v>44327</v>
      </c>
      <c r="B11612" s="60" t="s">
        <v>13</v>
      </c>
      <c r="C11612" s="73" t="s">
        <v>222</v>
      </c>
      <c r="D11612" s="15">
        <v>2</v>
      </c>
    </row>
    <row r="11613" spans="1:4" x14ac:dyDescent="0.25">
      <c r="A11613" s="67">
        <v>44327</v>
      </c>
      <c r="B11613" s="60" t="s">
        <v>24</v>
      </c>
      <c r="C11613" s="73" t="s">
        <v>23</v>
      </c>
      <c r="D11613" s="15">
        <v>6</v>
      </c>
    </row>
    <row r="11614" spans="1:4" x14ac:dyDescent="0.25">
      <c r="A11614" s="67">
        <v>44327</v>
      </c>
      <c r="B11614" s="60" t="s">
        <v>24</v>
      </c>
      <c r="C11614" s="73" t="s">
        <v>24</v>
      </c>
      <c r="D11614" s="15">
        <v>3</v>
      </c>
    </row>
    <row r="11615" spans="1:4" x14ac:dyDescent="0.25">
      <c r="A11615" s="67">
        <v>44327</v>
      </c>
      <c r="B11615" s="60" t="s">
        <v>24</v>
      </c>
      <c r="C11615" s="73" t="s">
        <v>764</v>
      </c>
      <c r="D11615" s="15">
        <v>1</v>
      </c>
    </row>
    <row r="11616" spans="1:4" x14ac:dyDescent="0.25">
      <c r="A11616" s="67">
        <v>44327</v>
      </c>
      <c r="B11616" s="60" t="s">
        <v>47</v>
      </c>
      <c r="C11616" s="73" t="s">
        <v>47</v>
      </c>
      <c r="D11616" s="15">
        <v>2</v>
      </c>
    </row>
    <row r="11617" spans="1:4" x14ac:dyDescent="0.25">
      <c r="A11617" s="67">
        <v>44327</v>
      </c>
      <c r="B11617" s="60" t="s">
        <v>48</v>
      </c>
      <c r="C11617" s="73" t="s">
        <v>48</v>
      </c>
      <c r="D11617" s="15">
        <v>12</v>
      </c>
    </row>
    <row r="11618" spans="1:4" x14ac:dyDescent="0.25">
      <c r="A11618" s="67">
        <v>44327</v>
      </c>
      <c r="B11618" s="60" t="s">
        <v>7</v>
      </c>
      <c r="C11618" s="73" t="s">
        <v>7</v>
      </c>
      <c r="D11618" s="15">
        <v>10</v>
      </c>
    </row>
    <row r="11619" spans="1:4" x14ac:dyDescent="0.25">
      <c r="A11619" s="67">
        <v>44327</v>
      </c>
      <c r="B11619" s="60" t="s">
        <v>9</v>
      </c>
      <c r="C11619" s="564" t="s">
        <v>1019</v>
      </c>
      <c r="D11619" s="15">
        <v>3</v>
      </c>
    </row>
    <row r="11620" spans="1:4" x14ac:dyDescent="0.25">
      <c r="A11620" s="67">
        <v>44327</v>
      </c>
      <c r="B11620" s="60" t="s">
        <v>9</v>
      </c>
      <c r="C11620" s="60" t="s">
        <v>9</v>
      </c>
      <c r="D11620" s="15">
        <v>75</v>
      </c>
    </row>
    <row r="11621" spans="1:4" x14ac:dyDescent="0.25">
      <c r="A11621" s="67">
        <v>44327</v>
      </c>
      <c r="B11621" s="60" t="s">
        <v>9</v>
      </c>
      <c r="C11621" s="73" t="s">
        <v>17</v>
      </c>
      <c r="D11621" s="15">
        <v>8</v>
      </c>
    </row>
    <row r="11622" spans="1:4" x14ac:dyDescent="0.25">
      <c r="A11622" s="67">
        <v>44327</v>
      </c>
      <c r="B11622" s="60" t="s">
        <v>9</v>
      </c>
      <c r="C11622" s="73" t="s">
        <v>148</v>
      </c>
      <c r="D11622" s="15">
        <v>5</v>
      </c>
    </row>
    <row r="11623" spans="1:4" x14ac:dyDescent="0.25">
      <c r="A11623" s="67">
        <v>44327</v>
      </c>
      <c r="B11623" s="60" t="s">
        <v>9</v>
      </c>
      <c r="C11623" s="73" t="s">
        <v>144</v>
      </c>
      <c r="D11623" s="15">
        <v>7</v>
      </c>
    </row>
    <row r="11624" spans="1:4" x14ac:dyDescent="0.25">
      <c r="A11624" s="67">
        <v>44327</v>
      </c>
      <c r="B11624" s="60" t="s">
        <v>15</v>
      </c>
      <c r="C11624" s="73" t="s">
        <v>108</v>
      </c>
      <c r="D11624" s="15">
        <v>5</v>
      </c>
    </row>
    <row r="11625" spans="1:4" x14ac:dyDescent="0.25">
      <c r="A11625" s="67">
        <v>44327</v>
      </c>
      <c r="B11625" s="60" t="s">
        <v>15</v>
      </c>
      <c r="C11625" s="60" t="s">
        <v>1355</v>
      </c>
      <c r="D11625" s="15">
        <v>3</v>
      </c>
    </row>
    <row r="11626" spans="1:4" x14ac:dyDescent="0.25">
      <c r="A11626" s="67">
        <v>44327</v>
      </c>
      <c r="B11626" s="60" t="s">
        <v>12</v>
      </c>
      <c r="C11626" s="564" t="s">
        <v>622</v>
      </c>
      <c r="D11626" s="15">
        <v>1</v>
      </c>
    </row>
    <row r="11627" spans="1:4" x14ac:dyDescent="0.25">
      <c r="A11627" s="67">
        <v>44327</v>
      </c>
      <c r="B11627" s="60" t="s">
        <v>8</v>
      </c>
      <c r="C11627" s="564" t="s">
        <v>284</v>
      </c>
      <c r="D11627" s="15">
        <v>3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5">
        <v>1</v>
      </c>
    </row>
    <row r="11629" spans="1:4" x14ac:dyDescent="0.25">
      <c r="A11629" s="67">
        <v>44327</v>
      </c>
      <c r="B11629" s="60" t="s">
        <v>50</v>
      </c>
      <c r="C11629" s="73" t="s">
        <v>1052</v>
      </c>
      <c r="D11629" s="15">
        <v>1</v>
      </c>
    </row>
    <row r="11630" spans="1:4" x14ac:dyDescent="0.25">
      <c r="A11630" s="67">
        <v>44327</v>
      </c>
      <c r="B11630" s="60" t="s">
        <v>50</v>
      </c>
      <c r="C11630" s="73" t="s">
        <v>367</v>
      </c>
      <c r="D11630" s="15">
        <v>9</v>
      </c>
    </row>
    <row r="11631" spans="1:4" x14ac:dyDescent="0.25">
      <c r="A11631" s="67">
        <v>44327</v>
      </c>
      <c r="B11631" s="60" t="s">
        <v>27</v>
      </c>
      <c r="C11631" s="73" t="s">
        <v>140</v>
      </c>
      <c r="D11631" s="15">
        <v>7</v>
      </c>
    </row>
    <row r="11632" spans="1:4" x14ac:dyDescent="0.25">
      <c r="A11632" s="67">
        <v>44327</v>
      </c>
      <c r="B11632" s="60" t="s">
        <v>27</v>
      </c>
      <c r="C11632" s="73" t="s">
        <v>234</v>
      </c>
      <c r="D11632" s="15">
        <v>2</v>
      </c>
    </row>
    <row r="11633" spans="1:4" x14ac:dyDescent="0.25">
      <c r="A11633" s="67">
        <v>44327</v>
      </c>
      <c r="B11633" s="60" t="s">
        <v>27</v>
      </c>
      <c r="C11633" s="73" t="s">
        <v>43</v>
      </c>
      <c r="D11633" s="15">
        <v>29</v>
      </c>
    </row>
    <row r="11634" spans="1:4" x14ac:dyDescent="0.25">
      <c r="A11634" s="67">
        <v>44327</v>
      </c>
      <c r="B11634" s="60" t="s">
        <v>51</v>
      </c>
      <c r="C11634" s="73" t="s">
        <v>51</v>
      </c>
      <c r="D11634" s="15">
        <v>4</v>
      </c>
    </row>
    <row r="11635" spans="1:4" x14ac:dyDescent="0.25">
      <c r="A11635" s="67">
        <v>44327</v>
      </c>
      <c r="B11635" s="60" t="s">
        <v>10</v>
      </c>
      <c r="C11635" s="73" t="s">
        <v>931</v>
      </c>
      <c r="D11635" s="15">
        <v>1</v>
      </c>
    </row>
    <row r="11636" spans="1:4" x14ac:dyDescent="0.25">
      <c r="A11636" s="67">
        <v>44327</v>
      </c>
      <c r="B11636" s="60" t="s">
        <v>10</v>
      </c>
      <c r="C11636" s="73" t="s">
        <v>1053</v>
      </c>
      <c r="D11636" s="15">
        <v>1</v>
      </c>
    </row>
    <row r="11637" spans="1:4" x14ac:dyDescent="0.25">
      <c r="A11637" s="67">
        <v>44327</v>
      </c>
      <c r="B11637" s="60" t="s">
        <v>10</v>
      </c>
      <c r="C11637" s="73" t="s">
        <v>342</v>
      </c>
      <c r="D11637" s="15">
        <v>1</v>
      </c>
    </row>
    <row r="11638" spans="1:4" x14ac:dyDescent="0.25">
      <c r="A11638" s="67">
        <v>44327</v>
      </c>
      <c r="B11638" s="60" t="s">
        <v>10</v>
      </c>
      <c r="C11638" s="73" t="s">
        <v>10</v>
      </c>
      <c r="D11638" s="15">
        <v>35</v>
      </c>
    </row>
    <row r="11639" spans="1:4" x14ac:dyDescent="0.25">
      <c r="A11639" s="67">
        <v>44328</v>
      </c>
      <c r="B11639" s="60" t="s">
        <v>14</v>
      </c>
      <c r="C11639" s="73" t="s">
        <v>954</v>
      </c>
      <c r="D11639" s="15">
        <v>2</v>
      </c>
    </row>
    <row r="11640" spans="1:4" x14ac:dyDescent="0.25">
      <c r="A11640" s="67">
        <v>44328</v>
      </c>
      <c r="B11640" s="60" t="s">
        <v>14</v>
      </c>
      <c r="C11640" s="73" t="s">
        <v>1359</v>
      </c>
      <c r="D11640" s="15">
        <v>1</v>
      </c>
    </row>
    <row r="11641" spans="1:4" x14ac:dyDescent="0.25">
      <c r="A11641" s="67">
        <v>44328</v>
      </c>
      <c r="B11641" s="60" t="s">
        <v>14</v>
      </c>
      <c r="C11641" s="73" t="s">
        <v>14</v>
      </c>
      <c r="D11641" s="15">
        <v>49</v>
      </c>
    </row>
    <row r="11642" spans="1:4" x14ac:dyDescent="0.25">
      <c r="A11642" s="67">
        <v>44328</v>
      </c>
      <c r="B11642" s="60" t="s">
        <v>14</v>
      </c>
      <c r="C11642" s="73" t="s">
        <v>1041</v>
      </c>
      <c r="D11642" s="15">
        <v>3</v>
      </c>
    </row>
    <row r="11643" spans="1:4" x14ac:dyDescent="0.25">
      <c r="A11643" s="67">
        <v>44328</v>
      </c>
      <c r="B11643" s="60" t="s">
        <v>14</v>
      </c>
      <c r="C11643" s="73" t="s">
        <v>16</v>
      </c>
      <c r="D11643" s="15">
        <v>12</v>
      </c>
    </row>
    <row r="11644" spans="1:4" x14ac:dyDescent="0.25">
      <c r="A11644" s="67">
        <v>44328</v>
      </c>
      <c r="B11644" s="60" t="s">
        <v>14</v>
      </c>
      <c r="C11644" s="73" t="s">
        <v>807</v>
      </c>
      <c r="D11644" s="15">
        <v>8</v>
      </c>
    </row>
    <row r="11645" spans="1:4" x14ac:dyDescent="0.25">
      <c r="A11645" s="67">
        <v>44328</v>
      </c>
      <c r="B11645" s="60" t="s">
        <v>14</v>
      </c>
      <c r="C11645" s="73" t="s">
        <v>85</v>
      </c>
      <c r="D11645" s="15">
        <v>9</v>
      </c>
    </row>
    <row r="11646" spans="1:4" x14ac:dyDescent="0.25">
      <c r="A11646" s="67">
        <v>44328</v>
      </c>
      <c r="B11646" s="60" t="s">
        <v>20</v>
      </c>
      <c r="C11646" s="73" t="s">
        <v>952</v>
      </c>
      <c r="D11646" s="15">
        <v>1</v>
      </c>
    </row>
    <row r="11647" spans="1:4" x14ac:dyDescent="0.25">
      <c r="A11647" s="67">
        <v>44328</v>
      </c>
      <c r="B11647" s="60" t="s">
        <v>20</v>
      </c>
      <c r="C11647" s="73" t="s">
        <v>20</v>
      </c>
      <c r="D11647" s="15">
        <v>136</v>
      </c>
    </row>
    <row r="11648" spans="1:4" x14ac:dyDescent="0.25">
      <c r="A11648" s="67">
        <v>44328</v>
      </c>
      <c r="B11648" s="60" t="s">
        <v>20</v>
      </c>
      <c r="C11648" s="73" t="s">
        <v>679</v>
      </c>
      <c r="D11648" s="15">
        <v>1</v>
      </c>
    </row>
    <row r="11649" spans="1:4" x14ac:dyDescent="0.25">
      <c r="A11649" s="67">
        <v>44328</v>
      </c>
      <c r="B11649" s="60" t="s">
        <v>20</v>
      </c>
      <c r="C11649" s="73" t="s">
        <v>932</v>
      </c>
      <c r="D11649" s="15">
        <v>1</v>
      </c>
    </row>
    <row r="11650" spans="1:4" x14ac:dyDescent="0.25">
      <c r="A11650" s="67">
        <v>44328</v>
      </c>
      <c r="B11650" s="60" t="s">
        <v>20</v>
      </c>
      <c r="C11650" s="73" t="s">
        <v>365</v>
      </c>
      <c r="D11650" s="15">
        <v>3</v>
      </c>
    </row>
    <row r="11651" spans="1:4" x14ac:dyDescent="0.25">
      <c r="A11651" s="67">
        <v>44328</v>
      </c>
      <c r="B11651" s="60" t="s">
        <v>20</v>
      </c>
      <c r="C11651" s="73" t="s">
        <v>651</v>
      </c>
      <c r="D11651" s="15">
        <v>1</v>
      </c>
    </row>
    <row r="11652" spans="1:4" x14ac:dyDescent="0.25">
      <c r="A11652" s="67">
        <v>44328</v>
      </c>
      <c r="B11652" s="60" t="s">
        <v>20</v>
      </c>
      <c r="C11652" s="73" t="s">
        <v>1033</v>
      </c>
      <c r="D11652" s="15">
        <v>1</v>
      </c>
    </row>
    <row r="11653" spans="1:4" x14ac:dyDescent="0.25">
      <c r="A11653" s="67">
        <v>44328</v>
      </c>
      <c r="B11653" s="60" t="s">
        <v>20</v>
      </c>
      <c r="C11653" s="73" t="s">
        <v>712</v>
      </c>
      <c r="D11653" s="15">
        <v>2</v>
      </c>
    </row>
    <row r="11654" spans="1:4" x14ac:dyDescent="0.25">
      <c r="A11654" s="67">
        <v>44328</v>
      </c>
      <c r="B11654" s="60" t="s">
        <v>13</v>
      </c>
      <c r="C11654" s="73" t="s">
        <v>1027</v>
      </c>
      <c r="D11654" s="15">
        <v>2</v>
      </c>
    </row>
    <row r="11655" spans="1:4" x14ac:dyDescent="0.25">
      <c r="A11655" s="67">
        <v>44328</v>
      </c>
      <c r="B11655" s="60" t="s">
        <v>13</v>
      </c>
      <c r="C11655" s="73" t="s">
        <v>13</v>
      </c>
      <c r="D11655" s="15">
        <v>9</v>
      </c>
    </row>
    <row r="11656" spans="1:4" x14ac:dyDescent="0.25">
      <c r="A11656" s="67">
        <v>44328</v>
      </c>
      <c r="B11656" s="60" t="s">
        <v>13</v>
      </c>
      <c r="C11656" s="73" t="s">
        <v>225</v>
      </c>
      <c r="D11656" s="15">
        <v>8</v>
      </c>
    </row>
    <row r="11657" spans="1:4" x14ac:dyDescent="0.25">
      <c r="A11657" s="67">
        <v>44328</v>
      </c>
      <c r="B11657" s="60" t="s">
        <v>13</v>
      </c>
      <c r="C11657" s="73" t="s">
        <v>222</v>
      </c>
      <c r="D11657" s="15">
        <v>4</v>
      </c>
    </row>
    <row r="11658" spans="1:4" x14ac:dyDescent="0.25">
      <c r="A11658" s="67">
        <v>44328</v>
      </c>
      <c r="B11658" s="60" t="s">
        <v>24</v>
      </c>
      <c r="C11658" s="73" t="s">
        <v>23</v>
      </c>
      <c r="D11658" s="15">
        <v>7</v>
      </c>
    </row>
    <row r="11659" spans="1:4" x14ac:dyDescent="0.25">
      <c r="A11659" s="67">
        <v>44328</v>
      </c>
      <c r="B11659" s="60" t="s">
        <v>24</v>
      </c>
      <c r="C11659" s="73" t="s">
        <v>24</v>
      </c>
      <c r="D11659" s="15">
        <v>5</v>
      </c>
    </row>
    <row r="11660" spans="1:4" x14ac:dyDescent="0.25">
      <c r="A11660" s="67">
        <v>44328</v>
      </c>
      <c r="B11660" s="60" t="s">
        <v>24</v>
      </c>
      <c r="C11660" s="73" t="s">
        <v>942</v>
      </c>
      <c r="D11660" s="15">
        <v>1</v>
      </c>
    </row>
    <row r="11661" spans="1:4" x14ac:dyDescent="0.25">
      <c r="A11661" s="67">
        <v>44328</v>
      </c>
      <c r="B11661" s="60" t="s">
        <v>47</v>
      </c>
      <c r="C11661" s="73" t="s">
        <v>47</v>
      </c>
      <c r="D11661" s="15">
        <v>1</v>
      </c>
    </row>
    <row r="11662" spans="1:4" x14ac:dyDescent="0.25">
      <c r="A11662" s="67">
        <v>44328</v>
      </c>
      <c r="B11662" s="60" t="s">
        <v>48</v>
      </c>
      <c r="C11662" s="73" t="s">
        <v>48</v>
      </c>
      <c r="D11662" s="15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5">
        <v>19</v>
      </c>
    </row>
    <row r="11664" spans="1:4" x14ac:dyDescent="0.25">
      <c r="A11664" s="67">
        <v>44328</v>
      </c>
      <c r="B11664" s="60" t="s">
        <v>9</v>
      </c>
      <c r="C11664" s="60" t="s">
        <v>1060</v>
      </c>
      <c r="D11664" s="15">
        <v>1</v>
      </c>
    </row>
    <row r="11665" spans="1:4" x14ac:dyDescent="0.25">
      <c r="A11665" s="67">
        <v>44328</v>
      </c>
      <c r="B11665" s="60" t="s">
        <v>9</v>
      </c>
      <c r="C11665" s="73" t="s">
        <v>9</v>
      </c>
      <c r="D11665" s="15">
        <v>19</v>
      </c>
    </row>
    <row r="11666" spans="1:4" x14ac:dyDescent="0.25">
      <c r="A11666" s="67">
        <v>44328</v>
      </c>
      <c r="B11666" s="60" t="s">
        <v>9</v>
      </c>
      <c r="C11666" s="73" t="s">
        <v>17</v>
      </c>
      <c r="D11666" s="15">
        <v>4</v>
      </c>
    </row>
    <row r="11667" spans="1:4" x14ac:dyDescent="0.25">
      <c r="A11667" s="67">
        <v>44328</v>
      </c>
      <c r="B11667" s="60" t="s">
        <v>9</v>
      </c>
      <c r="C11667" s="73" t="s">
        <v>148</v>
      </c>
      <c r="D11667" s="15">
        <v>1</v>
      </c>
    </row>
    <row r="11668" spans="1:4" x14ac:dyDescent="0.25">
      <c r="A11668" s="67">
        <v>44328</v>
      </c>
      <c r="B11668" s="60" t="s">
        <v>9</v>
      </c>
      <c r="C11668" s="73" t="s">
        <v>144</v>
      </c>
      <c r="D11668" s="15">
        <v>14</v>
      </c>
    </row>
    <row r="11669" spans="1:4" x14ac:dyDescent="0.25">
      <c r="A11669" s="67">
        <v>44328</v>
      </c>
      <c r="B11669" s="60" t="s">
        <v>15</v>
      </c>
      <c r="C11669" s="60" t="s">
        <v>1355</v>
      </c>
      <c r="D11669" s="15">
        <v>1</v>
      </c>
    </row>
    <row r="11670" spans="1:4" x14ac:dyDescent="0.25">
      <c r="A11670" s="67">
        <v>44328</v>
      </c>
      <c r="B11670" s="60" t="s">
        <v>15</v>
      </c>
      <c r="C11670" s="73" t="s">
        <v>284</v>
      </c>
      <c r="D11670" s="15">
        <v>2</v>
      </c>
    </row>
    <row r="11671" spans="1:4" x14ac:dyDescent="0.25">
      <c r="A11671" s="67">
        <v>44328</v>
      </c>
      <c r="B11671" s="60" t="s">
        <v>11</v>
      </c>
      <c r="C11671" s="73" t="s">
        <v>64</v>
      </c>
      <c r="D11671" s="15">
        <v>3</v>
      </c>
    </row>
    <row r="11672" spans="1:4" x14ac:dyDescent="0.25">
      <c r="A11672" s="67">
        <v>44328</v>
      </c>
      <c r="B11672" s="60" t="s">
        <v>11</v>
      </c>
      <c r="C11672" s="73" t="s">
        <v>335</v>
      </c>
      <c r="D11672" s="15">
        <v>5</v>
      </c>
    </row>
    <row r="11673" spans="1:4" x14ac:dyDescent="0.25">
      <c r="A11673" s="67">
        <v>44328</v>
      </c>
      <c r="B11673" s="60" t="s">
        <v>11</v>
      </c>
      <c r="C11673" s="73" t="s">
        <v>1172</v>
      </c>
      <c r="D11673" s="15">
        <v>3</v>
      </c>
    </row>
    <row r="11674" spans="1:4" x14ac:dyDescent="0.25">
      <c r="A11674" s="67">
        <v>44328</v>
      </c>
      <c r="B11674" s="60" t="s">
        <v>11</v>
      </c>
      <c r="C11674" s="73" t="s">
        <v>11</v>
      </c>
      <c r="D11674" s="15">
        <v>28</v>
      </c>
    </row>
    <row r="11675" spans="1:4" x14ac:dyDescent="0.25">
      <c r="A11675" s="67">
        <v>44328</v>
      </c>
      <c r="B11675" s="60" t="s">
        <v>11</v>
      </c>
      <c r="C11675" s="73" t="s">
        <v>763</v>
      </c>
      <c r="D11675" s="15">
        <v>1</v>
      </c>
    </row>
    <row r="11676" spans="1:4" x14ac:dyDescent="0.25">
      <c r="A11676" s="67">
        <v>44328</v>
      </c>
      <c r="B11676" s="60" t="s">
        <v>12</v>
      </c>
      <c r="C11676" s="73" t="s">
        <v>12</v>
      </c>
      <c r="D11676" s="15">
        <v>6</v>
      </c>
    </row>
    <row r="11677" spans="1:4" x14ac:dyDescent="0.25">
      <c r="A11677" s="67">
        <v>44328</v>
      </c>
      <c r="B11677" s="60" t="s">
        <v>8</v>
      </c>
      <c r="C11677" s="564" t="s">
        <v>1235</v>
      </c>
      <c r="D11677" s="15">
        <v>1</v>
      </c>
    </row>
    <row r="11678" spans="1:4" x14ac:dyDescent="0.25">
      <c r="A11678" s="67">
        <v>44328</v>
      </c>
      <c r="B11678" s="60" t="s">
        <v>8</v>
      </c>
      <c r="C11678" s="73" t="s">
        <v>73</v>
      </c>
      <c r="D11678" s="15">
        <v>1</v>
      </c>
    </row>
    <row r="11679" spans="1:4" x14ac:dyDescent="0.25">
      <c r="A11679" s="67">
        <v>44328</v>
      </c>
      <c r="B11679" s="60" t="s">
        <v>8</v>
      </c>
      <c r="C11679" s="73" t="s">
        <v>229</v>
      </c>
      <c r="D11679" s="15">
        <v>2</v>
      </c>
    </row>
    <row r="11680" spans="1:4" x14ac:dyDescent="0.25">
      <c r="A11680" s="67">
        <v>44328</v>
      </c>
      <c r="B11680" s="60" t="s">
        <v>8</v>
      </c>
      <c r="C11680" s="73" t="s">
        <v>58</v>
      </c>
      <c r="D11680" s="15">
        <v>12</v>
      </c>
    </row>
    <row r="11681" spans="1:4" x14ac:dyDescent="0.25">
      <c r="A11681" s="67">
        <v>44328</v>
      </c>
      <c r="B11681" s="60" t="s">
        <v>8</v>
      </c>
      <c r="C11681" s="73" t="s">
        <v>141</v>
      </c>
      <c r="D11681" s="15">
        <v>2</v>
      </c>
    </row>
    <row r="11682" spans="1:4" x14ac:dyDescent="0.25">
      <c r="A11682" s="67">
        <v>44328</v>
      </c>
      <c r="B11682" s="60" t="s">
        <v>8</v>
      </c>
      <c r="C11682" s="73" t="s">
        <v>133</v>
      </c>
      <c r="D11682" s="15">
        <v>8</v>
      </c>
    </row>
    <row r="11683" spans="1:4" x14ac:dyDescent="0.25">
      <c r="A11683" s="67">
        <v>44328</v>
      </c>
      <c r="B11683" s="60" t="s">
        <v>8</v>
      </c>
      <c r="C11683" s="73" t="s">
        <v>40</v>
      </c>
      <c r="D11683" s="15">
        <v>5</v>
      </c>
    </row>
    <row r="11684" spans="1:4" x14ac:dyDescent="0.25">
      <c r="A11684" s="67">
        <v>44328</v>
      </c>
      <c r="B11684" s="60" t="s">
        <v>8</v>
      </c>
      <c r="C11684" s="73" t="s">
        <v>8</v>
      </c>
      <c r="D11684" s="15">
        <v>138</v>
      </c>
    </row>
    <row r="11685" spans="1:4" x14ac:dyDescent="0.25">
      <c r="A11685" s="67">
        <v>44328</v>
      </c>
      <c r="B11685" s="60" t="s">
        <v>8</v>
      </c>
      <c r="C11685" s="73" t="s">
        <v>31</v>
      </c>
      <c r="D11685" s="15">
        <v>9</v>
      </c>
    </row>
    <row r="11686" spans="1:4" x14ac:dyDescent="0.25">
      <c r="A11686" s="67">
        <v>44328</v>
      </c>
      <c r="B11686" s="60" t="s">
        <v>8</v>
      </c>
      <c r="C11686" s="73" t="s">
        <v>111</v>
      </c>
      <c r="D11686" s="15">
        <v>8</v>
      </c>
    </row>
    <row r="11687" spans="1:4" x14ac:dyDescent="0.25">
      <c r="A11687" s="67">
        <v>44328</v>
      </c>
      <c r="B11687" s="60" t="s">
        <v>49</v>
      </c>
      <c r="C11687" s="73" t="s">
        <v>214</v>
      </c>
      <c r="D11687" s="15">
        <v>1</v>
      </c>
    </row>
    <row r="11688" spans="1:4" x14ac:dyDescent="0.25">
      <c r="A11688" s="67">
        <v>44328</v>
      </c>
      <c r="B11688" s="60" t="s">
        <v>49</v>
      </c>
      <c r="C11688" s="73" t="s">
        <v>49</v>
      </c>
      <c r="D11688" s="15">
        <v>7</v>
      </c>
    </row>
    <row r="11689" spans="1:4" x14ac:dyDescent="0.25">
      <c r="A11689" s="67">
        <v>44328</v>
      </c>
      <c r="B11689" s="60" t="s">
        <v>50</v>
      </c>
      <c r="C11689" s="73" t="s">
        <v>1073</v>
      </c>
      <c r="D11689" s="15">
        <v>1</v>
      </c>
    </row>
    <row r="11690" spans="1:4" x14ac:dyDescent="0.25">
      <c r="A11690" s="67">
        <v>44328</v>
      </c>
      <c r="B11690" s="60" t="s">
        <v>50</v>
      </c>
      <c r="C11690" s="73" t="s">
        <v>1052</v>
      </c>
      <c r="D11690" s="15">
        <v>1</v>
      </c>
    </row>
    <row r="11691" spans="1:4" x14ac:dyDescent="0.25">
      <c r="A11691" s="67">
        <v>44328</v>
      </c>
      <c r="B11691" s="60" t="s">
        <v>50</v>
      </c>
      <c r="C11691" s="60" t="s">
        <v>1356</v>
      </c>
      <c r="D11691" s="15">
        <v>12</v>
      </c>
    </row>
    <row r="11692" spans="1:4" x14ac:dyDescent="0.25">
      <c r="A11692" s="67">
        <v>44328</v>
      </c>
      <c r="B11692" s="60" t="s">
        <v>50</v>
      </c>
      <c r="C11692" s="73" t="s">
        <v>613</v>
      </c>
      <c r="D11692" s="15">
        <v>1</v>
      </c>
    </row>
    <row r="11693" spans="1:4" x14ac:dyDescent="0.25">
      <c r="A11693" s="67">
        <v>44328</v>
      </c>
      <c r="B11693" s="60" t="s">
        <v>50</v>
      </c>
      <c r="C11693" s="73" t="s">
        <v>367</v>
      </c>
      <c r="D11693" s="15">
        <v>16</v>
      </c>
    </row>
    <row r="11694" spans="1:4" x14ac:dyDescent="0.25">
      <c r="A11694" s="67">
        <v>44328</v>
      </c>
      <c r="B11694" s="60" t="s">
        <v>27</v>
      </c>
      <c r="C11694" s="73" t="s">
        <v>140</v>
      </c>
      <c r="D11694" s="15">
        <v>29</v>
      </c>
    </row>
    <row r="11695" spans="1:4" x14ac:dyDescent="0.25">
      <c r="A11695" s="67">
        <v>44328</v>
      </c>
      <c r="B11695" s="60" t="s">
        <v>27</v>
      </c>
      <c r="C11695" s="73" t="s">
        <v>234</v>
      </c>
      <c r="D11695" s="15">
        <v>2</v>
      </c>
    </row>
    <row r="11696" spans="1:4" x14ac:dyDescent="0.25">
      <c r="A11696" s="67">
        <v>44328</v>
      </c>
      <c r="B11696" s="60" t="s">
        <v>27</v>
      </c>
      <c r="C11696" s="73" t="s">
        <v>43</v>
      </c>
      <c r="D11696" s="15">
        <v>66</v>
      </c>
    </row>
    <row r="11697" spans="1:4" x14ac:dyDescent="0.25">
      <c r="A11697" s="67">
        <v>44328</v>
      </c>
      <c r="B11697" s="60" t="s">
        <v>27</v>
      </c>
      <c r="C11697" s="73" t="s">
        <v>946</v>
      </c>
      <c r="D11697" s="15">
        <v>2</v>
      </c>
    </row>
    <row r="11698" spans="1:4" x14ac:dyDescent="0.25">
      <c r="A11698" s="67">
        <v>44328</v>
      </c>
      <c r="B11698" s="60" t="s">
        <v>27</v>
      </c>
      <c r="C11698" s="73" t="s">
        <v>866</v>
      </c>
      <c r="D11698" s="15">
        <v>2</v>
      </c>
    </row>
    <row r="11699" spans="1:4" x14ac:dyDescent="0.25">
      <c r="A11699" s="67">
        <v>44328</v>
      </c>
      <c r="B11699" s="60" t="s">
        <v>27</v>
      </c>
      <c r="C11699" s="73" t="s">
        <v>621</v>
      </c>
      <c r="D11699" s="15">
        <v>1</v>
      </c>
    </row>
    <row r="11700" spans="1:4" x14ac:dyDescent="0.25">
      <c r="A11700" s="67">
        <v>44328</v>
      </c>
      <c r="B11700" s="60" t="s">
        <v>27</v>
      </c>
      <c r="C11700" s="73" t="s">
        <v>609</v>
      </c>
      <c r="D11700" s="15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5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5">
        <v>2</v>
      </c>
    </row>
    <row r="11703" spans="1:4" x14ac:dyDescent="0.25">
      <c r="A11703" s="67">
        <v>44329</v>
      </c>
      <c r="B11703" s="60" t="s">
        <v>14</v>
      </c>
      <c r="C11703" s="73" t="s">
        <v>14</v>
      </c>
      <c r="D11703" s="15">
        <v>28</v>
      </c>
    </row>
    <row r="11704" spans="1:4" x14ac:dyDescent="0.25">
      <c r="A11704" s="67">
        <v>44329</v>
      </c>
      <c r="B11704" s="60" t="s">
        <v>14</v>
      </c>
      <c r="C11704" s="73" t="s">
        <v>1088</v>
      </c>
      <c r="D11704" s="15">
        <v>1</v>
      </c>
    </row>
    <row r="11705" spans="1:4" x14ac:dyDescent="0.25">
      <c r="A11705" s="67">
        <v>44329</v>
      </c>
      <c r="B11705" s="60" t="s">
        <v>14</v>
      </c>
      <c r="C11705" s="73" t="s">
        <v>16</v>
      </c>
      <c r="D11705" s="15">
        <v>4</v>
      </c>
    </row>
    <row r="11706" spans="1:4" x14ac:dyDescent="0.25">
      <c r="A11706" s="67">
        <v>44329</v>
      </c>
      <c r="B11706" s="60" t="s">
        <v>14</v>
      </c>
      <c r="C11706" s="73" t="s">
        <v>85</v>
      </c>
      <c r="D11706" s="15">
        <v>6</v>
      </c>
    </row>
    <row r="11707" spans="1:4" x14ac:dyDescent="0.25">
      <c r="A11707" s="67">
        <v>44329</v>
      </c>
      <c r="B11707" s="60" t="s">
        <v>20</v>
      </c>
      <c r="C11707" s="73" t="s">
        <v>853</v>
      </c>
      <c r="D11707" s="15">
        <v>5</v>
      </c>
    </row>
    <row r="11708" spans="1:4" x14ac:dyDescent="0.25">
      <c r="A11708" s="67">
        <v>44329</v>
      </c>
      <c r="B11708" s="60" t="s">
        <v>20</v>
      </c>
      <c r="C11708" s="73" t="s">
        <v>20</v>
      </c>
      <c r="D11708" s="15">
        <v>129</v>
      </c>
    </row>
    <row r="11709" spans="1:4" x14ac:dyDescent="0.25">
      <c r="A11709" s="67">
        <v>44329</v>
      </c>
      <c r="B11709" s="60" t="s">
        <v>20</v>
      </c>
      <c r="C11709" s="73" t="s">
        <v>712</v>
      </c>
      <c r="D11709" s="15">
        <v>1</v>
      </c>
    </row>
    <row r="11710" spans="1:4" x14ac:dyDescent="0.25">
      <c r="A11710" s="67">
        <v>44329</v>
      </c>
      <c r="B11710" s="60" t="s">
        <v>13</v>
      </c>
      <c r="C11710" s="73" t="s">
        <v>320</v>
      </c>
      <c r="D11710" s="15">
        <v>1</v>
      </c>
    </row>
    <row r="11711" spans="1:4" x14ac:dyDescent="0.25">
      <c r="A11711" s="67">
        <v>44329</v>
      </c>
      <c r="B11711" s="60" t="s">
        <v>13</v>
      </c>
      <c r="C11711" s="564" t="s">
        <v>816</v>
      </c>
      <c r="D11711" s="15">
        <v>1</v>
      </c>
    </row>
    <row r="11712" spans="1:4" x14ac:dyDescent="0.25">
      <c r="A11712" s="67">
        <v>44329</v>
      </c>
      <c r="B11712" s="60" t="s">
        <v>13</v>
      </c>
      <c r="C11712" s="73" t="s">
        <v>13</v>
      </c>
      <c r="D11712" s="15">
        <v>12</v>
      </c>
    </row>
    <row r="11713" spans="1:4" x14ac:dyDescent="0.25">
      <c r="A11713" s="67">
        <v>44329</v>
      </c>
      <c r="B11713" s="60" t="s">
        <v>13</v>
      </c>
      <c r="C11713" s="73" t="s">
        <v>225</v>
      </c>
      <c r="D11713" s="15">
        <v>4</v>
      </c>
    </row>
    <row r="11714" spans="1:4" x14ac:dyDescent="0.25">
      <c r="A11714" s="67">
        <v>44329</v>
      </c>
      <c r="B11714" s="60" t="s">
        <v>13</v>
      </c>
      <c r="C11714" s="73" t="s">
        <v>222</v>
      </c>
      <c r="D11714" s="15">
        <v>2</v>
      </c>
    </row>
    <row r="11715" spans="1:4" x14ac:dyDescent="0.25">
      <c r="A11715" s="67">
        <v>44329</v>
      </c>
      <c r="B11715" s="60" t="s">
        <v>24</v>
      </c>
      <c r="C11715" s="73" t="s">
        <v>23</v>
      </c>
      <c r="D11715" s="15">
        <v>8</v>
      </c>
    </row>
    <row r="11716" spans="1:4" x14ac:dyDescent="0.25">
      <c r="A11716" s="67">
        <v>44329</v>
      </c>
      <c r="B11716" s="60" t="s">
        <v>24</v>
      </c>
      <c r="C11716" s="73" t="s">
        <v>24</v>
      </c>
      <c r="D11716" s="15">
        <v>12</v>
      </c>
    </row>
    <row r="11717" spans="1:4" x14ac:dyDescent="0.25">
      <c r="A11717" s="67">
        <v>44329</v>
      </c>
      <c r="B11717" s="60" t="s">
        <v>24</v>
      </c>
      <c r="C11717" s="73" t="s">
        <v>36</v>
      </c>
      <c r="D11717" s="15">
        <v>2</v>
      </c>
    </row>
    <row r="11718" spans="1:4" x14ac:dyDescent="0.25">
      <c r="A11718" s="67">
        <v>44329</v>
      </c>
      <c r="B11718" s="60" t="s">
        <v>47</v>
      </c>
      <c r="C11718" s="73" t="s">
        <v>47</v>
      </c>
      <c r="D11718" s="15">
        <v>4</v>
      </c>
    </row>
    <row r="11719" spans="1:4" x14ac:dyDescent="0.25">
      <c r="A11719" s="67">
        <v>44329</v>
      </c>
      <c r="B11719" s="60" t="s">
        <v>47</v>
      </c>
      <c r="C11719" s="73" t="s">
        <v>924</v>
      </c>
      <c r="D11719" s="15">
        <v>1</v>
      </c>
    </row>
    <row r="11720" spans="1:4" x14ac:dyDescent="0.25">
      <c r="A11720" s="67">
        <v>44329</v>
      </c>
      <c r="B11720" s="60" t="s">
        <v>48</v>
      </c>
      <c r="C11720" s="73" t="s">
        <v>48</v>
      </c>
      <c r="D11720" s="15">
        <v>1</v>
      </c>
    </row>
    <row r="11721" spans="1:4" x14ac:dyDescent="0.25">
      <c r="A11721" s="67">
        <v>44329</v>
      </c>
      <c r="B11721" s="60" t="s">
        <v>7</v>
      </c>
      <c r="C11721" s="73" t="s">
        <v>115</v>
      </c>
      <c r="D11721" s="15">
        <v>2</v>
      </c>
    </row>
    <row r="11722" spans="1:4" x14ac:dyDescent="0.25">
      <c r="A11722" s="67">
        <v>44329</v>
      </c>
      <c r="B11722" s="60" t="s">
        <v>7</v>
      </c>
      <c r="C11722" s="73" t="s">
        <v>7</v>
      </c>
      <c r="D11722" s="15">
        <v>49</v>
      </c>
    </row>
    <row r="11723" spans="1:4" x14ac:dyDescent="0.25">
      <c r="A11723" s="67">
        <v>44329</v>
      </c>
      <c r="B11723" s="60" t="s">
        <v>9</v>
      </c>
      <c r="C11723" s="564" t="s">
        <v>1019</v>
      </c>
      <c r="D11723" s="15">
        <v>2</v>
      </c>
    </row>
    <row r="11724" spans="1:4" x14ac:dyDescent="0.25">
      <c r="A11724" s="67">
        <v>44329</v>
      </c>
      <c r="B11724" s="60" t="s">
        <v>9</v>
      </c>
      <c r="C11724" s="60" t="s">
        <v>9</v>
      </c>
      <c r="D11724" s="15">
        <v>51</v>
      </c>
    </row>
    <row r="11725" spans="1:4" x14ac:dyDescent="0.25">
      <c r="A11725" s="67">
        <v>44329</v>
      </c>
      <c r="B11725" s="60" t="s">
        <v>9</v>
      </c>
      <c r="C11725" s="73" t="s">
        <v>17</v>
      </c>
      <c r="D11725" s="15">
        <v>3</v>
      </c>
    </row>
    <row r="11726" spans="1:4" x14ac:dyDescent="0.25">
      <c r="A11726" s="67">
        <v>44329</v>
      </c>
      <c r="B11726" s="60" t="s">
        <v>9</v>
      </c>
      <c r="C11726" s="564" t="s">
        <v>1137</v>
      </c>
      <c r="D11726" s="15">
        <v>2</v>
      </c>
    </row>
    <row r="11727" spans="1:4" x14ac:dyDescent="0.25">
      <c r="A11727" s="67">
        <v>44329</v>
      </c>
      <c r="B11727" s="60" t="s">
        <v>9</v>
      </c>
      <c r="C11727" s="73" t="s">
        <v>144</v>
      </c>
      <c r="D11727" s="15">
        <v>12</v>
      </c>
    </row>
    <row r="11728" spans="1:4" x14ac:dyDescent="0.25">
      <c r="A11728" s="67">
        <v>44329</v>
      </c>
      <c r="B11728" s="60" t="s">
        <v>15</v>
      </c>
      <c r="C11728" s="73" t="s">
        <v>108</v>
      </c>
      <c r="D11728" s="15">
        <v>1</v>
      </c>
    </row>
    <row r="11729" spans="1:4" x14ac:dyDescent="0.25">
      <c r="A11729" s="67">
        <v>44329</v>
      </c>
      <c r="B11729" s="60" t="s">
        <v>11</v>
      </c>
      <c r="C11729" s="73" t="s">
        <v>335</v>
      </c>
      <c r="D11729" s="15">
        <v>9</v>
      </c>
    </row>
    <row r="11730" spans="1:4" x14ac:dyDescent="0.25">
      <c r="A11730" s="67">
        <v>44329</v>
      </c>
      <c r="B11730" s="60" t="s">
        <v>11</v>
      </c>
      <c r="C11730" s="73" t="s">
        <v>11</v>
      </c>
      <c r="D11730" s="15">
        <v>21</v>
      </c>
    </row>
    <row r="11731" spans="1:4" x14ac:dyDescent="0.25">
      <c r="A11731" s="67">
        <v>44329</v>
      </c>
      <c r="B11731" s="60" t="s">
        <v>11</v>
      </c>
      <c r="C11731" s="73" t="s">
        <v>854</v>
      </c>
      <c r="D11731" s="15">
        <v>2</v>
      </c>
    </row>
    <row r="11732" spans="1:4" x14ac:dyDescent="0.25">
      <c r="A11732" s="67">
        <v>44329</v>
      </c>
      <c r="B11732" s="60" t="s">
        <v>11</v>
      </c>
      <c r="C11732" s="73" t="s">
        <v>763</v>
      </c>
      <c r="D11732" s="15">
        <v>1</v>
      </c>
    </row>
    <row r="11733" spans="1:4" x14ac:dyDescent="0.25">
      <c r="A11733" s="67">
        <v>44329</v>
      </c>
      <c r="B11733" s="60" t="s">
        <v>11</v>
      </c>
      <c r="C11733" s="73" t="s">
        <v>134</v>
      </c>
      <c r="D11733" s="15">
        <v>2</v>
      </c>
    </row>
    <row r="11734" spans="1:4" x14ac:dyDescent="0.25">
      <c r="A11734" s="67">
        <v>44329</v>
      </c>
      <c r="B11734" s="60" t="s">
        <v>12</v>
      </c>
      <c r="C11734" s="73" t="s">
        <v>74</v>
      </c>
      <c r="D11734" s="15">
        <v>1</v>
      </c>
    </row>
    <row r="11735" spans="1:4" x14ac:dyDescent="0.25">
      <c r="A11735" s="67">
        <v>44329</v>
      </c>
      <c r="B11735" s="60" t="s">
        <v>12</v>
      </c>
      <c r="C11735" s="73" t="s">
        <v>589</v>
      </c>
      <c r="D11735" s="15">
        <v>2</v>
      </c>
    </row>
    <row r="11736" spans="1:4" x14ac:dyDescent="0.25">
      <c r="A11736" s="67">
        <v>44329</v>
      </c>
      <c r="B11736" s="60" t="s">
        <v>12</v>
      </c>
      <c r="C11736" s="73" t="s">
        <v>12</v>
      </c>
      <c r="D11736" s="15">
        <v>16</v>
      </c>
    </row>
    <row r="11737" spans="1:4" x14ac:dyDescent="0.25">
      <c r="A11737" s="67">
        <v>44329</v>
      </c>
      <c r="B11737" s="60" t="s">
        <v>8</v>
      </c>
      <c r="C11737" s="73" t="s">
        <v>73</v>
      </c>
      <c r="D11737" s="15">
        <v>2</v>
      </c>
    </row>
    <row r="11738" spans="1:4" x14ac:dyDescent="0.25">
      <c r="A11738" s="67">
        <v>44329</v>
      </c>
      <c r="B11738" s="60" t="s">
        <v>8</v>
      </c>
      <c r="C11738" s="73" t="s">
        <v>229</v>
      </c>
      <c r="D11738" s="15">
        <v>3</v>
      </c>
    </row>
    <row r="11739" spans="1:4" x14ac:dyDescent="0.25">
      <c r="A11739" s="67">
        <v>44329</v>
      </c>
      <c r="B11739" s="60" t="s">
        <v>8</v>
      </c>
      <c r="C11739" s="564" t="s">
        <v>930</v>
      </c>
      <c r="D11739" s="15">
        <v>1</v>
      </c>
    </row>
    <row r="11740" spans="1:4" x14ac:dyDescent="0.25">
      <c r="A11740" s="67">
        <v>44329</v>
      </c>
      <c r="B11740" s="60" t="s">
        <v>8</v>
      </c>
      <c r="C11740" s="73" t="s">
        <v>58</v>
      </c>
      <c r="D11740" s="15">
        <v>6</v>
      </c>
    </row>
    <row r="11741" spans="1:4" x14ac:dyDescent="0.25">
      <c r="A11741" s="67">
        <v>44329</v>
      </c>
      <c r="B11741" s="60" t="s">
        <v>8</v>
      </c>
      <c r="C11741" s="73" t="s">
        <v>141</v>
      </c>
      <c r="D11741" s="15">
        <v>1</v>
      </c>
    </row>
    <row r="11742" spans="1:4" x14ac:dyDescent="0.25">
      <c r="A11742" s="67">
        <v>44329</v>
      </c>
      <c r="B11742" s="60" t="s">
        <v>8</v>
      </c>
      <c r="C11742" s="73" t="s">
        <v>133</v>
      </c>
      <c r="D11742" s="15">
        <v>6</v>
      </c>
    </row>
    <row r="11743" spans="1:4" x14ac:dyDescent="0.25">
      <c r="A11743" s="67">
        <v>44329</v>
      </c>
      <c r="B11743" s="60" t="s">
        <v>8</v>
      </c>
      <c r="C11743" s="73" t="s">
        <v>204</v>
      </c>
      <c r="D11743" s="15">
        <v>3</v>
      </c>
    </row>
    <row r="11744" spans="1:4" x14ac:dyDescent="0.25">
      <c r="A11744" s="67">
        <v>44329</v>
      </c>
      <c r="B11744" s="60" t="s">
        <v>8</v>
      </c>
      <c r="C11744" s="73" t="s">
        <v>1243</v>
      </c>
      <c r="D11744" s="15">
        <v>1</v>
      </c>
    </row>
    <row r="11745" spans="1:4" x14ac:dyDescent="0.25">
      <c r="A11745" s="67">
        <v>44329</v>
      </c>
      <c r="B11745" s="60" t="s">
        <v>8</v>
      </c>
      <c r="C11745" s="73" t="s">
        <v>8</v>
      </c>
      <c r="D11745" s="15">
        <v>96</v>
      </c>
    </row>
    <row r="11746" spans="1:4" x14ac:dyDescent="0.25">
      <c r="A11746" s="67">
        <v>44329</v>
      </c>
      <c r="B11746" s="60" t="s">
        <v>8</v>
      </c>
      <c r="C11746" s="73" t="s">
        <v>31</v>
      </c>
      <c r="D11746" s="15">
        <v>6</v>
      </c>
    </row>
    <row r="11747" spans="1:4" x14ac:dyDescent="0.25">
      <c r="A11747" s="67">
        <v>44329</v>
      </c>
      <c r="B11747" s="60" t="s">
        <v>8</v>
      </c>
      <c r="C11747" s="73" t="s">
        <v>594</v>
      </c>
      <c r="D11747" s="15">
        <v>1</v>
      </c>
    </row>
    <row r="11748" spans="1:4" x14ac:dyDescent="0.25">
      <c r="A11748" s="67">
        <v>44329</v>
      </c>
      <c r="B11748" s="60" t="s">
        <v>8</v>
      </c>
      <c r="C11748" s="73" t="s">
        <v>111</v>
      </c>
      <c r="D11748" s="15">
        <v>16</v>
      </c>
    </row>
    <row r="11749" spans="1:4" x14ac:dyDescent="0.25">
      <c r="A11749" s="67">
        <v>44329</v>
      </c>
      <c r="B11749" s="60" t="s">
        <v>49</v>
      </c>
      <c r="C11749" s="73" t="s">
        <v>214</v>
      </c>
      <c r="D11749" s="15">
        <v>1</v>
      </c>
    </row>
    <row r="11750" spans="1:4" x14ac:dyDescent="0.25">
      <c r="A11750" s="67">
        <v>44329</v>
      </c>
      <c r="B11750" s="60" t="s">
        <v>49</v>
      </c>
      <c r="C11750" s="73" t="s">
        <v>49</v>
      </c>
      <c r="D11750" s="15">
        <v>59</v>
      </c>
    </row>
    <row r="11751" spans="1:4" x14ac:dyDescent="0.25">
      <c r="A11751" s="67">
        <v>44329</v>
      </c>
      <c r="B11751" s="60" t="s">
        <v>50</v>
      </c>
      <c r="C11751" s="60" t="s">
        <v>1356</v>
      </c>
      <c r="D11751" s="15">
        <v>1</v>
      </c>
    </row>
    <row r="11752" spans="1:4" x14ac:dyDescent="0.25">
      <c r="A11752" s="67">
        <v>44329</v>
      </c>
      <c r="B11752" s="60" t="s">
        <v>50</v>
      </c>
      <c r="C11752" s="73" t="s">
        <v>613</v>
      </c>
      <c r="D11752" s="15">
        <v>2</v>
      </c>
    </row>
    <row r="11753" spans="1:4" x14ac:dyDescent="0.25">
      <c r="A11753" s="67">
        <v>44329</v>
      </c>
      <c r="B11753" s="60" t="s">
        <v>50</v>
      </c>
      <c r="C11753" s="73" t="s">
        <v>367</v>
      </c>
      <c r="D11753" s="15">
        <v>12</v>
      </c>
    </row>
    <row r="11754" spans="1:4" x14ac:dyDescent="0.25">
      <c r="A11754" s="67">
        <v>44329</v>
      </c>
      <c r="B11754" s="60" t="s">
        <v>27</v>
      </c>
      <c r="C11754" s="73" t="s">
        <v>140</v>
      </c>
      <c r="D11754" s="15">
        <v>21</v>
      </c>
    </row>
    <row r="11755" spans="1:4" x14ac:dyDescent="0.25">
      <c r="A11755" s="67">
        <v>44329</v>
      </c>
      <c r="B11755" s="60" t="s">
        <v>27</v>
      </c>
      <c r="C11755" s="73" t="s">
        <v>234</v>
      </c>
      <c r="D11755" s="15">
        <v>3</v>
      </c>
    </row>
    <row r="11756" spans="1:4" x14ac:dyDescent="0.25">
      <c r="A11756" s="67">
        <v>44329</v>
      </c>
      <c r="B11756" s="60" t="s">
        <v>27</v>
      </c>
      <c r="C11756" s="73" t="s">
        <v>232</v>
      </c>
      <c r="D11756" s="15">
        <v>2</v>
      </c>
    </row>
    <row r="11757" spans="1:4" x14ac:dyDescent="0.25">
      <c r="A11757" s="67">
        <v>44329</v>
      </c>
      <c r="B11757" s="60" t="s">
        <v>27</v>
      </c>
      <c r="C11757" s="73" t="s">
        <v>43</v>
      </c>
      <c r="D11757" s="15">
        <v>41</v>
      </c>
    </row>
    <row r="11758" spans="1:4" x14ac:dyDescent="0.25">
      <c r="A11758" s="67">
        <v>44329</v>
      </c>
      <c r="B11758" s="60" t="s">
        <v>27</v>
      </c>
      <c r="C11758" s="73" t="s">
        <v>946</v>
      </c>
      <c r="D11758" s="15">
        <v>1</v>
      </c>
    </row>
    <row r="11759" spans="1:4" x14ac:dyDescent="0.25">
      <c r="A11759" s="67">
        <v>44329</v>
      </c>
      <c r="B11759" s="60" t="s">
        <v>27</v>
      </c>
      <c r="C11759" s="73" t="s">
        <v>609</v>
      </c>
      <c r="D11759" s="15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5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5">
        <v>5</v>
      </c>
    </row>
    <row r="11762" spans="1:4" x14ac:dyDescent="0.25">
      <c r="A11762" s="67">
        <v>44330</v>
      </c>
      <c r="B11762" s="60" t="s">
        <v>14</v>
      </c>
      <c r="C11762" s="73" t="s">
        <v>14</v>
      </c>
      <c r="D11762" s="15">
        <v>49</v>
      </c>
    </row>
    <row r="11763" spans="1:4" x14ac:dyDescent="0.25">
      <c r="A11763" s="67">
        <v>44330</v>
      </c>
      <c r="B11763" s="60" t="s">
        <v>14</v>
      </c>
      <c r="C11763" s="73" t="s">
        <v>16</v>
      </c>
      <c r="D11763" s="15">
        <v>27</v>
      </c>
    </row>
    <row r="11764" spans="1:4" x14ac:dyDescent="0.25">
      <c r="A11764" s="67">
        <v>44330</v>
      </c>
      <c r="B11764" s="60" t="s">
        <v>14</v>
      </c>
      <c r="C11764" s="73" t="s">
        <v>85</v>
      </c>
      <c r="D11764" s="15">
        <v>5</v>
      </c>
    </row>
    <row r="11765" spans="1:4" x14ac:dyDescent="0.25">
      <c r="A11765" s="67">
        <v>44330</v>
      </c>
      <c r="B11765" s="60" t="s">
        <v>20</v>
      </c>
      <c r="C11765" s="73" t="s">
        <v>853</v>
      </c>
      <c r="D11765" s="15">
        <v>5</v>
      </c>
    </row>
    <row r="11766" spans="1:4" x14ac:dyDescent="0.25">
      <c r="A11766" s="67">
        <v>44330</v>
      </c>
      <c r="B11766" s="60" t="s">
        <v>20</v>
      </c>
      <c r="C11766" s="73" t="s">
        <v>20</v>
      </c>
      <c r="D11766" s="15">
        <v>94</v>
      </c>
    </row>
    <row r="11767" spans="1:4" x14ac:dyDescent="0.25">
      <c r="A11767" s="67">
        <v>44330</v>
      </c>
      <c r="B11767" s="60" t="s">
        <v>20</v>
      </c>
      <c r="C11767" s="73" t="s">
        <v>365</v>
      </c>
      <c r="D11767" s="15">
        <v>2</v>
      </c>
    </row>
    <row r="11768" spans="1:4" x14ac:dyDescent="0.25">
      <c r="A11768" s="67">
        <v>44330</v>
      </c>
      <c r="B11768" s="60" t="s">
        <v>20</v>
      </c>
      <c r="C11768" s="73" t="s">
        <v>651</v>
      </c>
      <c r="D11768" s="15">
        <v>1</v>
      </c>
    </row>
    <row r="11769" spans="1:4" x14ac:dyDescent="0.25">
      <c r="A11769" s="67">
        <v>44330</v>
      </c>
      <c r="B11769" s="60" t="s">
        <v>13</v>
      </c>
      <c r="C11769" s="73" t="s">
        <v>1027</v>
      </c>
      <c r="D11769" s="15">
        <v>1</v>
      </c>
    </row>
    <row r="11770" spans="1:4" x14ac:dyDescent="0.25">
      <c r="A11770" s="67">
        <v>44330</v>
      </c>
      <c r="B11770" s="60" t="s">
        <v>13</v>
      </c>
      <c r="C11770" s="73" t="s">
        <v>611</v>
      </c>
      <c r="D11770" s="15">
        <v>2</v>
      </c>
    </row>
    <row r="11771" spans="1:4" x14ac:dyDescent="0.25">
      <c r="A11771" s="67">
        <v>44330</v>
      </c>
      <c r="B11771" s="60" t="s">
        <v>13</v>
      </c>
      <c r="C11771" s="73" t="s">
        <v>224</v>
      </c>
      <c r="D11771" s="15">
        <v>1</v>
      </c>
    </row>
    <row r="11772" spans="1:4" x14ac:dyDescent="0.25">
      <c r="A11772" s="67">
        <v>44330</v>
      </c>
      <c r="B11772" s="60" t="s">
        <v>13</v>
      </c>
      <c r="C11772" s="73" t="s">
        <v>13</v>
      </c>
      <c r="D11772" s="15">
        <v>3</v>
      </c>
    </row>
    <row r="11773" spans="1:4" x14ac:dyDescent="0.25">
      <c r="A11773" s="67">
        <v>44330</v>
      </c>
      <c r="B11773" s="60" t="s">
        <v>13</v>
      </c>
      <c r="C11773" s="73" t="s">
        <v>1067</v>
      </c>
      <c r="D11773" s="15">
        <v>1</v>
      </c>
    </row>
    <row r="11774" spans="1:4" x14ac:dyDescent="0.25">
      <c r="A11774" s="67">
        <v>44330</v>
      </c>
      <c r="B11774" s="60" t="s">
        <v>13</v>
      </c>
      <c r="C11774" s="73" t="s">
        <v>225</v>
      </c>
      <c r="D11774" s="15">
        <v>6</v>
      </c>
    </row>
    <row r="11775" spans="1:4" x14ac:dyDescent="0.25">
      <c r="A11775" s="67">
        <v>44330</v>
      </c>
      <c r="B11775" s="60" t="s">
        <v>13</v>
      </c>
      <c r="C11775" s="73" t="s">
        <v>636</v>
      </c>
      <c r="D11775" s="15">
        <v>1</v>
      </c>
    </row>
    <row r="11776" spans="1:4" x14ac:dyDescent="0.25">
      <c r="A11776" s="67">
        <v>44330</v>
      </c>
      <c r="B11776" s="60" t="s">
        <v>13</v>
      </c>
      <c r="C11776" s="73" t="s">
        <v>222</v>
      </c>
      <c r="D11776" s="15">
        <v>4</v>
      </c>
    </row>
    <row r="11777" spans="1:4" x14ac:dyDescent="0.25">
      <c r="A11777" s="67">
        <v>44330</v>
      </c>
      <c r="B11777" s="60" t="s">
        <v>24</v>
      </c>
      <c r="C11777" s="73" t="s">
        <v>23</v>
      </c>
      <c r="D11777" s="15">
        <v>15</v>
      </c>
    </row>
    <row r="11778" spans="1:4" x14ac:dyDescent="0.25">
      <c r="A11778" s="67">
        <v>44330</v>
      </c>
      <c r="B11778" s="60" t="s">
        <v>24</v>
      </c>
      <c r="C11778" s="73" t="s">
        <v>24</v>
      </c>
      <c r="D11778" s="15">
        <v>21</v>
      </c>
    </row>
    <row r="11779" spans="1:4" x14ac:dyDescent="0.25">
      <c r="A11779" s="67">
        <v>44330</v>
      </c>
      <c r="B11779" s="60" t="s">
        <v>24</v>
      </c>
      <c r="C11779" s="73" t="s">
        <v>942</v>
      </c>
      <c r="D11779" s="15">
        <v>3</v>
      </c>
    </row>
    <row r="11780" spans="1:4" x14ac:dyDescent="0.25">
      <c r="A11780" s="67">
        <v>44330</v>
      </c>
      <c r="B11780" s="60" t="s">
        <v>24</v>
      </c>
      <c r="C11780" s="73" t="s">
        <v>764</v>
      </c>
      <c r="D11780" s="15">
        <v>1</v>
      </c>
    </row>
    <row r="11781" spans="1:4" x14ac:dyDescent="0.25">
      <c r="A11781" s="67">
        <v>44330</v>
      </c>
      <c r="B11781" s="60" t="s">
        <v>47</v>
      </c>
      <c r="C11781" s="73" t="s">
        <v>1066</v>
      </c>
      <c r="D11781" s="15">
        <v>2</v>
      </c>
    </row>
    <row r="11782" spans="1:4" x14ac:dyDescent="0.25">
      <c r="A11782" s="67">
        <v>44330</v>
      </c>
      <c r="B11782" s="60" t="s">
        <v>47</v>
      </c>
      <c r="C11782" s="73" t="s">
        <v>47</v>
      </c>
      <c r="D11782" s="15">
        <v>6</v>
      </c>
    </row>
    <row r="11783" spans="1:4" x14ac:dyDescent="0.25">
      <c r="A11783" s="67">
        <v>44330</v>
      </c>
      <c r="B11783" s="60" t="s">
        <v>47</v>
      </c>
      <c r="C11783" s="73" t="s">
        <v>924</v>
      </c>
      <c r="D11783" s="15">
        <v>6</v>
      </c>
    </row>
    <row r="11784" spans="1:4" x14ac:dyDescent="0.25">
      <c r="A11784" s="67">
        <v>44330</v>
      </c>
      <c r="B11784" s="60" t="s">
        <v>48</v>
      </c>
      <c r="C11784" s="73" t="s">
        <v>48</v>
      </c>
      <c r="D11784" s="15">
        <v>0</v>
      </c>
    </row>
    <row r="11785" spans="1:4" x14ac:dyDescent="0.25">
      <c r="A11785" s="67">
        <v>44330</v>
      </c>
      <c r="B11785" s="60" t="s">
        <v>7</v>
      </c>
      <c r="C11785" s="73" t="s">
        <v>115</v>
      </c>
      <c r="D11785" s="15">
        <v>2</v>
      </c>
    </row>
    <row r="11786" spans="1:4" x14ac:dyDescent="0.25">
      <c r="A11786" s="67">
        <v>44330</v>
      </c>
      <c r="B11786" s="60" t="s">
        <v>7</v>
      </c>
      <c r="C11786" s="73" t="s">
        <v>7</v>
      </c>
      <c r="D11786" s="15">
        <v>32</v>
      </c>
    </row>
    <row r="11787" spans="1:4" x14ac:dyDescent="0.25">
      <c r="A11787" s="67">
        <v>44330</v>
      </c>
      <c r="B11787" s="60" t="s">
        <v>9</v>
      </c>
      <c r="C11787" s="73" t="s">
        <v>612</v>
      </c>
      <c r="D11787" s="15">
        <v>1</v>
      </c>
    </row>
    <row r="11788" spans="1:4" x14ac:dyDescent="0.25">
      <c r="A11788" s="67">
        <v>44330</v>
      </c>
      <c r="B11788" s="60" t="s">
        <v>9</v>
      </c>
      <c r="C11788" s="73" t="s">
        <v>364</v>
      </c>
      <c r="D11788" s="15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5">
        <v>100</v>
      </c>
    </row>
    <row r="11790" spans="1:4" x14ac:dyDescent="0.25">
      <c r="A11790" s="67">
        <v>44330</v>
      </c>
      <c r="B11790" s="60" t="s">
        <v>9</v>
      </c>
      <c r="C11790" s="73" t="s">
        <v>17</v>
      </c>
      <c r="D11790" s="15">
        <v>12</v>
      </c>
    </row>
    <row r="11791" spans="1:4" x14ac:dyDescent="0.25">
      <c r="A11791" s="67">
        <v>44330</v>
      </c>
      <c r="B11791" s="60" t="s">
        <v>9</v>
      </c>
      <c r="C11791" s="564" t="s">
        <v>1137</v>
      </c>
      <c r="D11791" s="15">
        <v>1</v>
      </c>
    </row>
    <row r="11792" spans="1:4" x14ac:dyDescent="0.25">
      <c r="A11792" s="67">
        <v>44330</v>
      </c>
      <c r="B11792" s="60" t="s">
        <v>9</v>
      </c>
      <c r="C11792" s="73" t="s">
        <v>148</v>
      </c>
      <c r="D11792" s="15">
        <v>10</v>
      </c>
    </row>
    <row r="11793" spans="1:4" x14ac:dyDescent="0.25">
      <c r="A11793" s="67">
        <v>44330</v>
      </c>
      <c r="B11793" s="60" t="s">
        <v>9</v>
      </c>
      <c r="C11793" s="73" t="s">
        <v>144</v>
      </c>
      <c r="D11793" s="15">
        <v>17</v>
      </c>
    </row>
    <row r="11794" spans="1:4" x14ac:dyDescent="0.25">
      <c r="A11794" s="67">
        <v>44330</v>
      </c>
      <c r="B11794" s="60" t="s">
        <v>15</v>
      </c>
      <c r="C11794" s="73" t="s">
        <v>108</v>
      </c>
      <c r="D11794" s="15">
        <v>3</v>
      </c>
    </row>
    <row r="11795" spans="1:4" x14ac:dyDescent="0.25">
      <c r="A11795" s="67">
        <v>44330</v>
      </c>
      <c r="B11795" s="60" t="s">
        <v>15</v>
      </c>
      <c r="C11795" s="60" t="s">
        <v>1355</v>
      </c>
      <c r="D11795" s="15">
        <v>2</v>
      </c>
    </row>
    <row r="11796" spans="1:4" x14ac:dyDescent="0.25">
      <c r="A11796" s="67">
        <v>44330</v>
      </c>
      <c r="B11796" s="60" t="s">
        <v>11</v>
      </c>
      <c r="C11796" s="73" t="s">
        <v>64</v>
      </c>
      <c r="D11796" s="15">
        <v>1</v>
      </c>
    </row>
    <row r="11797" spans="1:4" x14ac:dyDescent="0.25">
      <c r="A11797" s="67">
        <v>44330</v>
      </c>
      <c r="B11797" s="60" t="s">
        <v>11</v>
      </c>
      <c r="C11797" s="73" t="s">
        <v>335</v>
      </c>
      <c r="D11797" s="15">
        <v>5</v>
      </c>
    </row>
    <row r="11798" spans="1:4" x14ac:dyDescent="0.25">
      <c r="A11798" s="67">
        <v>44330</v>
      </c>
      <c r="B11798" s="60" t="s">
        <v>11</v>
      </c>
      <c r="C11798" s="564" t="s">
        <v>1065</v>
      </c>
      <c r="D11798" s="15">
        <v>1</v>
      </c>
    </row>
    <row r="11799" spans="1:4" x14ac:dyDescent="0.25">
      <c r="A11799" s="67">
        <v>44330</v>
      </c>
      <c r="B11799" s="60" t="s">
        <v>11</v>
      </c>
      <c r="C11799" s="73" t="s">
        <v>11</v>
      </c>
      <c r="D11799" s="15">
        <v>30</v>
      </c>
    </row>
    <row r="11800" spans="1:4" x14ac:dyDescent="0.25">
      <c r="A11800" s="67">
        <v>44330</v>
      </c>
      <c r="B11800" s="60" t="s">
        <v>11</v>
      </c>
      <c r="C11800" s="73" t="s">
        <v>854</v>
      </c>
      <c r="D11800" s="15">
        <v>2</v>
      </c>
    </row>
    <row r="11801" spans="1:4" x14ac:dyDescent="0.25">
      <c r="A11801" s="67">
        <v>44330</v>
      </c>
      <c r="B11801" s="60" t="s">
        <v>11</v>
      </c>
      <c r="C11801" s="73" t="s">
        <v>134</v>
      </c>
      <c r="D11801" s="15">
        <v>3</v>
      </c>
    </row>
    <row r="11802" spans="1:4" x14ac:dyDescent="0.25">
      <c r="A11802" s="67">
        <v>44330</v>
      </c>
      <c r="B11802" s="60" t="s">
        <v>12</v>
      </c>
      <c r="C11802" s="73" t="s">
        <v>116</v>
      </c>
      <c r="D11802" s="15">
        <v>5</v>
      </c>
    </row>
    <row r="11803" spans="1:4" x14ac:dyDescent="0.25">
      <c r="A11803" s="67">
        <v>44330</v>
      </c>
      <c r="B11803" s="60" t="s">
        <v>12</v>
      </c>
      <c r="C11803" s="73" t="s">
        <v>12</v>
      </c>
      <c r="D11803" s="15">
        <v>5</v>
      </c>
    </row>
    <row r="11804" spans="1:4" x14ac:dyDescent="0.25">
      <c r="A11804" s="67">
        <v>44330</v>
      </c>
      <c r="B11804" s="60" t="s">
        <v>8</v>
      </c>
      <c r="C11804" s="73" t="s">
        <v>73</v>
      </c>
      <c r="D11804" s="15">
        <v>1</v>
      </c>
    </row>
    <row r="11805" spans="1:4" x14ac:dyDescent="0.25">
      <c r="A11805" s="67">
        <v>44330</v>
      </c>
      <c r="B11805" s="60" t="s">
        <v>8</v>
      </c>
      <c r="C11805" s="73" t="s">
        <v>229</v>
      </c>
      <c r="D11805" s="15">
        <v>4</v>
      </c>
    </row>
    <row r="11806" spans="1:4" x14ac:dyDescent="0.25">
      <c r="A11806" s="67">
        <v>44330</v>
      </c>
      <c r="B11806" s="60" t="s">
        <v>8</v>
      </c>
      <c r="C11806" s="73" t="s">
        <v>58</v>
      </c>
      <c r="D11806" s="15">
        <v>6</v>
      </c>
    </row>
    <row r="11807" spans="1:4" x14ac:dyDescent="0.25">
      <c r="A11807" s="67">
        <v>44330</v>
      </c>
      <c r="B11807" s="60" t="s">
        <v>8</v>
      </c>
      <c r="C11807" s="73" t="s">
        <v>133</v>
      </c>
      <c r="D11807" s="15">
        <v>3</v>
      </c>
    </row>
    <row r="11808" spans="1:4" x14ac:dyDescent="0.25">
      <c r="A11808" s="67">
        <v>44330</v>
      </c>
      <c r="B11808" s="60" t="s">
        <v>8</v>
      </c>
      <c r="C11808" s="73" t="s">
        <v>204</v>
      </c>
      <c r="D11808" s="15">
        <v>2</v>
      </c>
    </row>
    <row r="11809" spans="1:4" x14ac:dyDescent="0.25">
      <c r="A11809" s="67">
        <v>44330</v>
      </c>
      <c r="B11809" s="60" t="s">
        <v>8</v>
      </c>
      <c r="C11809" s="73" t="s">
        <v>1243</v>
      </c>
      <c r="D11809" s="15">
        <v>2</v>
      </c>
    </row>
    <row r="11810" spans="1:4" x14ac:dyDescent="0.25">
      <c r="A11810" s="67">
        <v>44330</v>
      </c>
      <c r="B11810" s="60" t="s">
        <v>8</v>
      </c>
      <c r="C11810" s="73" t="s">
        <v>40</v>
      </c>
      <c r="D11810" s="15">
        <v>1</v>
      </c>
    </row>
    <row r="11811" spans="1:4" x14ac:dyDescent="0.25">
      <c r="A11811" s="67">
        <v>44330</v>
      </c>
      <c r="B11811" s="60" t="s">
        <v>8</v>
      </c>
      <c r="C11811" s="73" t="s">
        <v>8</v>
      </c>
      <c r="D11811" s="15">
        <v>132</v>
      </c>
    </row>
    <row r="11812" spans="1:4" x14ac:dyDescent="0.25">
      <c r="A11812" s="67">
        <v>44330</v>
      </c>
      <c r="B11812" s="60" t="s">
        <v>8</v>
      </c>
      <c r="C11812" s="73" t="s">
        <v>31</v>
      </c>
      <c r="D11812" s="15">
        <v>10</v>
      </c>
    </row>
    <row r="11813" spans="1:4" x14ac:dyDescent="0.25">
      <c r="A11813" s="67">
        <v>44330</v>
      </c>
      <c r="B11813" s="60" t="s">
        <v>8</v>
      </c>
      <c r="C11813" s="73" t="s">
        <v>80</v>
      </c>
      <c r="D11813" s="15">
        <v>1</v>
      </c>
    </row>
    <row r="11814" spans="1:4" x14ac:dyDescent="0.25">
      <c r="A11814" s="67">
        <v>44330</v>
      </c>
      <c r="B11814" s="60" t="s">
        <v>8</v>
      </c>
      <c r="C11814" s="73" t="s">
        <v>111</v>
      </c>
      <c r="D11814" s="15">
        <v>10</v>
      </c>
    </row>
    <row r="11815" spans="1:4" x14ac:dyDescent="0.25">
      <c r="A11815" s="67">
        <v>44330</v>
      </c>
      <c r="B11815" s="60" t="s">
        <v>49</v>
      </c>
      <c r="C11815" s="73" t="s">
        <v>214</v>
      </c>
      <c r="D11815" s="15">
        <v>2</v>
      </c>
    </row>
    <row r="11816" spans="1:4" x14ac:dyDescent="0.25">
      <c r="A11816" s="67">
        <v>44330</v>
      </c>
      <c r="B11816" s="60" t="s">
        <v>49</v>
      </c>
      <c r="C11816" s="73" t="s">
        <v>49</v>
      </c>
      <c r="D11816" s="15">
        <v>9</v>
      </c>
    </row>
    <row r="11817" spans="1:4" x14ac:dyDescent="0.25">
      <c r="A11817" s="67">
        <v>44330</v>
      </c>
      <c r="B11817" s="60" t="s">
        <v>50</v>
      </c>
      <c r="C11817" s="60" t="s">
        <v>1356</v>
      </c>
      <c r="D11817" s="15">
        <v>1</v>
      </c>
    </row>
    <row r="11818" spans="1:4" x14ac:dyDescent="0.25">
      <c r="A11818" s="67">
        <v>44330</v>
      </c>
      <c r="B11818" s="60" t="s">
        <v>27</v>
      </c>
      <c r="C11818" s="73" t="s">
        <v>234</v>
      </c>
      <c r="D11818" s="15">
        <v>1</v>
      </c>
    </row>
    <row r="11819" spans="1:4" x14ac:dyDescent="0.25">
      <c r="A11819" s="67">
        <v>44330</v>
      </c>
      <c r="B11819" s="60" t="s">
        <v>27</v>
      </c>
      <c r="C11819" s="73" t="s">
        <v>945</v>
      </c>
      <c r="D11819" s="15">
        <v>1</v>
      </c>
    </row>
    <row r="11820" spans="1:4" x14ac:dyDescent="0.25">
      <c r="A11820" s="67">
        <v>44330</v>
      </c>
      <c r="B11820" s="60" t="s">
        <v>27</v>
      </c>
      <c r="C11820" s="564" t="s">
        <v>1245</v>
      </c>
      <c r="D11820" s="15">
        <v>1</v>
      </c>
    </row>
    <row r="11821" spans="1:4" x14ac:dyDescent="0.25">
      <c r="A11821" s="67">
        <v>44330</v>
      </c>
      <c r="B11821" s="60" t="s">
        <v>27</v>
      </c>
      <c r="C11821" s="73" t="s">
        <v>43</v>
      </c>
      <c r="D11821" s="15">
        <v>58</v>
      </c>
    </row>
    <row r="11822" spans="1:4" x14ac:dyDescent="0.25">
      <c r="A11822" s="67">
        <v>44330</v>
      </c>
      <c r="B11822" s="60" t="s">
        <v>27</v>
      </c>
      <c r="C11822" s="73" t="s">
        <v>939</v>
      </c>
      <c r="D11822" s="15">
        <v>3</v>
      </c>
    </row>
    <row r="11823" spans="1:4" x14ac:dyDescent="0.25">
      <c r="A11823" s="67">
        <v>44330</v>
      </c>
      <c r="B11823" s="60" t="s">
        <v>27</v>
      </c>
      <c r="C11823" s="73" t="s">
        <v>28</v>
      </c>
      <c r="D11823" s="15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5">
        <v>18</v>
      </c>
    </row>
    <row r="11825" spans="1:4" x14ac:dyDescent="0.25">
      <c r="A11825" s="67">
        <v>44330</v>
      </c>
      <c r="B11825" s="60" t="s">
        <v>10</v>
      </c>
      <c r="C11825" s="73" t="s">
        <v>931</v>
      </c>
      <c r="D11825" s="15">
        <v>2</v>
      </c>
    </row>
    <row r="11826" spans="1:4" x14ac:dyDescent="0.25">
      <c r="A11826" s="67">
        <v>44330</v>
      </c>
      <c r="B11826" s="60" t="s">
        <v>10</v>
      </c>
      <c r="C11826" s="73" t="s">
        <v>1053</v>
      </c>
      <c r="D11826" s="15">
        <v>1</v>
      </c>
    </row>
    <row r="11827" spans="1:4" x14ac:dyDescent="0.25">
      <c r="A11827" s="67">
        <v>44330</v>
      </c>
      <c r="B11827" s="60" t="s">
        <v>10</v>
      </c>
      <c r="C11827" s="60" t="s">
        <v>10</v>
      </c>
      <c r="D11827" s="15">
        <v>47</v>
      </c>
    </row>
    <row r="11828" spans="1:4" x14ac:dyDescent="0.25">
      <c r="A11828" s="67">
        <v>44331</v>
      </c>
      <c r="B11828" s="60" t="s">
        <v>14</v>
      </c>
      <c r="C11828" s="73" t="s">
        <v>14</v>
      </c>
      <c r="D11828" s="15">
        <v>46</v>
      </c>
    </row>
    <row r="11829" spans="1:4" x14ac:dyDescent="0.25">
      <c r="A11829" s="67">
        <v>44331</v>
      </c>
      <c r="B11829" s="60" t="s">
        <v>14</v>
      </c>
      <c r="C11829" s="73" t="s">
        <v>1041</v>
      </c>
      <c r="D11829" s="15">
        <v>1</v>
      </c>
    </row>
    <row r="11830" spans="1:4" x14ac:dyDescent="0.25">
      <c r="A11830" s="67">
        <v>44331</v>
      </c>
      <c r="B11830" s="60" t="s">
        <v>14</v>
      </c>
      <c r="C11830" s="73" t="s">
        <v>16</v>
      </c>
      <c r="D11830" s="15">
        <v>14</v>
      </c>
    </row>
    <row r="11831" spans="1:4" x14ac:dyDescent="0.25">
      <c r="A11831" s="67">
        <v>44331</v>
      </c>
      <c r="B11831" s="60" t="s">
        <v>14</v>
      </c>
      <c r="C11831" s="73" t="s">
        <v>807</v>
      </c>
      <c r="D11831" s="15">
        <v>2</v>
      </c>
    </row>
    <row r="11832" spans="1:4" x14ac:dyDescent="0.25">
      <c r="A11832" s="67">
        <v>44331</v>
      </c>
      <c r="B11832" s="60" t="s">
        <v>14</v>
      </c>
      <c r="C11832" s="73" t="s">
        <v>85</v>
      </c>
      <c r="D11832" s="15">
        <v>11</v>
      </c>
    </row>
    <row r="11833" spans="1:4" x14ac:dyDescent="0.25">
      <c r="A11833" s="67">
        <v>44331</v>
      </c>
      <c r="B11833" s="60" t="s">
        <v>20</v>
      </c>
      <c r="C11833" s="73" t="s">
        <v>853</v>
      </c>
      <c r="D11833" s="15">
        <v>2</v>
      </c>
    </row>
    <row r="11834" spans="1:4" x14ac:dyDescent="0.25">
      <c r="A11834" s="67">
        <v>44331</v>
      </c>
      <c r="B11834" s="60" t="s">
        <v>20</v>
      </c>
      <c r="C11834" s="564" t="s">
        <v>1246</v>
      </c>
      <c r="D11834" s="15">
        <v>1</v>
      </c>
    </row>
    <row r="11835" spans="1:4" x14ac:dyDescent="0.25">
      <c r="A11835" s="67">
        <v>44331</v>
      </c>
      <c r="B11835" s="60" t="s">
        <v>20</v>
      </c>
      <c r="C11835" s="73" t="s">
        <v>20</v>
      </c>
      <c r="D11835" s="15">
        <v>132</v>
      </c>
    </row>
    <row r="11836" spans="1:4" x14ac:dyDescent="0.25">
      <c r="A11836" s="67">
        <v>44331</v>
      </c>
      <c r="B11836" s="60" t="s">
        <v>20</v>
      </c>
      <c r="C11836" s="73" t="s">
        <v>365</v>
      </c>
      <c r="D11836" s="15">
        <v>2</v>
      </c>
    </row>
    <row r="11837" spans="1:4" x14ac:dyDescent="0.25">
      <c r="A11837" s="67">
        <v>44331</v>
      </c>
      <c r="B11837" s="60" t="s">
        <v>20</v>
      </c>
      <c r="C11837" s="73" t="s">
        <v>712</v>
      </c>
      <c r="D11837" s="15">
        <v>3</v>
      </c>
    </row>
    <row r="11838" spans="1:4" x14ac:dyDescent="0.25">
      <c r="A11838" s="67">
        <v>44331</v>
      </c>
      <c r="B11838" s="60" t="s">
        <v>13</v>
      </c>
      <c r="C11838" s="73" t="s">
        <v>1027</v>
      </c>
      <c r="D11838" s="15">
        <v>1</v>
      </c>
    </row>
    <row r="11839" spans="1:4" x14ac:dyDescent="0.25">
      <c r="A11839" s="67">
        <v>44331</v>
      </c>
      <c r="B11839" s="60" t="s">
        <v>13</v>
      </c>
      <c r="C11839" s="73" t="s">
        <v>320</v>
      </c>
      <c r="D11839" s="15">
        <v>1</v>
      </c>
    </row>
    <row r="11840" spans="1:4" x14ac:dyDescent="0.25">
      <c r="A11840" s="67">
        <v>44331</v>
      </c>
      <c r="B11840" s="60" t="s">
        <v>13</v>
      </c>
      <c r="C11840" s="73" t="s">
        <v>611</v>
      </c>
      <c r="D11840" s="15">
        <v>4</v>
      </c>
    </row>
    <row r="11841" spans="1:4" x14ac:dyDescent="0.25">
      <c r="A11841" s="67">
        <v>44331</v>
      </c>
      <c r="B11841" s="60" t="s">
        <v>13</v>
      </c>
      <c r="C11841" s="73" t="s">
        <v>13</v>
      </c>
      <c r="D11841" s="15">
        <v>16</v>
      </c>
    </row>
    <row r="11842" spans="1:4" x14ac:dyDescent="0.25">
      <c r="A11842" s="67">
        <v>44331</v>
      </c>
      <c r="B11842" s="60" t="s">
        <v>13</v>
      </c>
      <c r="C11842" s="73" t="s">
        <v>225</v>
      </c>
      <c r="D11842" s="15">
        <v>11</v>
      </c>
    </row>
    <row r="11843" spans="1:4" x14ac:dyDescent="0.25">
      <c r="A11843" s="67">
        <v>44331</v>
      </c>
      <c r="B11843" s="60" t="s">
        <v>13</v>
      </c>
      <c r="C11843" s="240" t="s">
        <v>222</v>
      </c>
      <c r="D11843" s="15">
        <v>4</v>
      </c>
    </row>
    <row r="11844" spans="1:4" x14ac:dyDescent="0.25">
      <c r="A11844" s="67">
        <v>44331</v>
      </c>
      <c r="B11844" s="60" t="s">
        <v>24</v>
      </c>
      <c r="C11844" s="73" t="s">
        <v>23</v>
      </c>
      <c r="D11844" s="15">
        <v>23</v>
      </c>
    </row>
    <row r="11845" spans="1:4" x14ac:dyDescent="0.25">
      <c r="A11845" s="67">
        <v>44331</v>
      </c>
      <c r="B11845" s="60" t="s">
        <v>24</v>
      </c>
      <c r="C11845" s="73" t="s">
        <v>24</v>
      </c>
      <c r="D11845" s="15">
        <v>20</v>
      </c>
    </row>
    <row r="11846" spans="1:4" x14ac:dyDescent="0.25">
      <c r="A11846" s="67">
        <v>44331</v>
      </c>
      <c r="B11846" s="60" t="s">
        <v>24</v>
      </c>
      <c r="C11846" s="564" t="s">
        <v>706</v>
      </c>
      <c r="D11846" s="15">
        <v>2</v>
      </c>
    </row>
    <row r="11847" spans="1:4" x14ac:dyDescent="0.25">
      <c r="A11847" s="67">
        <v>44331</v>
      </c>
      <c r="B11847" s="60" t="s">
        <v>24</v>
      </c>
      <c r="C11847" s="73" t="s">
        <v>36</v>
      </c>
      <c r="D11847" s="15">
        <v>5</v>
      </c>
    </row>
    <row r="11848" spans="1:4" x14ac:dyDescent="0.25">
      <c r="A11848" s="67">
        <v>44331</v>
      </c>
      <c r="B11848" s="60" t="s">
        <v>47</v>
      </c>
      <c r="C11848" s="73" t="s">
        <v>1066</v>
      </c>
      <c r="D11848" s="15">
        <v>4</v>
      </c>
    </row>
    <row r="11849" spans="1:4" x14ac:dyDescent="0.25">
      <c r="A11849" s="67">
        <v>44331</v>
      </c>
      <c r="B11849" s="60" t="s">
        <v>47</v>
      </c>
      <c r="C11849" s="73" t="s">
        <v>47</v>
      </c>
      <c r="D11849" s="15">
        <v>3</v>
      </c>
    </row>
    <row r="11850" spans="1:4" x14ac:dyDescent="0.25">
      <c r="A11850" s="67">
        <v>44331</v>
      </c>
      <c r="B11850" s="60" t="s">
        <v>48</v>
      </c>
      <c r="C11850" s="73" t="s">
        <v>48</v>
      </c>
      <c r="D11850" s="15">
        <v>9</v>
      </c>
    </row>
    <row r="11851" spans="1:4" x14ac:dyDescent="0.25">
      <c r="A11851" s="67">
        <v>44331</v>
      </c>
      <c r="B11851" s="60" t="s">
        <v>7</v>
      </c>
      <c r="C11851" s="73" t="s">
        <v>115</v>
      </c>
      <c r="D11851" s="15">
        <v>5</v>
      </c>
    </row>
    <row r="11852" spans="1:4" x14ac:dyDescent="0.25">
      <c r="A11852" s="67">
        <v>44331</v>
      </c>
      <c r="B11852" s="60" t="s">
        <v>7</v>
      </c>
      <c r="C11852" s="73" t="s">
        <v>7</v>
      </c>
      <c r="D11852" s="15">
        <v>46</v>
      </c>
    </row>
    <row r="11853" spans="1:4" x14ac:dyDescent="0.25">
      <c r="A11853" s="67">
        <v>44331</v>
      </c>
      <c r="B11853" s="60" t="s">
        <v>9</v>
      </c>
      <c r="C11853" s="60" t="s">
        <v>9</v>
      </c>
      <c r="D11853" s="15">
        <v>66</v>
      </c>
    </row>
    <row r="11854" spans="1:4" x14ac:dyDescent="0.25">
      <c r="A11854" s="67">
        <v>44331</v>
      </c>
      <c r="B11854" s="60" t="s">
        <v>9</v>
      </c>
      <c r="C11854" s="73" t="s">
        <v>17</v>
      </c>
      <c r="D11854" s="15">
        <v>1</v>
      </c>
    </row>
    <row r="11855" spans="1:4" x14ac:dyDescent="0.25">
      <c r="A11855" s="67">
        <v>44331</v>
      </c>
      <c r="B11855" s="60" t="s">
        <v>9</v>
      </c>
      <c r="C11855" s="73" t="s">
        <v>148</v>
      </c>
      <c r="D11855" s="15">
        <v>6</v>
      </c>
    </row>
    <row r="11856" spans="1:4" x14ac:dyDescent="0.25">
      <c r="A11856" s="67">
        <v>44331</v>
      </c>
      <c r="B11856" s="60" t="s">
        <v>9</v>
      </c>
      <c r="C11856" s="73" t="s">
        <v>144</v>
      </c>
      <c r="D11856" s="15">
        <v>4</v>
      </c>
    </row>
    <row r="11857" spans="1:4" x14ac:dyDescent="0.25">
      <c r="A11857" s="67">
        <v>44331</v>
      </c>
      <c r="B11857" s="60" t="s">
        <v>15</v>
      </c>
      <c r="C11857" s="564" t="s">
        <v>959</v>
      </c>
      <c r="D11857" s="15">
        <v>1</v>
      </c>
    </row>
    <row r="11858" spans="1:4" x14ac:dyDescent="0.25">
      <c r="A11858" s="67">
        <v>44331</v>
      </c>
      <c r="B11858" s="60" t="s">
        <v>15</v>
      </c>
      <c r="C11858" s="73" t="s">
        <v>108</v>
      </c>
      <c r="D11858" s="15">
        <v>3</v>
      </c>
    </row>
    <row r="11859" spans="1:4" x14ac:dyDescent="0.25">
      <c r="A11859" s="67">
        <v>44331</v>
      </c>
      <c r="B11859" s="60" t="s">
        <v>15</v>
      </c>
      <c r="C11859" s="60" t="s">
        <v>1355</v>
      </c>
      <c r="D11859" s="15">
        <v>7</v>
      </c>
    </row>
    <row r="11860" spans="1:4" x14ac:dyDescent="0.25">
      <c r="A11860" s="67">
        <v>44331</v>
      </c>
      <c r="B11860" s="60" t="s">
        <v>15</v>
      </c>
      <c r="C11860" s="73" t="s">
        <v>284</v>
      </c>
      <c r="D11860" s="15">
        <v>2</v>
      </c>
    </row>
    <row r="11861" spans="1:4" x14ac:dyDescent="0.25">
      <c r="A11861" s="67">
        <v>44331</v>
      </c>
      <c r="B11861" s="60" t="s">
        <v>11</v>
      </c>
      <c r="C11861" s="73" t="s">
        <v>64</v>
      </c>
      <c r="D11861" s="15">
        <v>3</v>
      </c>
    </row>
    <row r="11862" spans="1:4" x14ac:dyDescent="0.25">
      <c r="A11862" s="67">
        <v>44331</v>
      </c>
      <c r="B11862" s="60" t="s">
        <v>11</v>
      </c>
      <c r="C11862" s="73" t="s">
        <v>335</v>
      </c>
      <c r="D11862" s="15">
        <v>6</v>
      </c>
    </row>
    <row r="11863" spans="1:4" x14ac:dyDescent="0.25">
      <c r="A11863" s="67">
        <v>44331</v>
      </c>
      <c r="B11863" s="60" t="s">
        <v>11</v>
      </c>
      <c r="C11863" s="73" t="s">
        <v>11</v>
      </c>
      <c r="D11863" s="15">
        <v>21</v>
      </c>
    </row>
    <row r="11864" spans="1:4" x14ac:dyDescent="0.25">
      <c r="A11864" s="67">
        <v>44331</v>
      </c>
      <c r="B11864" s="60" t="s">
        <v>11</v>
      </c>
      <c r="C11864" s="73" t="s">
        <v>854</v>
      </c>
      <c r="D11864" s="15">
        <v>1</v>
      </c>
    </row>
    <row r="11865" spans="1:4" x14ac:dyDescent="0.25">
      <c r="A11865" s="67">
        <v>44331</v>
      </c>
      <c r="B11865" s="60" t="s">
        <v>11</v>
      </c>
      <c r="C11865" s="73" t="s">
        <v>134</v>
      </c>
      <c r="D11865" s="15">
        <v>1</v>
      </c>
    </row>
    <row r="11866" spans="1:4" x14ac:dyDescent="0.25">
      <c r="A11866" s="67">
        <v>44331</v>
      </c>
      <c r="B11866" s="60" t="s">
        <v>12</v>
      </c>
      <c r="C11866" s="73" t="s">
        <v>74</v>
      </c>
      <c r="D11866" s="15">
        <v>1</v>
      </c>
    </row>
    <row r="11867" spans="1:4" x14ac:dyDescent="0.25">
      <c r="A11867" s="67">
        <v>44331</v>
      </c>
      <c r="B11867" s="60" t="s">
        <v>12</v>
      </c>
      <c r="C11867" s="564" t="s">
        <v>782</v>
      </c>
      <c r="D11867" s="15">
        <v>1</v>
      </c>
    </row>
    <row r="11868" spans="1:4" x14ac:dyDescent="0.25">
      <c r="A11868" s="67">
        <v>44331</v>
      </c>
      <c r="B11868" s="60" t="s">
        <v>12</v>
      </c>
      <c r="C11868" s="73" t="s">
        <v>589</v>
      </c>
      <c r="D11868" s="15">
        <v>1</v>
      </c>
    </row>
    <row r="11869" spans="1:4" x14ac:dyDescent="0.25">
      <c r="A11869" s="67">
        <v>44331</v>
      </c>
      <c r="B11869" s="60" t="s">
        <v>12</v>
      </c>
      <c r="C11869" s="73" t="s">
        <v>116</v>
      </c>
      <c r="D11869" s="15">
        <v>1</v>
      </c>
    </row>
    <row r="11870" spans="1:4" x14ac:dyDescent="0.25">
      <c r="A11870" s="67">
        <v>44331</v>
      </c>
      <c r="B11870" s="60" t="s">
        <v>12</v>
      </c>
      <c r="C11870" s="73" t="s">
        <v>12</v>
      </c>
      <c r="D11870" s="15">
        <v>20</v>
      </c>
    </row>
    <row r="11871" spans="1:4" x14ac:dyDescent="0.25">
      <c r="A11871" s="67">
        <v>44331</v>
      </c>
      <c r="B11871" s="60" t="s">
        <v>12</v>
      </c>
      <c r="C11871" s="564" t="s">
        <v>691</v>
      </c>
      <c r="D11871" s="15">
        <v>1</v>
      </c>
    </row>
    <row r="11872" spans="1:4" x14ac:dyDescent="0.25">
      <c r="A11872" s="67">
        <v>44331</v>
      </c>
      <c r="B11872" s="60" t="s">
        <v>8</v>
      </c>
      <c r="C11872" s="73" t="s">
        <v>73</v>
      </c>
      <c r="D11872" s="15">
        <v>1</v>
      </c>
    </row>
    <row r="11873" spans="1:4" x14ac:dyDescent="0.25">
      <c r="A11873" s="67">
        <v>44331</v>
      </c>
      <c r="B11873" s="60" t="s">
        <v>8</v>
      </c>
      <c r="C11873" s="73" t="s">
        <v>229</v>
      </c>
      <c r="D11873" s="15">
        <v>9</v>
      </c>
    </row>
    <row r="11874" spans="1:4" x14ac:dyDescent="0.25">
      <c r="A11874" s="67">
        <v>44331</v>
      </c>
      <c r="B11874" s="60" t="s">
        <v>8</v>
      </c>
      <c r="C11874" s="564" t="s">
        <v>930</v>
      </c>
      <c r="D11874" s="15">
        <v>1</v>
      </c>
    </row>
    <row r="11875" spans="1:4" x14ac:dyDescent="0.25">
      <c r="A11875" s="67">
        <v>44331</v>
      </c>
      <c r="B11875" s="60" t="s">
        <v>8</v>
      </c>
      <c r="C11875" s="73" t="s">
        <v>58</v>
      </c>
      <c r="D11875" s="15">
        <v>18</v>
      </c>
    </row>
    <row r="11876" spans="1:4" x14ac:dyDescent="0.25">
      <c r="A11876" s="67">
        <v>44331</v>
      </c>
      <c r="B11876" s="60" t="s">
        <v>8</v>
      </c>
      <c r="C11876" s="73" t="s">
        <v>114</v>
      </c>
      <c r="D11876" s="15">
        <v>1</v>
      </c>
    </row>
    <row r="11877" spans="1:4" x14ac:dyDescent="0.25">
      <c r="A11877" s="67">
        <v>44331</v>
      </c>
      <c r="B11877" s="60" t="s">
        <v>8</v>
      </c>
      <c r="C11877" s="73" t="s">
        <v>842</v>
      </c>
      <c r="D11877" s="15">
        <v>1</v>
      </c>
    </row>
    <row r="11878" spans="1:4" x14ac:dyDescent="0.25">
      <c r="A11878" s="67">
        <v>44331</v>
      </c>
      <c r="B11878" s="60" t="s">
        <v>8</v>
      </c>
      <c r="C11878" s="73" t="s">
        <v>141</v>
      </c>
      <c r="D11878" s="15">
        <v>6</v>
      </c>
    </row>
    <row r="11879" spans="1:4" x14ac:dyDescent="0.25">
      <c r="A11879" s="67">
        <v>44331</v>
      </c>
      <c r="B11879" s="60" t="s">
        <v>8</v>
      </c>
      <c r="C11879" s="73" t="s">
        <v>133</v>
      </c>
      <c r="D11879" s="15">
        <v>1</v>
      </c>
    </row>
    <row r="11880" spans="1:4" x14ac:dyDescent="0.25">
      <c r="A11880" s="67">
        <v>44331</v>
      </c>
      <c r="B11880" s="60" t="s">
        <v>8</v>
      </c>
      <c r="C11880" s="73" t="s">
        <v>204</v>
      </c>
      <c r="D11880" s="15">
        <v>3</v>
      </c>
    </row>
    <row r="11881" spans="1:4" x14ac:dyDescent="0.25">
      <c r="A11881" s="67">
        <v>44331</v>
      </c>
      <c r="B11881" s="60" t="s">
        <v>8</v>
      </c>
      <c r="C11881" s="73" t="s">
        <v>40</v>
      </c>
      <c r="D11881" s="15">
        <v>3</v>
      </c>
    </row>
    <row r="11882" spans="1:4" x14ac:dyDescent="0.25">
      <c r="A11882" s="67">
        <v>44331</v>
      </c>
      <c r="B11882" s="60" t="s">
        <v>8</v>
      </c>
      <c r="C11882" s="73" t="s">
        <v>8</v>
      </c>
      <c r="D11882" s="15">
        <v>172</v>
      </c>
    </row>
    <row r="11883" spans="1:4" x14ac:dyDescent="0.25">
      <c r="A11883" s="67">
        <v>44331</v>
      </c>
      <c r="B11883" s="60" t="s">
        <v>8</v>
      </c>
      <c r="C11883" s="73" t="s">
        <v>31</v>
      </c>
      <c r="D11883" s="15">
        <v>4</v>
      </c>
    </row>
    <row r="11884" spans="1:4" x14ac:dyDescent="0.25">
      <c r="A11884" s="67">
        <v>44331</v>
      </c>
      <c r="B11884" s="60" t="s">
        <v>8</v>
      </c>
      <c r="C11884" s="73" t="s">
        <v>130</v>
      </c>
      <c r="D11884" s="15">
        <v>1</v>
      </c>
    </row>
    <row r="11885" spans="1:4" x14ac:dyDescent="0.25">
      <c r="A11885" s="67">
        <v>44331</v>
      </c>
      <c r="B11885" s="60" t="s">
        <v>8</v>
      </c>
      <c r="C11885" s="73" t="s">
        <v>594</v>
      </c>
      <c r="D11885" s="15">
        <v>3</v>
      </c>
    </row>
    <row r="11886" spans="1:4" x14ac:dyDescent="0.25">
      <c r="A11886" s="67">
        <v>44331</v>
      </c>
      <c r="B11886" s="60" t="s">
        <v>8</v>
      </c>
      <c r="C11886" s="73" t="s">
        <v>111</v>
      </c>
      <c r="D11886" s="15">
        <v>8</v>
      </c>
    </row>
    <row r="11887" spans="1:4" x14ac:dyDescent="0.25">
      <c r="A11887" s="67">
        <v>44331</v>
      </c>
      <c r="B11887" s="60" t="s">
        <v>8</v>
      </c>
      <c r="C11887" s="73" t="s">
        <v>610</v>
      </c>
      <c r="D11887" s="15">
        <v>1</v>
      </c>
    </row>
    <row r="11888" spans="1:4" x14ac:dyDescent="0.25">
      <c r="A11888" s="67">
        <v>44331</v>
      </c>
      <c r="B11888" s="60" t="s">
        <v>49</v>
      </c>
      <c r="C11888" s="73" t="s">
        <v>214</v>
      </c>
      <c r="D11888" s="15">
        <v>1</v>
      </c>
    </row>
    <row r="11889" spans="1:4" x14ac:dyDescent="0.25">
      <c r="A11889" s="67">
        <v>44331</v>
      </c>
      <c r="B11889" s="60" t="s">
        <v>49</v>
      </c>
      <c r="C11889" s="73" t="s">
        <v>49</v>
      </c>
      <c r="D11889" s="15">
        <v>5</v>
      </c>
    </row>
    <row r="11890" spans="1:4" x14ac:dyDescent="0.25">
      <c r="A11890" s="67">
        <v>44331</v>
      </c>
      <c r="B11890" s="60" t="s">
        <v>50</v>
      </c>
      <c r="C11890" s="73" t="s">
        <v>1052</v>
      </c>
      <c r="D11890" s="15">
        <v>1</v>
      </c>
    </row>
    <row r="11891" spans="1:4" x14ac:dyDescent="0.25">
      <c r="A11891" s="67">
        <v>44331</v>
      </c>
      <c r="B11891" s="60" t="s">
        <v>50</v>
      </c>
      <c r="C11891" s="60" t="s">
        <v>1356</v>
      </c>
      <c r="D11891" s="15">
        <v>9</v>
      </c>
    </row>
    <row r="11892" spans="1:4" x14ac:dyDescent="0.25">
      <c r="A11892" s="67">
        <v>44331</v>
      </c>
      <c r="B11892" s="60" t="s">
        <v>50</v>
      </c>
      <c r="C11892" s="73" t="s">
        <v>613</v>
      </c>
      <c r="D11892" s="15">
        <v>6</v>
      </c>
    </row>
    <row r="11893" spans="1:4" x14ac:dyDescent="0.25">
      <c r="A11893" s="67">
        <v>44331</v>
      </c>
      <c r="B11893" s="60" t="s">
        <v>50</v>
      </c>
      <c r="C11893" s="60" t="s">
        <v>367</v>
      </c>
      <c r="D11893" s="15">
        <v>11</v>
      </c>
    </row>
    <row r="11894" spans="1:4" x14ac:dyDescent="0.25">
      <c r="A11894" s="67">
        <v>44331</v>
      </c>
      <c r="B11894" s="60" t="s">
        <v>27</v>
      </c>
      <c r="C11894" s="60" t="s">
        <v>140</v>
      </c>
      <c r="D11894" s="15">
        <v>25</v>
      </c>
    </row>
    <row r="11895" spans="1:4" x14ac:dyDescent="0.25">
      <c r="A11895" s="67">
        <v>44331</v>
      </c>
      <c r="B11895" s="60" t="s">
        <v>27</v>
      </c>
      <c r="C11895" s="60" t="s">
        <v>234</v>
      </c>
      <c r="D11895" s="15">
        <v>1</v>
      </c>
    </row>
    <row r="11896" spans="1:4" x14ac:dyDescent="0.25">
      <c r="A11896" s="67">
        <v>44331</v>
      </c>
      <c r="B11896" s="60" t="s">
        <v>27</v>
      </c>
      <c r="C11896" s="60" t="s">
        <v>945</v>
      </c>
      <c r="D11896" s="15">
        <v>1</v>
      </c>
    </row>
    <row r="11897" spans="1:4" x14ac:dyDescent="0.25">
      <c r="A11897" s="67">
        <v>44331</v>
      </c>
      <c r="B11897" s="60" t="s">
        <v>27</v>
      </c>
      <c r="C11897" s="60" t="s">
        <v>43</v>
      </c>
      <c r="D11897" s="15">
        <v>27</v>
      </c>
    </row>
    <row r="11898" spans="1:4" x14ac:dyDescent="0.25">
      <c r="A11898" s="67">
        <v>44331</v>
      </c>
      <c r="B11898" s="60" t="s">
        <v>27</v>
      </c>
      <c r="C11898" s="60" t="s">
        <v>939</v>
      </c>
      <c r="D11898" s="15">
        <v>1</v>
      </c>
    </row>
    <row r="11899" spans="1:4" x14ac:dyDescent="0.25">
      <c r="A11899" s="67">
        <v>44331</v>
      </c>
      <c r="B11899" s="60" t="s">
        <v>27</v>
      </c>
      <c r="C11899" s="60" t="s">
        <v>866</v>
      </c>
      <c r="D11899" s="15">
        <v>2</v>
      </c>
    </row>
    <row r="11900" spans="1:4" x14ac:dyDescent="0.25">
      <c r="A11900" s="67">
        <v>44331</v>
      </c>
      <c r="B11900" s="60" t="s">
        <v>27</v>
      </c>
      <c r="C11900" s="60" t="s">
        <v>28</v>
      </c>
      <c r="D11900" s="15">
        <v>1</v>
      </c>
    </row>
    <row r="11901" spans="1:4" x14ac:dyDescent="0.25">
      <c r="A11901" s="67">
        <v>44331</v>
      </c>
      <c r="B11901" s="60" t="s">
        <v>27</v>
      </c>
      <c r="C11901" s="60" t="s">
        <v>621</v>
      </c>
      <c r="D11901" s="15">
        <v>4</v>
      </c>
    </row>
    <row r="11902" spans="1:4" x14ac:dyDescent="0.25">
      <c r="A11902" s="67">
        <v>44331</v>
      </c>
      <c r="B11902" s="60" t="s">
        <v>27</v>
      </c>
      <c r="C11902" s="60" t="s">
        <v>609</v>
      </c>
      <c r="D11902" s="15">
        <v>3</v>
      </c>
    </row>
    <row r="11903" spans="1:4" x14ac:dyDescent="0.25">
      <c r="A11903" s="67">
        <v>44331</v>
      </c>
      <c r="B11903" s="60" t="s">
        <v>51</v>
      </c>
      <c r="C11903" s="60" t="s">
        <v>51</v>
      </c>
      <c r="D11903" s="15">
        <v>12</v>
      </c>
    </row>
    <row r="11904" spans="1:4" x14ac:dyDescent="0.25">
      <c r="A11904" s="67">
        <v>44331</v>
      </c>
      <c r="B11904" s="60" t="s">
        <v>10</v>
      </c>
      <c r="C11904" s="60" t="s">
        <v>931</v>
      </c>
      <c r="D11904" s="15">
        <v>1</v>
      </c>
    </row>
    <row r="11905" spans="1:4" x14ac:dyDescent="0.25">
      <c r="A11905" s="67">
        <v>44331</v>
      </c>
      <c r="B11905" s="60" t="s">
        <v>10</v>
      </c>
      <c r="C11905" s="60" t="s">
        <v>1053</v>
      </c>
      <c r="D11905" s="15">
        <v>2</v>
      </c>
    </row>
    <row r="11906" spans="1:4" x14ac:dyDescent="0.25">
      <c r="A11906" s="67">
        <v>44331</v>
      </c>
      <c r="B11906" s="60" t="s">
        <v>10</v>
      </c>
      <c r="C11906" s="60" t="s">
        <v>10</v>
      </c>
      <c r="D11906" s="15">
        <v>64</v>
      </c>
    </row>
    <row r="11907" spans="1:4" x14ac:dyDescent="0.25">
      <c r="A11907" s="67">
        <v>44332</v>
      </c>
      <c r="B11907" s="60" t="s">
        <v>14</v>
      </c>
      <c r="C11907" s="60" t="s">
        <v>14</v>
      </c>
      <c r="D11907" s="15">
        <v>0</v>
      </c>
    </row>
    <row r="11908" spans="1:4" x14ac:dyDescent="0.25">
      <c r="A11908" s="67">
        <v>44332</v>
      </c>
      <c r="B11908" s="60" t="s">
        <v>20</v>
      </c>
      <c r="C11908" s="60" t="s">
        <v>20</v>
      </c>
      <c r="D11908" s="15">
        <v>0</v>
      </c>
    </row>
    <row r="11909" spans="1:4" x14ac:dyDescent="0.25">
      <c r="A11909" s="67">
        <v>44332</v>
      </c>
      <c r="B11909" s="60" t="s">
        <v>13</v>
      </c>
      <c r="C11909" s="60" t="s">
        <v>13</v>
      </c>
      <c r="D11909" s="15">
        <v>0</v>
      </c>
    </row>
    <row r="11910" spans="1:4" x14ac:dyDescent="0.25">
      <c r="A11910" s="67">
        <v>44332</v>
      </c>
      <c r="B11910" s="60" t="s">
        <v>24</v>
      </c>
      <c r="C11910" s="60" t="s">
        <v>24</v>
      </c>
      <c r="D11910" s="15">
        <v>0</v>
      </c>
    </row>
    <row r="11911" spans="1:4" x14ac:dyDescent="0.25">
      <c r="A11911" s="67">
        <v>44332</v>
      </c>
      <c r="B11911" s="60" t="s">
        <v>47</v>
      </c>
      <c r="C11911" s="60" t="s">
        <v>47</v>
      </c>
      <c r="D11911" s="15">
        <v>0</v>
      </c>
    </row>
    <row r="11912" spans="1:4" x14ac:dyDescent="0.25">
      <c r="A11912" s="67">
        <v>44332</v>
      </c>
      <c r="B11912" s="60" t="s">
        <v>48</v>
      </c>
      <c r="C11912" s="60" t="s">
        <v>48</v>
      </c>
      <c r="D11912" s="15">
        <v>0</v>
      </c>
    </row>
    <row r="11913" spans="1:4" x14ac:dyDescent="0.25">
      <c r="A11913" s="67">
        <v>44332</v>
      </c>
      <c r="B11913" s="60" t="s">
        <v>7</v>
      </c>
      <c r="C11913" s="60" t="s">
        <v>7</v>
      </c>
      <c r="D11913" s="15">
        <v>0</v>
      </c>
    </row>
    <row r="11914" spans="1:4" x14ac:dyDescent="0.25">
      <c r="A11914" s="67">
        <v>44332</v>
      </c>
      <c r="B11914" s="60" t="s">
        <v>9</v>
      </c>
      <c r="C11914" s="60" t="s">
        <v>9</v>
      </c>
      <c r="D11914" s="15">
        <v>0</v>
      </c>
    </row>
    <row r="11915" spans="1:4" x14ac:dyDescent="0.25">
      <c r="A11915" s="67">
        <v>44332</v>
      </c>
      <c r="B11915" s="60" t="s">
        <v>15</v>
      </c>
      <c r="C11915" s="60" t="s">
        <v>1355</v>
      </c>
      <c r="D11915" s="15">
        <v>0</v>
      </c>
    </row>
    <row r="11916" spans="1:4" x14ac:dyDescent="0.25">
      <c r="A11916" s="67">
        <v>44332</v>
      </c>
      <c r="B11916" s="60" t="s">
        <v>11</v>
      </c>
      <c r="C11916" s="60" t="s">
        <v>11</v>
      </c>
      <c r="D11916" s="15">
        <v>0</v>
      </c>
    </row>
    <row r="11917" spans="1:4" x14ac:dyDescent="0.25">
      <c r="A11917" s="67">
        <v>44332</v>
      </c>
      <c r="B11917" s="60" t="s">
        <v>12</v>
      </c>
      <c r="C11917" s="60" t="s">
        <v>12</v>
      </c>
      <c r="D11917" s="15">
        <v>0</v>
      </c>
    </row>
    <row r="11918" spans="1:4" x14ac:dyDescent="0.25">
      <c r="A11918" s="67">
        <v>44332</v>
      </c>
      <c r="B11918" s="60" t="s">
        <v>8</v>
      </c>
      <c r="C11918" s="60" t="s">
        <v>8</v>
      </c>
      <c r="D11918" s="15">
        <v>0</v>
      </c>
    </row>
    <row r="11919" spans="1:4" x14ac:dyDescent="0.25">
      <c r="A11919" s="67">
        <v>44332</v>
      </c>
      <c r="B11919" s="60" t="s">
        <v>49</v>
      </c>
      <c r="C11919" s="60" t="s">
        <v>49</v>
      </c>
      <c r="D11919" s="15">
        <v>0</v>
      </c>
    </row>
    <row r="11920" spans="1:4" x14ac:dyDescent="0.25">
      <c r="A11920" s="67">
        <v>44332</v>
      </c>
      <c r="B11920" s="60" t="s">
        <v>50</v>
      </c>
      <c r="C11920" s="60" t="s">
        <v>367</v>
      </c>
      <c r="D11920" s="15">
        <v>0</v>
      </c>
    </row>
    <row r="11921" spans="1:4" x14ac:dyDescent="0.25">
      <c r="A11921" s="67">
        <v>44332</v>
      </c>
      <c r="B11921" s="60" t="s">
        <v>27</v>
      </c>
      <c r="C11921" s="60" t="s">
        <v>27</v>
      </c>
      <c r="D11921" s="15">
        <v>0</v>
      </c>
    </row>
    <row r="11922" spans="1:4" x14ac:dyDescent="0.25">
      <c r="A11922" s="67">
        <v>44332</v>
      </c>
      <c r="B11922" s="60" t="s">
        <v>51</v>
      </c>
      <c r="C11922" s="60" t="s">
        <v>51</v>
      </c>
      <c r="D11922" s="15">
        <v>0</v>
      </c>
    </row>
    <row r="11923" spans="1:4" x14ac:dyDescent="0.25">
      <c r="A11923" s="67">
        <v>44332</v>
      </c>
      <c r="B11923" s="60" t="s">
        <v>10</v>
      </c>
      <c r="C11923" s="60" t="s">
        <v>10</v>
      </c>
      <c r="D11923" s="15">
        <v>0</v>
      </c>
    </row>
    <row r="11924" spans="1:4" x14ac:dyDescent="0.25">
      <c r="A11924" s="67">
        <v>44333</v>
      </c>
      <c r="B11924" s="60" t="s">
        <v>14</v>
      </c>
      <c r="C11924" s="73" t="s">
        <v>14</v>
      </c>
      <c r="D11924" s="15">
        <v>87</v>
      </c>
    </row>
    <row r="11925" spans="1:4" x14ac:dyDescent="0.25">
      <c r="A11925" s="67">
        <v>44333</v>
      </c>
      <c r="B11925" s="60" t="s">
        <v>14</v>
      </c>
      <c r="C11925" s="73" t="s">
        <v>1041</v>
      </c>
      <c r="D11925" s="15">
        <v>1</v>
      </c>
    </row>
    <row r="11926" spans="1:4" x14ac:dyDescent="0.25">
      <c r="A11926" s="67">
        <v>44333</v>
      </c>
      <c r="B11926" s="60" t="s">
        <v>14</v>
      </c>
      <c r="C11926" s="73" t="s">
        <v>16</v>
      </c>
      <c r="D11926" s="15">
        <v>38</v>
      </c>
    </row>
    <row r="11927" spans="1:4" x14ac:dyDescent="0.25">
      <c r="A11927" s="67">
        <v>44333</v>
      </c>
      <c r="B11927" s="60" t="s">
        <v>14</v>
      </c>
      <c r="C11927" s="73" t="s">
        <v>807</v>
      </c>
      <c r="D11927" s="15">
        <v>8</v>
      </c>
    </row>
    <row r="11928" spans="1:4" x14ac:dyDescent="0.25">
      <c r="A11928" s="67">
        <v>44333</v>
      </c>
      <c r="B11928" s="60" t="s">
        <v>14</v>
      </c>
      <c r="C11928" s="73" t="s">
        <v>85</v>
      </c>
      <c r="D11928" s="15">
        <v>17</v>
      </c>
    </row>
    <row r="11929" spans="1:4" x14ac:dyDescent="0.25">
      <c r="A11929" s="67">
        <v>44333</v>
      </c>
      <c r="B11929" s="60" t="s">
        <v>20</v>
      </c>
      <c r="C11929" s="73" t="s">
        <v>853</v>
      </c>
      <c r="D11929" s="15">
        <v>6</v>
      </c>
    </row>
    <row r="11930" spans="1:4" x14ac:dyDescent="0.25">
      <c r="A11930" s="67">
        <v>44333</v>
      </c>
      <c r="B11930" s="60" t="s">
        <v>20</v>
      </c>
      <c r="C11930" s="73" t="s">
        <v>20</v>
      </c>
      <c r="D11930" s="15">
        <v>144</v>
      </c>
    </row>
    <row r="11931" spans="1:4" x14ac:dyDescent="0.25">
      <c r="A11931" s="67">
        <v>44333</v>
      </c>
      <c r="B11931" s="60" t="s">
        <v>20</v>
      </c>
      <c r="C11931" s="73" t="s">
        <v>365</v>
      </c>
      <c r="D11931" s="15">
        <v>2</v>
      </c>
    </row>
    <row r="11932" spans="1:4" x14ac:dyDescent="0.25">
      <c r="A11932" s="67">
        <v>44333</v>
      </c>
      <c r="B11932" s="60" t="s">
        <v>20</v>
      </c>
      <c r="C11932" s="73" t="s">
        <v>876</v>
      </c>
      <c r="D11932" s="15">
        <v>2</v>
      </c>
    </row>
    <row r="11933" spans="1:4" x14ac:dyDescent="0.25">
      <c r="A11933" s="67">
        <v>44333</v>
      </c>
      <c r="B11933" s="60" t="s">
        <v>13</v>
      </c>
      <c r="C11933" s="73" t="s">
        <v>1027</v>
      </c>
      <c r="D11933" s="15">
        <v>6</v>
      </c>
    </row>
    <row r="11934" spans="1:4" x14ac:dyDescent="0.25">
      <c r="A11934" s="67">
        <v>44333</v>
      </c>
      <c r="B11934" s="60" t="s">
        <v>13</v>
      </c>
      <c r="C11934" s="73" t="s">
        <v>13</v>
      </c>
      <c r="D11934" s="15">
        <v>21</v>
      </c>
    </row>
    <row r="11935" spans="1:4" x14ac:dyDescent="0.25">
      <c r="A11935" s="67">
        <v>44333</v>
      </c>
      <c r="B11935" s="60" t="s">
        <v>13</v>
      </c>
      <c r="C11935" s="73" t="s">
        <v>1067</v>
      </c>
      <c r="D11935" s="15">
        <v>1</v>
      </c>
    </row>
    <row r="11936" spans="1:4" x14ac:dyDescent="0.25">
      <c r="A11936" s="67">
        <v>44333</v>
      </c>
      <c r="B11936" s="60" t="s">
        <v>13</v>
      </c>
      <c r="C11936" s="73" t="s">
        <v>225</v>
      </c>
      <c r="D11936" s="15">
        <v>17</v>
      </c>
    </row>
    <row r="11937" spans="1:4" x14ac:dyDescent="0.25">
      <c r="A11937" s="67">
        <v>44333</v>
      </c>
      <c r="B11937" s="60" t="s">
        <v>13</v>
      </c>
      <c r="C11937" s="73" t="s">
        <v>711</v>
      </c>
      <c r="D11937" s="15">
        <v>1</v>
      </c>
    </row>
    <row r="11938" spans="1:4" x14ac:dyDescent="0.25">
      <c r="A11938" s="67">
        <v>44333</v>
      </c>
      <c r="B11938" s="60" t="s">
        <v>13</v>
      </c>
      <c r="C11938" s="240" t="s">
        <v>222</v>
      </c>
      <c r="D11938" s="15">
        <v>5</v>
      </c>
    </row>
    <row r="11939" spans="1:4" x14ac:dyDescent="0.25">
      <c r="A11939" s="67">
        <v>44333</v>
      </c>
      <c r="B11939" s="60" t="s">
        <v>24</v>
      </c>
      <c r="C11939" s="73" t="s">
        <v>23</v>
      </c>
      <c r="D11939" s="15">
        <v>16</v>
      </c>
    </row>
    <row r="11940" spans="1:4" x14ac:dyDescent="0.25">
      <c r="A11940" s="67">
        <v>44333</v>
      </c>
      <c r="B11940" s="60" t="s">
        <v>24</v>
      </c>
      <c r="C11940" s="564" t="s">
        <v>779</v>
      </c>
      <c r="D11940" s="15">
        <v>1</v>
      </c>
    </row>
    <row r="11941" spans="1:4" x14ac:dyDescent="0.25">
      <c r="A11941" s="67">
        <v>44333</v>
      </c>
      <c r="B11941" s="60" t="s">
        <v>24</v>
      </c>
      <c r="C11941" s="564" t="s">
        <v>1059</v>
      </c>
      <c r="D11941" s="15">
        <v>1</v>
      </c>
    </row>
    <row r="11942" spans="1:4" x14ac:dyDescent="0.25">
      <c r="A11942" s="67">
        <v>44333</v>
      </c>
      <c r="B11942" s="60" t="s">
        <v>24</v>
      </c>
      <c r="C11942" s="564" t="s">
        <v>775</v>
      </c>
      <c r="D11942" s="15">
        <v>1</v>
      </c>
    </row>
    <row r="11943" spans="1:4" x14ac:dyDescent="0.25">
      <c r="A11943" s="67">
        <v>44333</v>
      </c>
      <c r="B11943" s="60" t="s">
        <v>24</v>
      </c>
      <c r="C11943" s="73" t="s">
        <v>24</v>
      </c>
      <c r="D11943" s="15">
        <v>10</v>
      </c>
    </row>
    <row r="11944" spans="1:4" x14ac:dyDescent="0.25">
      <c r="A11944" s="67">
        <v>44333</v>
      </c>
      <c r="B11944" s="60" t="s">
        <v>24</v>
      </c>
      <c r="C11944" s="73" t="s">
        <v>942</v>
      </c>
      <c r="D11944" s="15">
        <v>1</v>
      </c>
    </row>
    <row r="11945" spans="1:4" x14ac:dyDescent="0.25">
      <c r="A11945" s="67">
        <v>44333</v>
      </c>
      <c r="B11945" s="60" t="s">
        <v>24</v>
      </c>
      <c r="C11945" s="73" t="s">
        <v>37</v>
      </c>
      <c r="D11945" s="15">
        <v>2</v>
      </c>
    </row>
    <row r="11946" spans="1:4" x14ac:dyDescent="0.25">
      <c r="A11946" s="67">
        <v>44333</v>
      </c>
      <c r="B11946" s="60" t="s">
        <v>24</v>
      </c>
      <c r="C11946" s="73" t="s">
        <v>36</v>
      </c>
      <c r="D11946" s="15">
        <v>1</v>
      </c>
    </row>
    <row r="11947" spans="1:4" x14ac:dyDescent="0.25">
      <c r="A11947" s="67">
        <v>44333</v>
      </c>
      <c r="B11947" s="60" t="s">
        <v>47</v>
      </c>
      <c r="C11947" s="73" t="s">
        <v>1066</v>
      </c>
      <c r="D11947" s="15">
        <v>1</v>
      </c>
    </row>
    <row r="11948" spans="1:4" x14ac:dyDescent="0.25">
      <c r="A11948" s="67">
        <v>44333</v>
      </c>
      <c r="B11948" s="60" t="s">
        <v>47</v>
      </c>
      <c r="C11948" s="60" t="s">
        <v>47</v>
      </c>
      <c r="D11948" s="15">
        <v>8</v>
      </c>
    </row>
    <row r="11949" spans="1:4" x14ac:dyDescent="0.25">
      <c r="A11949" s="67">
        <v>44333</v>
      </c>
      <c r="B11949" s="60" t="s">
        <v>47</v>
      </c>
      <c r="C11949" s="73" t="s">
        <v>924</v>
      </c>
      <c r="D11949" s="15">
        <v>4</v>
      </c>
    </row>
    <row r="11950" spans="1:4" x14ac:dyDescent="0.25">
      <c r="A11950" s="67">
        <v>44333</v>
      </c>
      <c r="B11950" s="60" t="s">
        <v>48</v>
      </c>
      <c r="C11950" s="73" t="s">
        <v>48</v>
      </c>
      <c r="D11950" s="15">
        <v>1</v>
      </c>
    </row>
    <row r="11951" spans="1:4" x14ac:dyDescent="0.25">
      <c r="A11951" s="67">
        <v>44333</v>
      </c>
      <c r="B11951" s="60" t="s">
        <v>7</v>
      </c>
      <c r="C11951" s="60" t="s">
        <v>7</v>
      </c>
      <c r="D11951" s="15">
        <v>56</v>
      </c>
    </row>
    <row r="11952" spans="1:4" x14ac:dyDescent="0.25">
      <c r="A11952" s="67">
        <v>44333</v>
      </c>
      <c r="B11952" s="60" t="s">
        <v>9</v>
      </c>
      <c r="C11952" s="73" t="s">
        <v>612</v>
      </c>
      <c r="D11952" s="15">
        <v>2</v>
      </c>
    </row>
    <row r="11953" spans="1:4" x14ac:dyDescent="0.25">
      <c r="A11953" s="67">
        <v>44333</v>
      </c>
      <c r="B11953" s="60" t="s">
        <v>9</v>
      </c>
      <c r="C11953" s="73" t="s">
        <v>364</v>
      </c>
      <c r="D11953" s="15">
        <v>1</v>
      </c>
    </row>
    <row r="11954" spans="1:4" x14ac:dyDescent="0.25">
      <c r="A11954" s="67">
        <v>44333</v>
      </c>
      <c r="B11954" s="60" t="s">
        <v>9</v>
      </c>
      <c r="C11954" s="73" t="s">
        <v>9</v>
      </c>
      <c r="D11954" s="15">
        <v>70</v>
      </c>
    </row>
    <row r="11955" spans="1:4" x14ac:dyDescent="0.25">
      <c r="A11955" s="67">
        <v>44333</v>
      </c>
      <c r="B11955" s="60" t="s">
        <v>9</v>
      </c>
      <c r="C11955" s="73" t="s">
        <v>17</v>
      </c>
      <c r="D11955" s="15">
        <v>14</v>
      </c>
    </row>
    <row r="11956" spans="1:4" x14ac:dyDescent="0.25">
      <c r="A11956" s="67">
        <v>44333</v>
      </c>
      <c r="B11956" s="60" t="s">
        <v>9</v>
      </c>
      <c r="C11956" s="73" t="s">
        <v>148</v>
      </c>
      <c r="D11956" s="15">
        <v>6</v>
      </c>
    </row>
    <row r="11957" spans="1:4" x14ac:dyDescent="0.25">
      <c r="A11957" s="67">
        <v>44333</v>
      </c>
      <c r="B11957" s="60" t="s">
        <v>9</v>
      </c>
      <c r="C11957" s="73" t="s">
        <v>144</v>
      </c>
      <c r="D11957" s="15">
        <v>12</v>
      </c>
    </row>
    <row r="11958" spans="1:4" x14ac:dyDescent="0.25">
      <c r="A11958" s="67">
        <v>44333</v>
      </c>
      <c r="B11958" s="60" t="s">
        <v>15</v>
      </c>
      <c r="C11958" s="73" t="s">
        <v>108</v>
      </c>
      <c r="D11958" s="15">
        <v>4</v>
      </c>
    </row>
    <row r="11959" spans="1:4" x14ac:dyDescent="0.25">
      <c r="A11959" s="67">
        <v>44333</v>
      </c>
      <c r="B11959" s="60" t="s">
        <v>15</v>
      </c>
      <c r="C11959" s="60" t="s">
        <v>1355</v>
      </c>
      <c r="D11959" s="15">
        <v>2</v>
      </c>
    </row>
    <row r="11960" spans="1:4" x14ac:dyDescent="0.25">
      <c r="A11960" s="67">
        <v>44333</v>
      </c>
      <c r="B11960" s="60" t="s">
        <v>15</v>
      </c>
      <c r="C11960" s="73" t="s">
        <v>284</v>
      </c>
      <c r="D11960" s="15">
        <v>2</v>
      </c>
    </row>
    <row r="11961" spans="1:4" x14ac:dyDescent="0.25">
      <c r="A11961" s="67">
        <v>44333</v>
      </c>
      <c r="B11961" s="60" t="s">
        <v>11</v>
      </c>
      <c r="C11961" s="73" t="s">
        <v>64</v>
      </c>
      <c r="D11961" s="15">
        <v>2</v>
      </c>
    </row>
    <row r="11962" spans="1:4" x14ac:dyDescent="0.25">
      <c r="A11962" s="67">
        <v>44333</v>
      </c>
      <c r="B11962" s="60" t="s">
        <v>11</v>
      </c>
      <c r="C11962" s="73" t="s">
        <v>335</v>
      </c>
      <c r="D11962" s="15">
        <v>1</v>
      </c>
    </row>
    <row r="11963" spans="1:4" x14ac:dyDescent="0.25">
      <c r="A11963" s="67">
        <v>44333</v>
      </c>
      <c r="B11963" s="60" t="s">
        <v>11</v>
      </c>
      <c r="C11963" s="73" t="s">
        <v>11</v>
      </c>
      <c r="D11963" s="15">
        <v>39</v>
      </c>
    </row>
    <row r="11964" spans="1:4" x14ac:dyDescent="0.25">
      <c r="A11964" s="67">
        <v>44333</v>
      </c>
      <c r="B11964" s="60" t="s">
        <v>11</v>
      </c>
      <c r="C11964" s="73" t="s">
        <v>854</v>
      </c>
      <c r="D11964" s="15">
        <v>3</v>
      </c>
    </row>
    <row r="11965" spans="1:4" x14ac:dyDescent="0.25">
      <c r="A11965" s="67">
        <v>44333</v>
      </c>
      <c r="B11965" s="60" t="s">
        <v>11</v>
      </c>
      <c r="C11965" s="73" t="s">
        <v>763</v>
      </c>
      <c r="D11965" s="15">
        <v>1</v>
      </c>
    </row>
    <row r="11966" spans="1:4" x14ac:dyDescent="0.25">
      <c r="A11966" s="67">
        <v>44333</v>
      </c>
      <c r="B11966" s="60" t="s">
        <v>11</v>
      </c>
      <c r="C11966" s="73" t="s">
        <v>134</v>
      </c>
      <c r="D11966" s="15">
        <v>7</v>
      </c>
    </row>
    <row r="11967" spans="1:4" x14ac:dyDescent="0.25">
      <c r="A11967" s="67">
        <v>44333</v>
      </c>
      <c r="B11967" s="60" t="s">
        <v>12</v>
      </c>
      <c r="C11967" s="73" t="s">
        <v>74</v>
      </c>
      <c r="D11967" s="15">
        <v>4</v>
      </c>
    </row>
    <row r="11968" spans="1:4" x14ac:dyDescent="0.25">
      <c r="A11968" s="67">
        <v>44333</v>
      </c>
      <c r="B11968" s="60" t="s">
        <v>12</v>
      </c>
      <c r="C11968" s="73" t="s">
        <v>781</v>
      </c>
      <c r="D11968" s="15">
        <v>1</v>
      </c>
    </row>
    <row r="11969" spans="1:4" x14ac:dyDescent="0.25">
      <c r="A11969" s="67">
        <v>44333</v>
      </c>
      <c r="B11969" s="60" t="s">
        <v>12</v>
      </c>
      <c r="C11969" s="73" t="s">
        <v>589</v>
      </c>
      <c r="D11969" s="15">
        <v>3</v>
      </c>
    </row>
    <row r="11970" spans="1:4" x14ac:dyDescent="0.25">
      <c r="A11970" s="67">
        <v>44333</v>
      </c>
      <c r="B11970" s="60" t="s">
        <v>12</v>
      </c>
      <c r="C11970" s="73" t="s">
        <v>116</v>
      </c>
      <c r="D11970" s="15">
        <v>5</v>
      </c>
    </row>
    <row r="11971" spans="1:4" x14ac:dyDescent="0.25">
      <c r="A11971" s="67">
        <v>44333</v>
      </c>
      <c r="B11971" s="60" t="s">
        <v>12</v>
      </c>
      <c r="C11971" s="73" t="s">
        <v>12</v>
      </c>
      <c r="D11971" s="15">
        <v>27</v>
      </c>
    </row>
    <row r="11972" spans="1:4" x14ac:dyDescent="0.25">
      <c r="A11972" s="67">
        <v>44333</v>
      </c>
      <c r="B11972" s="60" t="s">
        <v>8</v>
      </c>
      <c r="C11972" s="73" t="s">
        <v>843</v>
      </c>
      <c r="D11972" s="15">
        <v>1</v>
      </c>
    </row>
    <row r="11973" spans="1:4" x14ac:dyDescent="0.25">
      <c r="A11973" s="67">
        <v>44333</v>
      </c>
      <c r="B11973" s="60" t="s">
        <v>8</v>
      </c>
      <c r="C11973" s="564" t="s">
        <v>1235</v>
      </c>
      <c r="D11973" s="15">
        <v>1</v>
      </c>
    </row>
    <row r="11974" spans="1:4" x14ac:dyDescent="0.25">
      <c r="A11974" s="67">
        <v>44333</v>
      </c>
      <c r="B11974" s="60" t="s">
        <v>8</v>
      </c>
      <c r="C11974" s="73" t="s">
        <v>73</v>
      </c>
      <c r="D11974" s="15">
        <v>8</v>
      </c>
    </row>
    <row r="11975" spans="1:4" x14ac:dyDescent="0.25">
      <c r="A11975" s="67">
        <v>44333</v>
      </c>
      <c r="B11975" s="60" t="s">
        <v>8</v>
      </c>
      <c r="C11975" s="73" t="s">
        <v>229</v>
      </c>
      <c r="D11975" s="15">
        <v>2</v>
      </c>
    </row>
    <row r="11976" spans="1:4" x14ac:dyDescent="0.25">
      <c r="A11976" s="67">
        <v>44333</v>
      </c>
      <c r="B11976" s="60" t="s">
        <v>8</v>
      </c>
      <c r="C11976" s="73" t="s">
        <v>1248</v>
      </c>
      <c r="D11976" s="15">
        <v>1</v>
      </c>
    </row>
    <row r="11977" spans="1:4" x14ac:dyDescent="0.25">
      <c r="A11977" s="67">
        <v>44333</v>
      </c>
      <c r="B11977" s="60" t="s">
        <v>8</v>
      </c>
      <c r="C11977" s="73" t="s">
        <v>58</v>
      </c>
      <c r="D11977" s="15">
        <v>7</v>
      </c>
    </row>
    <row r="11978" spans="1:4" x14ac:dyDescent="0.25">
      <c r="A11978" s="67">
        <v>44333</v>
      </c>
      <c r="B11978" s="60" t="s">
        <v>8</v>
      </c>
      <c r="C11978" s="73" t="s">
        <v>721</v>
      </c>
      <c r="D11978" s="15">
        <v>1</v>
      </c>
    </row>
    <row r="11979" spans="1:4" x14ac:dyDescent="0.25">
      <c r="A11979" s="67">
        <v>44333</v>
      </c>
      <c r="B11979" s="60" t="s">
        <v>8</v>
      </c>
      <c r="C11979" s="73" t="s">
        <v>114</v>
      </c>
      <c r="D11979" s="15">
        <v>1</v>
      </c>
    </row>
    <row r="11980" spans="1:4" x14ac:dyDescent="0.25">
      <c r="A11980" s="67">
        <v>44333</v>
      </c>
      <c r="B11980" s="60" t="s">
        <v>8</v>
      </c>
      <c r="C11980" s="73" t="s">
        <v>141</v>
      </c>
      <c r="D11980" s="15">
        <v>3</v>
      </c>
    </row>
    <row r="11981" spans="1:4" x14ac:dyDescent="0.25">
      <c r="A11981" s="67">
        <v>44333</v>
      </c>
      <c r="B11981" s="60" t="s">
        <v>8</v>
      </c>
      <c r="C11981" s="73" t="s">
        <v>133</v>
      </c>
      <c r="D11981" s="15">
        <v>9</v>
      </c>
    </row>
    <row r="11982" spans="1:4" x14ac:dyDescent="0.25">
      <c r="A11982" s="67">
        <v>44333</v>
      </c>
      <c r="B11982" s="60" t="s">
        <v>8</v>
      </c>
      <c r="C11982" s="73" t="s">
        <v>204</v>
      </c>
      <c r="D11982" s="15">
        <v>5</v>
      </c>
    </row>
    <row r="11983" spans="1:4" x14ac:dyDescent="0.25">
      <c r="A11983" s="67">
        <v>44333</v>
      </c>
      <c r="B11983" s="60" t="s">
        <v>8</v>
      </c>
      <c r="C11983" s="73" t="s">
        <v>40</v>
      </c>
      <c r="D11983" s="15">
        <v>4</v>
      </c>
    </row>
    <row r="11984" spans="1:4" x14ac:dyDescent="0.25">
      <c r="A11984" s="67">
        <v>44333</v>
      </c>
      <c r="B11984" s="60" t="s">
        <v>8</v>
      </c>
      <c r="C11984" s="73" t="s">
        <v>8</v>
      </c>
      <c r="D11984" s="15">
        <v>192</v>
      </c>
    </row>
    <row r="11985" spans="1:4" x14ac:dyDescent="0.25">
      <c r="A11985" s="67">
        <v>44333</v>
      </c>
      <c r="B11985" s="60" t="s">
        <v>8</v>
      </c>
      <c r="C11985" s="73" t="s">
        <v>31</v>
      </c>
      <c r="D11985" s="15">
        <v>12</v>
      </c>
    </row>
    <row r="11986" spans="1:4" x14ac:dyDescent="0.25">
      <c r="A11986" s="67">
        <v>44333</v>
      </c>
      <c r="B11986" s="60" t="s">
        <v>8</v>
      </c>
      <c r="C11986" s="73" t="s">
        <v>80</v>
      </c>
      <c r="D11986" s="15">
        <v>2</v>
      </c>
    </row>
    <row r="11987" spans="1:4" x14ac:dyDescent="0.25">
      <c r="A11987" s="67">
        <v>44333</v>
      </c>
      <c r="B11987" s="60" t="s">
        <v>8</v>
      </c>
      <c r="C11987" s="73" t="s">
        <v>594</v>
      </c>
      <c r="D11987" s="15">
        <v>1</v>
      </c>
    </row>
    <row r="11988" spans="1:4" x14ac:dyDescent="0.25">
      <c r="A11988" s="67">
        <v>44333</v>
      </c>
      <c r="B11988" s="60" t="s">
        <v>8</v>
      </c>
      <c r="C11988" s="73" t="s">
        <v>111</v>
      </c>
      <c r="D11988" s="15">
        <v>12</v>
      </c>
    </row>
    <row r="11989" spans="1:4" x14ac:dyDescent="0.25">
      <c r="A11989" s="67">
        <v>44333</v>
      </c>
      <c r="B11989" s="60" t="s">
        <v>49</v>
      </c>
      <c r="C11989" s="73" t="s">
        <v>214</v>
      </c>
      <c r="D11989" s="15">
        <v>2</v>
      </c>
    </row>
    <row r="11990" spans="1:4" x14ac:dyDescent="0.25">
      <c r="A11990" s="67">
        <v>44333</v>
      </c>
      <c r="B11990" s="60" t="s">
        <v>49</v>
      </c>
      <c r="C11990" s="73" t="s">
        <v>49</v>
      </c>
      <c r="D11990" s="15">
        <v>14</v>
      </c>
    </row>
    <row r="11991" spans="1:4" x14ac:dyDescent="0.25">
      <c r="A11991" s="67">
        <v>44333</v>
      </c>
      <c r="B11991" s="60" t="s">
        <v>50</v>
      </c>
      <c r="C11991" s="73" t="s">
        <v>817</v>
      </c>
      <c r="D11991" s="15">
        <v>1</v>
      </c>
    </row>
    <row r="11992" spans="1:4" x14ac:dyDescent="0.25">
      <c r="A11992" s="67">
        <v>44333</v>
      </c>
      <c r="B11992" s="60" t="s">
        <v>50</v>
      </c>
      <c r="C11992" s="60" t="s">
        <v>1356</v>
      </c>
      <c r="D11992" s="15">
        <v>8</v>
      </c>
    </row>
    <row r="11993" spans="1:4" x14ac:dyDescent="0.25">
      <c r="A11993" s="67">
        <v>44333</v>
      </c>
      <c r="B11993" s="60" t="s">
        <v>50</v>
      </c>
      <c r="C11993" s="73" t="s">
        <v>367</v>
      </c>
      <c r="D11993" s="15">
        <v>13</v>
      </c>
    </row>
    <row r="11994" spans="1:4" x14ac:dyDescent="0.25">
      <c r="A11994" s="67">
        <v>44333</v>
      </c>
      <c r="B11994" s="60" t="s">
        <v>27</v>
      </c>
      <c r="C11994" s="73" t="s">
        <v>140</v>
      </c>
      <c r="D11994" s="15">
        <v>21</v>
      </c>
    </row>
    <row r="11995" spans="1:4" x14ac:dyDescent="0.25">
      <c r="A11995" s="67">
        <v>44333</v>
      </c>
      <c r="B11995" s="60" t="s">
        <v>27</v>
      </c>
      <c r="C11995" s="73" t="s">
        <v>234</v>
      </c>
      <c r="D11995" s="15">
        <v>3</v>
      </c>
    </row>
    <row r="11996" spans="1:4" x14ac:dyDescent="0.25">
      <c r="A11996" s="67">
        <v>44333</v>
      </c>
      <c r="B11996" s="60" t="s">
        <v>27</v>
      </c>
      <c r="C11996" s="73" t="s">
        <v>945</v>
      </c>
      <c r="D11996" s="15">
        <v>1</v>
      </c>
    </row>
    <row r="11997" spans="1:4" x14ac:dyDescent="0.25">
      <c r="A11997" s="67">
        <v>44333</v>
      </c>
      <c r="B11997" s="60" t="s">
        <v>27</v>
      </c>
      <c r="C11997" s="73" t="s">
        <v>43</v>
      </c>
      <c r="D11997" s="15">
        <v>62</v>
      </c>
    </row>
    <row r="11998" spans="1:4" x14ac:dyDescent="0.25">
      <c r="A11998" s="67">
        <v>44333</v>
      </c>
      <c r="B11998" s="60" t="s">
        <v>27</v>
      </c>
      <c r="C11998" s="73" t="s">
        <v>939</v>
      </c>
      <c r="D11998" s="15">
        <v>2</v>
      </c>
    </row>
    <row r="11999" spans="1:4" x14ac:dyDescent="0.25">
      <c r="A11999" s="67">
        <v>44333</v>
      </c>
      <c r="B11999" s="60" t="s">
        <v>27</v>
      </c>
      <c r="C11999" s="73" t="s">
        <v>352</v>
      </c>
      <c r="D11999" s="15">
        <v>1</v>
      </c>
    </row>
    <row r="12000" spans="1:4" x14ac:dyDescent="0.25">
      <c r="A12000" s="67">
        <v>44333</v>
      </c>
      <c r="B12000" s="60" t="s">
        <v>27</v>
      </c>
      <c r="C12000" s="73" t="s">
        <v>28</v>
      </c>
      <c r="D12000" s="15">
        <v>1</v>
      </c>
    </row>
    <row r="12001" spans="1:4" x14ac:dyDescent="0.25">
      <c r="A12001" s="67">
        <v>44333</v>
      </c>
      <c r="B12001" s="60" t="s">
        <v>27</v>
      </c>
      <c r="C12001" s="73" t="s">
        <v>621</v>
      </c>
      <c r="D12001" s="15">
        <v>7</v>
      </c>
    </row>
    <row r="12002" spans="1:4" x14ac:dyDescent="0.25">
      <c r="A12002" s="67">
        <v>44333</v>
      </c>
      <c r="B12002" s="60" t="s">
        <v>27</v>
      </c>
      <c r="C12002" s="73" t="s">
        <v>710</v>
      </c>
      <c r="D12002" s="15">
        <v>1</v>
      </c>
    </row>
    <row r="12003" spans="1:4" x14ac:dyDescent="0.25">
      <c r="A12003" s="67">
        <v>44333</v>
      </c>
      <c r="B12003" s="60" t="s">
        <v>27</v>
      </c>
      <c r="C12003" s="73" t="s">
        <v>609</v>
      </c>
      <c r="D12003" s="15">
        <v>1</v>
      </c>
    </row>
    <row r="12004" spans="1:4" x14ac:dyDescent="0.25">
      <c r="A12004" s="67">
        <v>44333</v>
      </c>
      <c r="B12004" s="60" t="s">
        <v>51</v>
      </c>
      <c r="C12004" s="73" t="s">
        <v>51</v>
      </c>
      <c r="D12004" s="15">
        <v>4</v>
      </c>
    </row>
    <row r="12005" spans="1:4" x14ac:dyDescent="0.25">
      <c r="A12005" s="67">
        <v>44333</v>
      </c>
      <c r="B12005" s="60" t="s">
        <v>10</v>
      </c>
      <c r="C12005" s="73" t="s">
        <v>931</v>
      </c>
      <c r="D12005" s="15">
        <v>1</v>
      </c>
    </row>
    <row r="12006" spans="1:4" x14ac:dyDescent="0.25">
      <c r="A12006" s="67">
        <v>44333</v>
      </c>
      <c r="B12006" s="60" t="s">
        <v>10</v>
      </c>
      <c r="C12006" s="564" t="s">
        <v>1044</v>
      </c>
      <c r="D12006" s="15">
        <v>6</v>
      </c>
    </row>
    <row r="12007" spans="1:4" x14ac:dyDescent="0.25">
      <c r="A12007" s="67">
        <v>44333</v>
      </c>
      <c r="B12007" s="60" t="s">
        <v>10</v>
      </c>
      <c r="C12007" s="73" t="s">
        <v>10</v>
      </c>
      <c r="D12007" s="15">
        <v>16</v>
      </c>
    </row>
    <row r="12008" spans="1:4" x14ac:dyDescent="0.25">
      <c r="A12008" s="67">
        <v>44334</v>
      </c>
      <c r="B12008" s="60" t="s">
        <v>14</v>
      </c>
      <c r="C12008" s="73" t="s">
        <v>14</v>
      </c>
      <c r="D12008" s="15">
        <v>41</v>
      </c>
    </row>
    <row r="12009" spans="1:4" x14ac:dyDescent="0.25">
      <c r="A12009" s="67">
        <v>44334</v>
      </c>
      <c r="B12009" s="60" t="s">
        <v>14</v>
      </c>
      <c r="C12009" s="73" t="s">
        <v>16</v>
      </c>
      <c r="D12009" s="15">
        <v>14</v>
      </c>
    </row>
    <row r="12010" spans="1:4" x14ac:dyDescent="0.25">
      <c r="A12010" s="67">
        <v>44334</v>
      </c>
      <c r="B12010" s="60" t="s">
        <v>14</v>
      </c>
      <c r="C12010" s="73" t="s">
        <v>85</v>
      </c>
      <c r="D12010" s="15">
        <v>17</v>
      </c>
    </row>
    <row r="12011" spans="1:4" x14ac:dyDescent="0.25">
      <c r="A12011" s="67">
        <v>44334</v>
      </c>
      <c r="B12011" s="60" t="s">
        <v>20</v>
      </c>
      <c r="C12011" s="73" t="s">
        <v>853</v>
      </c>
      <c r="D12011" s="15">
        <v>1</v>
      </c>
    </row>
    <row r="12012" spans="1:4" x14ac:dyDescent="0.25">
      <c r="A12012" s="67">
        <v>44334</v>
      </c>
      <c r="B12012" s="60" t="s">
        <v>20</v>
      </c>
      <c r="C12012" s="73" t="s">
        <v>20</v>
      </c>
      <c r="D12012" s="15">
        <v>46</v>
      </c>
    </row>
    <row r="12013" spans="1:4" x14ac:dyDescent="0.25">
      <c r="A12013" s="67">
        <v>44334</v>
      </c>
      <c r="B12013" s="60" t="s">
        <v>20</v>
      </c>
      <c r="C12013" s="73" t="s">
        <v>365</v>
      </c>
      <c r="D12013" s="15">
        <v>2</v>
      </c>
    </row>
    <row r="12014" spans="1:4" x14ac:dyDescent="0.25">
      <c r="A12014" s="67">
        <v>44334</v>
      </c>
      <c r="B12014" s="60" t="s">
        <v>20</v>
      </c>
      <c r="C12014" s="73" t="s">
        <v>876</v>
      </c>
      <c r="D12014" s="15">
        <v>3</v>
      </c>
    </row>
    <row r="12015" spans="1:4" x14ac:dyDescent="0.25">
      <c r="A12015" s="67">
        <v>44334</v>
      </c>
      <c r="B12015" s="60" t="s">
        <v>20</v>
      </c>
      <c r="C12015" s="73" t="s">
        <v>712</v>
      </c>
      <c r="D12015" s="15">
        <v>1</v>
      </c>
    </row>
    <row r="12016" spans="1:4" x14ac:dyDescent="0.25">
      <c r="A12016" s="67">
        <v>44334</v>
      </c>
      <c r="B12016" s="60" t="s">
        <v>13</v>
      </c>
      <c r="C12016" s="73" t="s">
        <v>1027</v>
      </c>
      <c r="D12016" s="15">
        <v>1</v>
      </c>
    </row>
    <row r="12017" spans="1:4" x14ac:dyDescent="0.25">
      <c r="A12017" s="67">
        <v>44334</v>
      </c>
      <c r="B12017" s="60" t="s">
        <v>13</v>
      </c>
      <c r="C12017" s="73" t="s">
        <v>611</v>
      </c>
      <c r="D12017" s="15">
        <v>1</v>
      </c>
    </row>
    <row r="12018" spans="1:4" x14ac:dyDescent="0.25">
      <c r="A12018" s="67">
        <v>44334</v>
      </c>
      <c r="B12018" s="60" t="s">
        <v>13</v>
      </c>
      <c r="C12018" s="73" t="s">
        <v>13</v>
      </c>
      <c r="D12018" s="15">
        <v>7</v>
      </c>
    </row>
    <row r="12019" spans="1:4" x14ac:dyDescent="0.25">
      <c r="A12019" s="67">
        <v>44334</v>
      </c>
      <c r="B12019" s="60" t="s">
        <v>13</v>
      </c>
      <c r="C12019" s="240" t="s">
        <v>222</v>
      </c>
      <c r="D12019" s="15">
        <v>2</v>
      </c>
    </row>
    <row r="12020" spans="1:4" x14ac:dyDescent="0.25">
      <c r="A12020" s="67">
        <v>44334</v>
      </c>
      <c r="B12020" s="60" t="s">
        <v>24</v>
      </c>
      <c r="C12020" s="73" t="s">
        <v>23</v>
      </c>
      <c r="D12020" s="15">
        <v>11</v>
      </c>
    </row>
    <row r="12021" spans="1:4" x14ac:dyDescent="0.25">
      <c r="A12021" s="67">
        <v>44334</v>
      </c>
      <c r="B12021" s="60" t="s">
        <v>24</v>
      </c>
      <c r="C12021" s="73" t="s">
        <v>24</v>
      </c>
      <c r="D12021" s="15">
        <v>11</v>
      </c>
    </row>
    <row r="12022" spans="1:4" x14ac:dyDescent="0.25">
      <c r="A12022" s="67">
        <v>44334</v>
      </c>
      <c r="B12022" s="60" t="s">
        <v>47</v>
      </c>
      <c r="C12022" s="73" t="s">
        <v>47</v>
      </c>
      <c r="D12022" s="15">
        <v>1</v>
      </c>
    </row>
    <row r="12023" spans="1:4" x14ac:dyDescent="0.25">
      <c r="A12023" s="67">
        <v>44334</v>
      </c>
      <c r="B12023" s="60" t="s">
        <v>47</v>
      </c>
      <c r="C12023" s="73" t="s">
        <v>924</v>
      </c>
      <c r="D12023" s="15">
        <v>1</v>
      </c>
    </row>
    <row r="12024" spans="1:4" x14ac:dyDescent="0.25">
      <c r="A12024" s="67">
        <v>44334</v>
      </c>
      <c r="B12024" s="60" t="s">
        <v>48</v>
      </c>
      <c r="C12024" s="73" t="s">
        <v>48</v>
      </c>
      <c r="D12024" s="15">
        <v>4</v>
      </c>
    </row>
    <row r="12025" spans="1:4" x14ac:dyDescent="0.25">
      <c r="A12025" s="67">
        <v>44334</v>
      </c>
      <c r="B12025" s="60" t="s">
        <v>7</v>
      </c>
      <c r="C12025" s="73" t="s">
        <v>115</v>
      </c>
      <c r="D12025" s="15">
        <v>2</v>
      </c>
    </row>
    <row r="12026" spans="1:4" x14ac:dyDescent="0.25">
      <c r="A12026" s="67">
        <v>44334</v>
      </c>
      <c r="B12026" s="60" t="s">
        <v>7</v>
      </c>
      <c r="C12026" s="73" t="s">
        <v>7</v>
      </c>
      <c r="D12026" s="15">
        <v>14</v>
      </c>
    </row>
    <row r="12027" spans="1:4" x14ac:dyDescent="0.25">
      <c r="A12027" s="67">
        <v>44334</v>
      </c>
      <c r="B12027" s="60" t="s">
        <v>9</v>
      </c>
      <c r="C12027" s="60" t="s">
        <v>9</v>
      </c>
      <c r="D12027" s="15">
        <v>33</v>
      </c>
    </row>
    <row r="12028" spans="1:4" x14ac:dyDescent="0.25">
      <c r="A12028" s="67">
        <v>44334</v>
      </c>
      <c r="B12028" s="60" t="s">
        <v>9</v>
      </c>
      <c r="C12028" s="60" t="s">
        <v>17</v>
      </c>
      <c r="D12028" s="15">
        <v>1</v>
      </c>
    </row>
    <row r="12029" spans="1:4" x14ac:dyDescent="0.25">
      <c r="A12029" s="67">
        <v>44334</v>
      </c>
      <c r="B12029" s="60" t="s">
        <v>9</v>
      </c>
      <c r="C12029" s="60" t="s">
        <v>148</v>
      </c>
      <c r="D12029" s="15">
        <v>1</v>
      </c>
    </row>
    <row r="12030" spans="1:4" x14ac:dyDescent="0.25">
      <c r="A12030" s="67">
        <v>44334</v>
      </c>
      <c r="B12030" s="60" t="s">
        <v>9</v>
      </c>
      <c r="C12030" s="60" t="s">
        <v>144</v>
      </c>
      <c r="D12030" s="15">
        <v>9</v>
      </c>
    </row>
    <row r="12031" spans="1:4" x14ac:dyDescent="0.25">
      <c r="A12031" s="67">
        <v>44334</v>
      </c>
      <c r="B12031" s="60" t="s">
        <v>15</v>
      </c>
      <c r="C12031" s="60" t="s">
        <v>108</v>
      </c>
      <c r="D12031" s="15">
        <v>1</v>
      </c>
    </row>
    <row r="12032" spans="1:4" x14ac:dyDescent="0.25">
      <c r="A12032" s="67">
        <v>44334</v>
      </c>
      <c r="B12032" s="60" t="s">
        <v>11</v>
      </c>
      <c r="C12032" s="564" t="s">
        <v>944</v>
      </c>
      <c r="D12032" s="15">
        <v>1</v>
      </c>
    </row>
    <row r="12033" spans="1:4" x14ac:dyDescent="0.25">
      <c r="A12033" s="67">
        <v>44334</v>
      </c>
      <c r="B12033" s="60" t="s">
        <v>11</v>
      </c>
      <c r="C12033" s="60" t="s">
        <v>11</v>
      </c>
      <c r="D12033" s="15">
        <v>20</v>
      </c>
    </row>
    <row r="12034" spans="1:4" x14ac:dyDescent="0.25">
      <c r="A12034" s="67">
        <v>44334</v>
      </c>
      <c r="B12034" s="60" t="s">
        <v>11</v>
      </c>
      <c r="C12034" s="60" t="s">
        <v>763</v>
      </c>
      <c r="D12034" s="15">
        <v>1</v>
      </c>
    </row>
    <row r="12035" spans="1:4" x14ac:dyDescent="0.25">
      <c r="A12035" s="67">
        <v>44334</v>
      </c>
      <c r="B12035" s="60" t="s">
        <v>11</v>
      </c>
      <c r="C12035" s="60" t="s">
        <v>134</v>
      </c>
      <c r="D12035" s="15">
        <v>11</v>
      </c>
    </row>
    <row r="12036" spans="1:4" x14ac:dyDescent="0.25">
      <c r="A12036" s="67">
        <v>44334</v>
      </c>
      <c r="B12036" s="60" t="s">
        <v>12</v>
      </c>
      <c r="C12036" s="60" t="s">
        <v>74</v>
      </c>
      <c r="D12036" s="15">
        <v>1</v>
      </c>
    </row>
    <row r="12037" spans="1:4" x14ac:dyDescent="0.25">
      <c r="A12037" s="67">
        <v>44334</v>
      </c>
      <c r="B12037" s="60" t="s">
        <v>12</v>
      </c>
      <c r="C12037" s="60" t="s">
        <v>116</v>
      </c>
      <c r="D12037" s="15">
        <v>3</v>
      </c>
    </row>
    <row r="12038" spans="1:4" x14ac:dyDescent="0.25">
      <c r="A12038" s="67">
        <v>44334</v>
      </c>
      <c r="B12038" s="60" t="s">
        <v>12</v>
      </c>
      <c r="C12038" s="60" t="s">
        <v>12</v>
      </c>
      <c r="D12038" s="15">
        <v>5</v>
      </c>
    </row>
    <row r="12039" spans="1:4" x14ac:dyDescent="0.25">
      <c r="A12039" s="67">
        <v>44334</v>
      </c>
      <c r="B12039" s="60" t="s">
        <v>8</v>
      </c>
      <c r="C12039" s="60" t="s">
        <v>73</v>
      </c>
      <c r="D12039" s="15">
        <v>1</v>
      </c>
    </row>
    <row r="12040" spans="1:4" x14ac:dyDescent="0.25">
      <c r="A12040" s="67">
        <v>44334</v>
      </c>
      <c r="B12040" s="60" t="s">
        <v>8</v>
      </c>
      <c r="C12040" s="60" t="s">
        <v>229</v>
      </c>
      <c r="D12040" s="15">
        <v>5</v>
      </c>
    </row>
    <row r="12041" spans="1:4" x14ac:dyDescent="0.25">
      <c r="A12041" s="67">
        <v>44334</v>
      </c>
      <c r="B12041" s="60" t="s">
        <v>8</v>
      </c>
      <c r="C12041" s="60" t="s">
        <v>58</v>
      </c>
      <c r="D12041" s="15">
        <v>5</v>
      </c>
    </row>
    <row r="12042" spans="1:4" x14ac:dyDescent="0.25">
      <c r="A12042" s="67">
        <v>44334</v>
      </c>
      <c r="B12042" s="60" t="s">
        <v>8</v>
      </c>
      <c r="C12042" s="60" t="s">
        <v>141</v>
      </c>
      <c r="D12042" s="15">
        <v>2</v>
      </c>
    </row>
    <row r="12043" spans="1:4" x14ac:dyDescent="0.25">
      <c r="A12043" s="67">
        <v>44334</v>
      </c>
      <c r="B12043" s="60" t="s">
        <v>8</v>
      </c>
      <c r="C12043" s="60" t="s">
        <v>133</v>
      </c>
      <c r="D12043" s="15">
        <v>5</v>
      </c>
    </row>
    <row r="12044" spans="1:4" x14ac:dyDescent="0.25">
      <c r="A12044" s="67">
        <v>44334</v>
      </c>
      <c r="B12044" s="60" t="s">
        <v>8</v>
      </c>
      <c r="C12044" s="60" t="s">
        <v>8</v>
      </c>
      <c r="D12044" s="15">
        <v>55</v>
      </c>
    </row>
    <row r="12045" spans="1:4" x14ac:dyDescent="0.25">
      <c r="A12045" s="67">
        <v>44334</v>
      </c>
      <c r="B12045" s="60" t="s">
        <v>8</v>
      </c>
      <c r="C12045" s="60" t="s">
        <v>31</v>
      </c>
      <c r="D12045" s="15">
        <v>1</v>
      </c>
    </row>
    <row r="12046" spans="1:4" x14ac:dyDescent="0.25">
      <c r="A12046" s="67">
        <v>44334</v>
      </c>
      <c r="B12046" s="60" t="s">
        <v>8</v>
      </c>
      <c r="C12046" s="60" t="s">
        <v>80</v>
      </c>
      <c r="D12046" s="15">
        <v>1</v>
      </c>
    </row>
    <row r="12047" spans="1:4" x14ac:dyDescent="0.25">
      <c r="A12047" s="67">
        <v>44334</v>
      </c>
      <c r="B12047" s="60" t="s">
        <v>8</v>
      </c>
      <c r="C12047" s="60" t="s">
        <v>111</v>
      </c>
      <c r="D12047" s="15">
        <v>8</v>
      </c>
    </row>
    <row r="12048" spans="1:4" x14ac:dyDescent="0.25">
      <c r="A12048" s="67">
        <v>44334</v>
      </c>
      <c r="B12048" s="60" t="s">
        <v>49</v>
      </c>
      <c r="C12048" s="60" t="s">
        <v>214</v>
      </c>
      <c r="D12048" s="15">
        <v>1</v>
      </c>
    </row>
    <row r="12049" spans="1:4" x14ac:dyDescent="0.25">
      <c r="A12049" s="67">
        <v>44334</v>
      </c>
      <c r="B12049" s="60" t="s">
        <v>49</v>
      </c>
      <c r="C12049" s="60" t="s">
        <v>49</v>
      </c>
      <c r="D12049" s="15">
        <v>3</v>
      </c>
    </row>
    <row r="12050" spans="1:4" x14ac:dyDescent="0.25">
      <c r="A12050" s="67">
        <v>44334</v>
      </c>
      <c r="B12050" s="60" t="s">
        <v>50</v>
      </c>
      <c r="C12050" s="60" t="s">
        <v>1356</v>
      </c>
      <c r="D12050" s="15">
        <v>1</v>
      </c>
    </row>
    <row r="12051" spans="1:4" x14ac:dyDescent="0.25">
      <c r="A12051" s="67">
        <v>44334</v>
      </c>
      <c r="B12051" s="60" t="s">
        <v>50</v>
      </c>
      <c r="C12051" s="60" t="s">
        <v>613</v>
      </c>
      <c r="D12051" s="15">
        <v>2</v>
      </c>
    </row>
    <row r="12052" spans="1:4" x14ac:dyDescent="0.25">
      <c r="A12052" s="67">
        <v>44334</v>
      </c>
      <c r="B12052" s="60" t="s">
        <v>27</v>
      </c>
      <c r="C12052" s="60" t="s">
        <v>140</v>
      </c>
      <c r="D12052" s="15">
        <v>11</v>
      </c>
    </row>
    <row r="12053" spans="1:4" x14ac:dyDescent="0.25">
      <c r="A12053" s="67">
        <v>44334</v>
      </c>
      <c r="B12053" s="60" t="s">
        <v>27</v>
      </c>
      <c r="C12053" s="60" t="s">
        <v>234</v>
      </c>
      <c r="D12053" s="15">
        <v>2</v>
      </c>
    </row>
    <row r="12054" spans="1:4" x14ac:dyDescent="0.25">
      <c r="A12054" s="67">
        <v>44334</v>
      </c>
      <c r="B12054" s="60" t="s">
        <v>27</v>
      </c>
      <c r="C12054" s="60" t="s">
        <v>43</v>
      </c>
      <c r="D12054" s="15">
        <v>35</v>
      </c>
    </row>
    <row r="12055" spans="1:4" x14ac:dyDescent="0.25">
      <c r="A12055" s="67">
        <v>44334</v>
      </c>
      <c r="B12055" s="60" t="s">
        <v>27</v>
      </c>
      <c r="C12055" s="60" t="s">
        <v>939</v>
      </c>
      <c r="D12055" s="15">
        <v>2</v>
      </c>
    </row>
    <row r="12056" spans="1:4" x14ac:dyDescent="0.25">
      <c r="A12056" s="67">
        <v>44334</v>
      </c>
      <c r="B12056" s="60" t="s">
        <v>27</v>
      </c>
      <c r="C12056" s="60" t="s">
        <v>1048</v>
      </c>
      <c r="D12056" s="15">
        <v>1</v>
      </c>
    </row>
    <row r="12057" spans="1:4" x14ac:dyDescent="0.25">
      <c r="A12057" s="67">
        <v>44334</v>
      </c>
      <c r="B12057" s="60" t="s">
        <v>27</v>
      </c>
      <c r="C12057" s="60" t="s">
        <v>946</v>
      </c>
      <c r="D12057" s="15">
        <v>1</v>
      </c>
    </row>
    <row r="12058" spans="1:4" x14ac:dyDescent="0.25">
      <c r="A12058" s="67">
        <v>44334</v>
      </c>
      <c r="B12058" s="60" t="s">
        <v>27</v>
      </c>
      <c r="C12058" s="60" t="s">
        <v>621</v>
      </c>
      <c r="D12058" s="15">
        <v>1</v>
      </c>
    </row>
    <row r="12059" spans="1:4" x14ac:dyDescent="0.25">
      <c r="A12059" s="67">
        <v>44334</v>
      </c>
      <c r="B12059" s="60" t="s">
        <v>51</v>
      </c>
      <c r="C12059" s="60" t="s">
        <v>51</v>
      </c>
      <c r="D12059" s="15">
        <v>7</v>
      </c>
    </row>
    <row r="12060" spans="1:4" x14ac:dyDescent="0.25">
      <c r="A12060" s="67">
        <v>44334</v>
      </c>
      <c r="B12060" s="60" t="s">
        <v>10</v>
      </c>
      <c r="C12060" s="60" t="s">
        <v>1249</v>
      </c>
      <c r="D12060" s="15">
        <v>1</v>
      </c>
    </row>
    <row r="12061" spans="1:4" x14ac:dyDescent="0.25">
      <c r="A12061" s="67">
        <v>44334</v>
      </c>
      <c r="B12061" s="60" t="s">
        <v>10</v>
      </c>
      <c r="C12061" s="60" t="s">
        <v>1053</v>
      </c>
      <c r="D12061" s="15">
        <v>2</v>
      </c>
    </row>
    <row r="12062" spans="1:4" x14ac:dyDescent="0.25">
      <c r="A12062" s="67">
        <v>44334</v>
      </c>
      <c r="B12062" s="60" t="s">
        <v>10</v>
      </c>
      <c r="C12062" s="60" t="s">
        <v>10</v>
      </c>
      <c r="D12062" s="15">
        <v>45</v>
      </c>
    </row>
    <row r="12063" spans="1:4" x14ac:dyDescent="0.25">
      <c r="A12063" s="67">
        <v>44335</v>
      </c>
      <c r="B12063" s="60" t="s">
        <v>14</v>
      </c>
      <c r="C12063" s="60" t="s">
        <v>14</v>
      </c>
      <c r="D12063" s="15">
        <v>23</v>
      </c>
    </row>
    <row r="12064" spans="1:4" x14ac:dyDescent="0.25">
      <c r="A12064" s="67">
        <v>44335</v>
      </c>
      <c r="B12064" s="60" t="s">
        <v>14</v>
      </c>
      <c r="C12064" s="73" t="s">
        <v>1089</v>
      </c>
      <c r="D12064" s="15">
        <v>1</v>
      </c>
    </row>
    <row r="12065" spans="1:4" x14ac:dyDescent="0.25">
      <c r="A12065" s="67">
        <v>44335</v>
      </c>
      <c r="B12065" s="60" t="s">
        <v>14</v>
      </c>
      <c r="C12065" s="73" t="s">
        <v>1041</v>
      </c>
      <c r="D12065" s="15">
        <v>2</v>
      </c>
    </row>
    <row r="12066" spans="1:4" x14ac:dyDescent="0.25">
      <c r="A12066" s="67">
        <v>44335</v>
      </c>
      <c r="B12066" s="60" t="s">
        <v>14</v>
      </c>
      <c r="C12066" s="73" t="s">
        <v>16</v>
      </c>
      <c r="D12066" s="15">
        <v>15</v>
      </c>
    </row>
    <row r="12067" spans="1:4" x14ac:dyDescent="0.25">
      <c r="A12067" s="67">
        <v>44335</v>
      </c>
      <c r="B12067" s="60" t="s">
        <v>14</v>
      </c>
      <c r="C12067" s="73" t="s">
        <v>85</v>
      </c>
      <c r="D12067" s="15">
        <v>14</v>
      </c>
    </row>
    <row r="12068" spans="1:4" x14ac:dyDescent="0.25">
      <c r="A12068" s="67">
        <v>44335</v>
      </c>
      <c r="B12068" s="60" t="s">
        <v>20</v>
      </c>
      <c r="C12068" s="73" t="s">
        <v>853</v>
      </c>
      <c r="D12068" s="15">
        <v>8</v>
      </c>
    </row>
    <row r="12069" spans="1:4" x14ac:dyDescent="0.25">
      <c r="A12069" s="67">
        <v>44335</v>
      </c>
      <c r="B12069" s="60" t="s">
        <v>20</v>
      </c>
      <c r="C12069" s="73" t="s">
        <v>20</v>
      </c>
      <c r="D12069" s="15">
        <v>224</v>
      </c>
    </row>
    <row r="12070" spans="1:4" x14ac:dyDescent="0.25">
      <c r="A12070" s="67">
        <v>44335</v>
      </c>
      <c r="B12070" s="60" t="s">
        <v>20</v>
      </c>
      <c r="C12070" s="73" t="s">
        <v>365</v>
      </c>
      <c r="D12070" s="15">
        <v>2</v>
      </c>
    </row>
    <row r="12071" spans="1:4" x14ac:dyDescent="0.25">
      <c r="A12071" s="67">
        <v>44335</v>
      </c>
      <c r="B12071" s="60" t="s">
        <v>20</v>
      </c>
      <c r="C12071" s="73" t="s">
        <v>651</v>
      </c>
      <c r="D12071" s="15">
        <v>1</v>
      </c>
    </row>
    <row r="12072" spans="1:4" x14ac:dyDescent="0.25">
      <c r="A12072" s="67">
        <v>44335</v>
      </c>
      <c r="B12072" s="60" t="s">
        <v>20</v>
      </c>
      <c r="C12072" s="73" t="s">
        <v>876</v>
      </c>
      <c r="D12072" s="15">
        <v>1</v>
      </c>
    </row>
    <row r="12073" spans="1:4" x14ac:dyDescent="0.25">
      <c r="A12073" s="67">
        <v>44335</v>
      </c>
      <c r="B12073" s="60" t="s">
        <v>20</v>
      </c>
      <c r="C12073" s="73" t="s">
        <v>712</v>
      </c>
      <c r="D12073" s="15">
        <v>2</v>
      </c>
    </row>
    <row r="12074" spans="1:4" x14ac:dyDescent="0.25">
      <c r="A12074" s="67">
        <v>44335</v>
      </c>
      <c r="B12074" s="60" t="s">
        <v>13</v>
      </c>
      <c r="C12074" s="73" t="s">
        <v>1027</v>
      </c>
      <c r="D12074" s="15">
        <v>3</v>
      </c>
    </row>
    <row r="12075" spans="1:4" x14ac:dyDescent="0.25">
      <c r="A12075" s="67">
        <v>44335</v>
      </c>
      <c r="B12075" s="60" t="s">
        <v>13</v>
      </c>
      <c r="C12075" s="73" t="s">
        <v>611</v>
      </c>
      <c r="D12075" s="15">
        <v>1</v>
      </c>
    </row>
    <row r="12076" spans="1:4" x14ac:dyDescent="0.25">
      <c r="A12076" s="67">
        <v>44335</v>
      </c>
      <c r="B12076" s="60" t="s">
        <v>13</v>
      </c>
      <c r="C12076" s="73" t="s">
        <v>13</v>
      </c>
      <c r="D12076" s="15">
        <v>25</v>
      </c>
    </row>
    <row r="12077" spans="1:4" x14ac:dyDescent="0.25">
      <c r="A12077" s="67">
        <v>44335</v>
      </c>
      <c r="B12077" s="60" t="s">
        <v>13</v>
      </c>
      <c r="C12077" s="73" t="s">
        <v>225</v>
      </c>
      <c r="D12077" s="15">
        <v>9</v>
      </c>
    </row>
    <row r="12078" spans="1:4" x14ac:dyDescent="0.25">
      <c r="A12078" s="67">
        <v>44335</v>
      </c>
      <c r="B12078" s="60" t="s">
        <v>13</v>
      </c>
      <c r="C12078" s="73" t="s">
        <v>636</v>
      </c>
      <c r="D12078" s="15">
        <v>1</v>
      </c>
    </row>
    <row r="12079" spans="1:4" x14ac:dyDescent="0.25">
      <c r="A12079" s="67">
        <v>44335</v>
      </c>
      <c r="B12079" s="60" t="s">
        <v>13</v>
      </c>
      <c r="C12079" s="240" t="s">
        <v>222</v>
      </c>
      <c r="D12079" s="15">
        <v>8</v>
      </c>
    </row>
    <row r="12080" spans="1:4" x14ac:dyDescent="0.25">
      <c r="A12080" s="67">
        <v>44335</v>
      </c>
      <c r="B12080" s="60" t="s">
        <v>24</v>
      </c>
      <c r="C12080" s="73" t="s">
        <v>23</v>
      </c>
      <c r="D12080" s="15">
        <v>7</v>
      </c>
    </row>
    <row r="12081" spans="1:4" x14ac:dyDescent="0.25">
      <c r="A12081" s="67">
        <v>44335</v>
      </c>
      <c r="B12081" s="60" t="s">
        <v>24</v>
      </c>
      <c r="C12081" s="60" t="s">
        <v>929</v>
      </c>
      <c r="D12081" s="15">
        <v>1</v>
      </c>
    </row>
    <row r="12082" spans="1:4" x14ac:dyDescent="0.25">
      <c r="A12082" s="67">
        <v>44335</v>
      </c>
      <c r="B12082" s="60" t="s">
        <v>24</v>
      </c>
      <c r="C12082" s="73" t="s">
        <v>24</v>
      </c>
      <c r="D12082" s="15">
        <v>27</v>
      </c>
    </row>
    <row r="12083" spans="1:4" x14ac:dyDescent="0.25">
      <c r="A12083" s="67">
        <v>44335</v>
      </c>
      <c r="B12083" s="60" t="s">
        <v>24</v>
      </c>
      <c r="C12083" s="564" t="s">
        <v>706</v>
      </c>
      <c r="D12083" s="15">
        <v>2</v>
      </c>
    </row>
    <row r="12084" spans="1:4" x14ac:dyDescent="0.25">
      <c r="A12084" s="67">
        <v>44335</v>
      </c>
      <c r="B12084" s="60" t="s">
        <v>24</v>
      </c>
      <c r="C12084" s="73" t="s">
        <v>764</v>
      </c>
      <c r="D12084" s="15">
        <v>1</v>
      </c>
    </row>
    <row r="12085" spans="1:4" x14ac:dyDescent="0.25">
      <c r="A12085" s="67">
        <v>44335</v>
      </c>
      <c r="B12085" s="60" t="s">
        <v>24</v>
      </c>
      <c r="C12085" s="73" t="s">
        <v>36</v>
      </c>
      <c r="D12085" s="15">
        <v>1</v>
      </c>
    </row>
    <row r="12086" spans="1:4" x14ac:dyDescent="0.25">
      <c r="A12086" s="67">
        <v>44335</v>
      </c>
      <c r="B12086" s="60" t="s">
        <v>47</v>
      </c>
      <c r="C12086" s="73" t="s">
        <v>47</v>
      </c>
      <c r="D12086" s="15">
        <v>2</v>
      </c>
    </row>
    <row r="12087" spans="1:4" x14ac:dyDescent="0.25">
      <c r="A12087" s="67">
        <v>44335</v>
      </c>
      <c r="B12087" s="60" t="s">
        <v>47</v>
      </c>
      <c r="C12087" s="73" t="s">
        <v>924</v>
      </c>
      <c r="D12087" s="15">
        <v>1</v>
      </c>
    </row>
    <row r="12088" spans="1:4" x14ac:dyDescent="0.25">
      <c r="A12088" s="67">
        <v>44335</v>
      </c>
      <c r="B12088" s="60" t="s">
        <v>48</v>
      </c>
      <c r="C12088" s="73" t="s">
        <v>48</v>
      </c>
      <c r="D12088" s="15">
        <v>0</v>
      </c>
    </row>
    <row r="12089" spans="1:4" x14ac:dyDescent="0.25">
      <c r="A12089" s="67">
        <v>44335</v>
      </c>
      <c r="B12089" s="60" t="s">
        <v>7</v>
      </c>
      <c r="C12089" s="73" t="s">
        <v>115</v>
      </c>
      <c r="D12089" s="15">
        <v>2</v>
      </c>
    </row>
    <row r="12090" spans="1:4" x14ac:dyDescent="0.25">
      <c r="A12090" s="67">
        <v>44335</v>
      </c>
      <c r="B12090" s="60" t="s">
        <v>7</v>
      </c>
      <c r="C12090" s="73" t="s">
        <v>7</v>
      </c>
      <c r="D12090" s="15">
        <v>22</v>
      </c>
    </row>
    <row r="12091" spans="1:4" x14ac:dyDescent="0.25">
      <c r="A12091" s="67">
        <v>44335</v>
      </c>
      <c r="B12091" s="60" t="s">
        <v>9</v>
      </c>
      <c r="C12091" s="73" t="s">
        <v>9</v>
      </c>
      <c r="D12091" s="15">
        <v>55</v>
      </c>
    </row>
    <row r="12092" spans="1:4" x14ac:dyDescent="0.25">
      <c r="A12092" s="67">
        <v>44335</v>
      </c>
      <c r="B12092" s="60" t="s">
        <v>9</v>
      </c>
      <c r="C12092" s="73" t="s">
        <v>17</v>
      </c>
      <c r="D12092" s="15">
        <v>8</v>
      </c>
    </row>
    <row r="12093" spans="1:4" x14ac:dyDescent="0.25">
      <c r="A12093" s="67">
        <v>44335</v>
      </c>
      <c r="B12093" s="60" t="s">
        <v>9</v>
      </c>
      <c r="C12093" s="73" t="s">
        <v>148</v>
      </c>
      <c r="D12093" s="15">
        <v>7</v>
      </c>
    </row>
    <row r="12094" spans="1:4" x14ac:dyDescent="0.25">
      <c r="A12094" s="67">
        <v>44335</v>
      </c>
      <c r="B12094" s="60" t="s">
        <v>9</v>
      </c>
      <c r="C12094" s="73" t="s">
        <v>144</v>
      </c>
      <c r="D12094" s="15">
        <v>6</v>
      </c>
    </row>
    <row r="12095" spans="1:4" x14ac:dyDescent="0.25">
      <c r="A12095" s="67">
        <v>44335</v>
      </c>
      <c r="B12095" s="60" t="s">
        <v>15</v>
      </c>
      <c r="C12095" s="73" t="s">
        <v>108</v>
      </c>
      <c r="D12095" s="15">
        <v>1</v>
      </c>
    </row>
    <row r="12096" spans="1:4" x14ac:dyDescent="0.25">
      <c r="A12096" s="67">
        <v>44335</v>
      </c>
      <c r="B12096" s="60" t="s">
        <v>15</v>
      </c>
      <c r="C12096" s="60" t="s">
        <v>1355</v>
      </c>
      <c r="D12096" s="15">
        <v>1</v>
      </c>
    </row>
    <row r="12097" spans="1:4" x14ac:dyDescent="0.25">
      <c r="A12097" s="67">
        <v>44335</v>
      </c>
      <c r="B12097" s="60" t="s">
        <v>15</v>
      </c>
      <c r="C12097" s="73" t="s">
        <v>284</v>
      </c>
      <c r="D12097" s="15">
        <v>2</v>
      </c>
    </row>
    <row r="12098" spans="1:4" x14ac:dyDescent="0.25">
      <c r="A12098" s="67">
        <v>44335</v>
      </c>
      <c r="B12098" s="60" t="s">
        <v>11</v>
      </c>
      <c r="C12098" s="73" t="s">
        <v>64</v>
      </c>
      <c r="D12098" s="15">
        <v>1</v>
      </c>
    </row>
    <row r="12099" spans="1:4" x14ac:dyDescent="0.25">
      <c r="A12099" s="67">
        <v>44335</v>
      </c>
      <c r="B12099" s="60" t="s">
        <v>11</v>
      </c>
      <c r="C12099" s="73" t="s">
        <v>335</v>
      </c>
      <c r="D12099" s="15">
        <v>4</v>
      </c>
    </row>
    <row r="12100" spans="1:4" x14ac:dyDescent="0.25">
      <c r="A12100" s="67">
        <v>44335</v>
      </c>
      <c r="B12100" s="60" t="s">
        <v>11</v>
      </c>
      <c r="C12100" s="73" t="s">
        <v>11</v>
      </c>
      <c r="D12100" s="15">
        <v>22</v>
      </c>
    </row>
    <row r="12101" spans="1:4" x14ac:dyDescent="0.25">
      <c r="A12101" s="67">
        <v>44335</v>
      </c>
      <c r="B12101" s="60" t="s">
        <v>11</v>
      </c>
      <c r="C12101" s="73" t="s">
        <v>854</v>
      </c>
      <c r="D12101" s="15">
        <v>1</v>
      </c>
    </row>
    <row r="12102" spans="1:4" x14ac:dyDescent="0.25">
      <c r="A12102" s="67">
        <v>44335</v>
      </c>
      <c r="B12102" s="60" t="s">
        <v>11</v>
      </c>
      <c r="C12102" s="73" t="s">
        <v>763</v>
      </c>
      <c r="D12102" s="15">
        <v>1</v>
      </c>
    </row>
    <row r="12103" spans="1:4" x14ac:dyDescent="0.25">
      <c r="A12103" s="67">
        <v>44335</v>
      </c>
      <c r="B12103" s="60" t="s">
        <v>11</v>
      </c>
      <c r="C12103" s="73" t="s">
        <v>134</v>
      </c>
      <c r="D12103" s="15">
        <v>3</v>
      </c>
    </row>
    <row r="12104" spans="1:4" x14ac:dyDescent="0.25">
      <c r="A12104" s="67">
        <v>44335</v>
      </c>
      <c r="B12104" s="60" t="s">
        <v>12</v>
      </c>
      <c r="C12104" s="73" t="s">
        <v>74</v>
      </c>
      <c r="D12104" s="15">
        <v>1</v>
      </c>
    </row>
    <row r="12105" spans="1:4" x14ac:dyDescent="0.25">
      <c r="A12105" s="67">
        <v>44335</v>
      </c>
      <c r="B12105" s="60" t="s">
        <v>12</v>
      </c>
      <c r="C12105" s="73" t="s">
        <v>589</v>
      </c>
      <c r="D12105" s="15">
        <v>1</v>
      </c>
    </row>
    <row r="12106" spans="1:4" x14ac:dyDescent="0.25">
      <c r="A12106" s="67">
        <v>44335</v>
      </c>
      <c r="B12106" s="60" t="s">
        <v>12</v>
      </c>
      <c r="C12106" s="73" t="s">
        <v>12</v>
      </c>
      <c r="D12106" s="15">
        <v>10</v>
      </c>
    </row>
    <row r="12107" spans="1:4" x14ac:dyDescent="0.25">
      <c r="A12107" s="67">
        <v>44335</v>
      </c>
      <c r="B12107" s="60" t="s">
        <v>8</v>
      </c>
      <c r="C12107" s="564" t="s">
        <v>1235</v>
      </c>
      <c r="D12107" s="15">
        <v>1</v>
      </c>
    </row>
    <row r="12108" spans="1:4" x14ac:dyDescent="0.25">
      <c r="A12108" s="67">
        <v>44335</v>
      </c>
      <c r="B12108" s="60" t="s">
        <v>8</v>
      </c>
      <c r="C12108" s="73" t="s">
        <v>73</v>
      </c>
      <c r="D12108" s="15">
        <v>11</v>
      </c>
    </row>
    <row r="12109" spans="1:4" x14ac:dyDescent="0.25">
      <c r="A12109" s="67">
        <v>44335</v>
      </c>
      <c r="B12109" s="60" t="s">
        <v>8</v>
      </c>
      <c r="C12109" s="73" t="s">
        <v>229</v>
      </c>
      <c r="D12109" s="15">
        <v>5</v>
      </c>
    </row>
    <row r="12110" spans="1:4" x14ac:dyDescent="0.25">
      <c r="A12110" s="67">
        <v>44335</v>
      </c>
      <c r="B12110" s="60" t="s">
        <v>8</v>
      </c>
      <c r="C12110" s="73" t="s">
        <v>58</v>
      </c>
      <c r="D12110" s="15">
        <v>6</v>
      </c>
    </row>
    <row r="12111" spans="1:4" x14ac:dyDescent="0.25">
      <c r="A12111" s="67">
        <v>44335</v>
      </c>
      <c r="B12111" s="60" t="s">
        <v>8</v>
      </c>
      <c r="C12111" s="73" t="s">
        <v>141</v>
      </c>
      <c r="D12111" s="15">
        <v>2</v>
      </c>
    </row>
    <row r="12112" spans="1:4" x14ac:dyDescent="0.25">
      <c r="A12112" s="67">
        <v>44335</v>
      </c>
      <c r="B12112" s="60" t="s">
        <v>8</v>
      </c>
      <c r="C12112" s="73" t="s">
        <v>133</v>
      </c>
      <c r="D12112" s="15">
        <v>10</v>
      </c>
    </row>
    <row r="12113" spans="1:4" x14ac:dyDescent="0.25">
      <c r="A12113" s="67">
        <v>44335</v>
      </c>
      <c r="B12113" s="60" t="s">
        <v>8</v>
      </c>
      <c r="C12113" s="73" t="s">
        <v>204</v>
      </c>
      <c r="D12113" s="15">
        <v>4</v>
      </c>
    </row>
    <row r="12114" spans="1:4" x14ac:dyDescent="0.25">
      <c r="A12114" s="67">
        <v>44335</v>
      </c>
      <c r="B12114" s="60" t="s">
        <v>8</v>
      </c>
      <c r="C12114" s="73" t="s">
        <v>40</v>
      </c>
      <c r="D12114" s="15">
        <v>4</v>
      </c>
    </row>
    <row r="12115" spans="1:4" x14ac:dyDescent="0.25">
      <c r="A12115" s="67">
        <v>44335</v>
      </c>
      <c r="B12115" s="60" t="s">
        <v>8</v>
      </c>
      <c r="C12115" s="73" t="s">
        <v>8</v>
      </c>
      <c r="D12115" s="15">
        <v>165</v>
      </c>
    </row>
    <row r="12116" spans="1:4" x14ac:dyDescent="0.25">
      <c r="A12116" s="67">
        <v>44335</v>
      </c>
      <c r="B12116" s="60" t="s">
        <v>8</v>
      </c>
      <c r="C12116" s="73" t="s">
        <v>31</v>
      </c>
      <c r="D12116" s="15">
        <v>8</v>
      </c>
    </row>
    <row r="12117" spans="1:4" x14ac:dyDescent="0.25">
      <c r="A12117" s="67">
        <v>44335</v>
      </c>
      <c r="B12117" s="60" t="s">
        <v>8</v>
      </c>
      <c r="C12117" s="73" t="s">
        <v>130</v>
      </c>
      <c r="D12117" s="15">
        <v>1</v>
      </c>
    </row>
    <row r="12118" spans="1:4" x14ac:dyDescent="0.25">
      <c r="A12118" s="67">
        <v>44335</v>
      </c>
      <c r="B12118" s="60" t="s">
        <v>8</v>
      </c>
      <c r="C12118" s="73" t="s">
        <v>80</v>
      </c>
      <c r="D12118" s="15">
        <v>3</v>
      </c>
    </row>
    <row r="12119" spans="1:4" x14ac:dyDescent="0.25">
      <c r="A12119" s="67">
        <v>44335</v>
      </c>
      <c r="B12119" s="60" t="s">
        <v>8</v>
      </c>
      <c r="C12119" s="73" t="s">
        <v>111</v>
      </c>
      <c r="D12119" s="15">
        <v>18</v>
      </c>
    </row>
    <row r="12120" spans="1:4" x14ac:dyDescent="0.25">
      <c r="A12120" s="67">
        <v>44335</v>
      </c>
      <c r="B12120" s="60" t="s">
        <v>49</v>
      </c>
      <c r="C12120" s="73" t="s">
        <v>214</v>
      </c>
      <c r="D12120" s="15">
        <v>2</v>
      </c>
    </row>
    <row r="12121" spans="1:4" x14ac:dyDescent="0.25">
      <c r="A12121" s="67">
        <v>44335</v>
      </c>
      <c r="B12121" s="60" t="s">
        <v>49</v>
      </c>
      <c r="C12121" s="73" t="s">
        <v>49</v>
      </c>
      <c r="D12121" s="15">
        <v>8</v>
      </c>
    </row>
    <row r="12122" spans="1:4" x14ac:dyDescent="0.25">
      <c r="A12122" s="67">
        <v>44335</v>
      </c>
      <c r="B12122" s="60" t="s">
        <v>50</v>
      </c>
      <c r="C12122" s="73" t="s">
        <v>818</v>
      </c>
      <c r="D12122" s="15">
        <v>1</v>
      </c>
    </row>
    <row r="12123" spans="1:4" x14ac:dyDescent="0.25">
      <c r="A12123" s="67">
        <v>44335</v>
      </c>
      <c r="B12123" s="60" t="s">
        <v>50</v>
      </c>
      <c r="C12123" s="60" t="s">
        <v>1356</v>
      </c>
      <c r="D12123" s="15">
        <v>11</v>
      </c>
    </row>
    <row r="12124" spans="1:4" x14ac:dyDescent="0.25">
      <c r="A12124" s="67">
        <v>44335</v>
      </c>
      <c r="B12124" s="60" t="s">
        <v>50</v>
      </c>
      <c r="C12124" s="73" t="s">
        <v>613</v>
      </c>
      <c r="D12124" s="15">
        <v>2</v>
      </c>
    </row>
    <row r="12125" spans="1:4" x14ac:dyDescent="0.25">
      <c r="A12125" s="67">
        <v>44335</v>
      </c>
      <c r="B12125" s="60" t="s">
        <v>50</v>
      </c>
      <c r="C12125" s="73" t="s">
        <v>367</v>
      </c>
      <c r="D12125" s="15">
        <v>18</v>
      </c>
    </row>
    <row r="12126" spans="1:4" x14ac:dyDescent="0.25">
      <c r="A12126" s="67">
        <v>44335</v>
      </c>
      <c r="B12126" s="60" t="s">
        <v>27</v>
      </c>
      <c r="C12126" s="73" t="s">
        <v>140</v>
      </c>
      <c r="D12126" s="15">
        <v>3</v>
      </c>
    </row>
    <row r="12127" spans="1:4" x14ac:dyDescent="0.25">
      <c r="A12127" s="67">
        <v>44335</v>
      </c>
      <c r="B12127" s="60" t="s">
        <v>27</v>
      </c>
      <c r="C12127" s="73" t="s">
        <v>234</v>
      </c>
      <c r="D12127" s="15">
        <v>5</v>
      </c>
    </row>
    <row r="12128" spans="1:4" x14ac:dyDescent="0.25">
      <c r="A12128" s="67">
        <v>44335</v>
      </c>
      <c r="B12128" s="60" t="s">
        <v>27</v>
      </c>
      <c r="C12128" s="73" t="s">
        <v>945</v>
      </c>
      <c r="D12128" s="15">
        <v>1</v>
      </c>
    </row>
    <row r="12129" spans="1:5" x14ac:dyDescent="0.25">
      <c r="A12129" s="67">
        <v>44335</v>
      </c>
      <c r="B12129" s="60" t="s">
        <v>27</v>
      </c>
      <c r="C12129" s="73" t="s">
        <v>43</v>
      </c>
      <c r="D12129" s="15">
        <v>70</v>
      </c>
    </row>
    <row r="12130" spans="1:5" x14ac:dyDescent="0.25">
      <c r="A12130" s="67">
        <v>44335</v>
      </c>
      <c r="B12130" s="60" t="s">
        <v>27</v>
      </c>
      <c r="C12130" s="73" t="s">
        <v>939</v>
      </c>
      <c r="D12130" s="15">
        <v>1</v>
      </c>
    </row>
    <row r="12131" spans="1:5" x14ac:dyDescent="0.25">
      <c r="A12131" s="67">
        <v>44335</v>
      </c>
      <c r="B12131" s="60" t="s">
        <v>27</v>
      </c>
      <c r="C12131" s="73" t="s">
        <v>621</v>
      </c>
      <c r="D12131" s="15">
        <v>1</v>
      </c>
    </row>
    <row r="12132" spans="1:5" x14ac:dyDescent="0.25">
      <c r="A12132" s="67">
        <v>44335</v>
      </c>
      <c r="B12132" s="60" t="s">
        <v>51</v>
      </c>
      <c r="C12132" s="60" t="s">
        <v>51</v>
      </c>
      <c r="D12132" s="15">
        <v>10</v>
      </c>
    </row>
    <row r="12133" spans="1:5" x14ac:dyDescent="0.25">
      <c r="A12133" s="67">
        <v>44335</v>
      </c>
      <c r="B12133" s="60" t="s">
        <v>10</v>
      </c>
      <c r="C12133" s="73" t="s">
        <v>1053</v>
      </c>
      <c r="D12133" s="15">
        <v>1</v>
      </c>
    </row>
    <row r="12134" spans="1:5" x14ac:dyDescent="0.25">
      <c r="A12134" s="67">
        <v>44335</v>
      </c>
      <c r="B12134" s="60" t="s">
        <v>10</v>
      </c>
      <c r="C12134" s="73" t="s">
        <v>342</v>
      </c>
      <c r="D12134" s="15">
        <v>1</v>
      </c>
    </row>
    <row r="12135" spans="1:5" x14ac:dyDescent="0.25">
      <c r="A12135" s="67">
        <v>44335</v>
      </c>
      <c r="B12135" s="60" t="s">
        <v>10</v>
      </c>
      <c r="C12135" s="73" t="s">
        <v>10</v>
      </c>
      <c r="D12135" s="15">
        <v>18</v>
      </c>
    </row>
    <row r="12136" spans="1:5" x14ac:dyDescent="0.25">
      <c r="A12136" s="67">
        <v>44336</v>
      </c>
      <c r="B12136" s="60" t="s">
        <v>14</v>
      </c>
      <c r="C12136" s="73" t="s">
        <v>14</v>
      </c>
      <c r="D12136" s="15">
        <v>47</v>
      </c>
      <c r="E12136" s="52"/>
    </row>
    <row r="12137" spans="1:5" x14ac:dyDescent="0.25">
      <c r="A12137" s="67">
        <v>44336</v>
      </c>
      <c r="B12137" s="60" t="s">
        <v>14</v>
      </c>
      <c r="C12137" s="73" t="s">
        <v>947</v>
      </c>
      <c r="D12137" s="15">
        <v>1</v>
      </c>
      <c r="E12137" s="1"/>
    </row>
    <row r="12138" spans="1:5" x14ac:dyDescent="0.25">
      <c r="A12138" s="67">
        <v>44336</v>
      </c>
      <c r="B12138" s="60" t="s">
        <v>14</v>
      </c>
      <c r="C12138" s="73" t="s">
        <v>16</v>
      </c>
      <c r="D12138" s="15">
        <v>14</v>
      </c>
      <c r="E12138" s="1"/>
    </row>
    <row r="12139" spans="1:5" x14ac:dyDescent="0.25">
      <c r="A12139" s="67">
        <v>44336</v>
      </c>
      <c r="B12139" s="60" t="s">
        <v>14</v>
      </c>
      <c r="C12139" s="73" t="s">
        <v>85</v>
      </c>
      <c r="D12139" s="15">
        <v>5</v>
      </c>
      <c r="E12139" s="1"/>
    </row>
    <row r="12140" spans="1:5" x14ac:dyDescent="0.25">
      <c r="A12140" s="67">
        <v>44336</v>
      </c>
      <c r="B12140" s="60" t="s">
        <v>20</v>
      </c>
      <c r="C12140" s="73" t="s">
        <v>853</v>
      </c>
      <c r="D12140" s="15">
        <v>4</v>
      </c>
      <c r="E12140" s="1"/>
    </row>
    <row r="12141" spans="1:5" x14ac:dyDescent="0.25">
      <c r="A12141" s="67">
        <v>44336</v>
      </c>
      <c r="B12141" s="60" t="s">
        <v>20</v>
      </c>
      <c r="C12141" s="73" t="s">
        <v>20</v>
      </c>
      <c r="D12141" s="15">
        <v>194</v>
      </c>
      <c r="E12141" s="1"/>
    </row>
    <row r="12142" spans="1:5" x14ac:dyDescent="0.25">
      <c r="A12142" s="67">
        <v>44336</v>
      </c>
      <c r="B12142" s="60" t="s">
        <v>20</v>
      </c>
      <c r="C12142" s="73" t="s">
        <v>679</v>
      </c>
      <c r="D12142" s="15">
        <v>2</v>
      </c>
      <c r="E12142" s="1"/>
    </row>
    <row r="12143" spans="1:5" x14ac:dyDescent="0.25">
      <c r="A12143" s="67">
        <v>44336</v>
      </c>
      <c r="B12143" s="60" t="s">
        <v>20</v>
      </c>
      <c r="C12143" s="73" t="s">
        <v>365</v>
      </c>
      <c r="D12143" s="15">
        <v>2</v>
      </c>
      <c r="E12143" s="1"/>
    </row>
    <row r="12144" spans="1:5" x14ac:dyDescent="0.25">
      <c r="A12144" s="67">
        <v>44336</v>
      </c>
      <c r="B12144" s="60" t="s">
        <v>20</v>
      </c>
      <c r="C12144" s="73" t="s">
        <v>651</v>
      </c>
      <c r="D12144" s="15">
        <v>2</v>
      </c>
      <c r="E12144" s="1"/>
    </row>
    <row r="12145" spans="1:5" x14ac:dyDescent="0.25">
      <c r="A12145" s="67">
        <v>44336</v>
      </c>
      <c r="B12145" s="60" t="s">
        <v>20</v>
      </c>
      <c r="C12145" s="73" t="s">
        <v>876</v>
      </c>
      <c r="D12145" s="15">
        <v>2</v>
      </c>
      <c r="E12145" s="1"/>
    </row>
    <row r="12146" spans="1:5" x14ac:dyDescent="0.25">
      <c r="A12146" s="67">
        <v>44336</v>
      </c>
      <c r="B12146" s="60" t="s">
        <v>20</v>
      </c>
      <c r="C12146" s="73" t="s">
        <v>712</v>
      </c>
      <c r="D12146" s="15">
        <v>2</v>
      </c>
      <c r="E12146" s="1"/>
    </row>
    <row r="12147" spans="1:5" x14ac:dyDescent="0.25">
      <c r="A12147" s="67">
        <v>44336</v>
      </c>
      <c r="B12147" s="60" t="s">
        <v>13</v>
      </c>
      <c r="C12147" s="73" t="s">
        <v>1027</v>
      </c>
      <c r="D12147" s="15">
        <v>4</v>
      </c>
      <c r="E12147" s="1"/>
    </row>
    <row r="12148" spans="1:5" x14ac:dyDescent="0.25">
      <c r="A12148" s="67">
        <v>44336</v>
      </c>
      <c r="B12148" s="60" t="s">
        <v>13</v>
      </c>
      <c r="C12148" s="73" t="s">
        <v>611</v>
      </c>
      <c r="D12148" s="15">
        <v>1</v>
      </c>
      <c r="E12148" s="1"/>
    </row>
    <row r="12149" spans="1:5" x14ac:dyDescent="0.25">
      <c r="A12149" s="67">
        <v>44336</v>
      </c>
      <c r="B12149" s="60" t="s">
        <v>13</v>
      </c>
      <c r="C12149" s="73" t="s">
        <v>13</v>
      </c>
      <c r="D12149" s="15">
        <v>11</v>
      </c>
      <c r="E12149" s="1"/>
    </row>
    <row r="12150" spans="1:5" x14ac:dyDescent="0.25">
      <c r="A12150" s="67">
        <v>44336</v>
      </c>
      <c r="B12150" s="60" t="s">
        <v>13</v>
      </c>
      <c r="C12150" s="73" t="s">
        <v>225</v>
      </c>
      <c r="D12150" s="15">
        <v>6</v>
      </c>
      <c r="E12150" s="1"/>
    </row>
    <row r="12151" spans="1:5" x14ac:dyDescent="0.25">
      <c r="A12151" s="67">
        <v>44336</v>
      </c>
      <c r="B12151" s="60" t="s">
        <v>13</v>
      </c>
      <c r="C12151" s="240" t="s">
        <v>222</v>
      </c>
      <c r="D12151" s="15">
        <v>2</v>
      </c>
      <c r="E12151" s="1"/>
    </row>
    <row r="12152" spans="1:5" x14ac:dyDescent="0.25">
      <c r="A12152" s="67">
        <v>44336</v>
      </c>
      <c r="B12152" s="60" t="s">
        <v>24</v>
      </c>
      <c r="C12152" s="73" t="s">
        <v>23</v>
      </c>
      <c r="D12152" s="15">
        <v>12</v>
      </c>
      <c r="E12152" s="1"/>
    </row>
    <row r="12153" spans="1:5" x14ac:dyDescent="0.25">
      <c r="A12153" s="67">
        <v>44336</v>
      </c>
      <c r="B12153" s="60" t="s">
        <v>24</v>
      </c>
      <c r="C12153" s="73" t="s">
        <v>24</v>
      </c>
      <c r="D12153" s="15">
        <v>20</v>
      </c>
    </row>
    <row r="12154" spans="1:5" x14ac:dyDescent="0.25">
      <c r="A12154" s="67">
        <v>44336</v>
      </c>
      <c r="B12154" s="60" t="s">
        <v>24</v>
      </c>
      <c r="C12154" s="564" t="s">
        <v>706</v>
      </c>
      <c r="D12154" s="15">
        <v>1</v>
      </c>
    </row>
    <row r="12155" spans="1:5" x14ac:dyDescent="0.25">
      <c r="A12155" s="67">
        <v>44336</v>
      </c>
      <c r="B12155" s="60" t="s">
        <v>24</v>
      </c>
      <c r="C12155" s="73" t="s">
        <v>37</v>
      </c>
      <c r="D12155" s="15">
        <v>1</v>
      </c>
    </row>
    <row r="12156" spans="1:5" x14ac:dyDescent="0.25">
      <c r="A12156" s="67">
        <v>44336</v>
      </c>
      <c r="B12156" s="60" t="s">
        <v>47</v>
      </c>
      <c r="C12156" s="73" t="s">
        <v>1066</v>
      </c>
      <c r="D12156" s="15">
        <v>1</v>
      </c>
    </row>
    <row r="12157" spans="1:5" x14ac:dyDescent="0.25">
      <c r="A12157" s="67">
        <v>44336</v>
      </c>
      <c r="B12157" s="60" t="s">
        <v>47</v>
      </c>
      <c r="C12157" s="73" t="s">
        <v>47</v>
      </c>
      <c r="D12157" s="15">
        <v>10</v>
      </c>
    </row>
    <row r="12158" spans="1:5" x14ac:dyDescent="0.25">
      <c r="A12158" s="67">
        <v>44336</v>
      </c>
      <c r="B12158" s="60" t="s">
        <v>47</v>
      </c>
      <c r="C12158" s="73" t="s">
        <v>924</v>
      </c>
      <c r="D12158" s="15">
        <v>8</v>
      </c>
    </row>
    <row r="12159" spans="1:5" x14ac:dyDescent="0.25">
      <c r="A12159" s="67">
        <v>44336</v>
      </c>
      <c r="B12159" s="60" t="s">
        <v>48</v>
      </c>
      <c r="C12159" s="73" t="s">
        <v>48</v>
      </c>
      <c r="D12159" s="15">
        <v>3</v>
      </c>
    </row>
    <row r="12160" spans="1:5" x14ac:dyDescent="0.25">
      <c r="A12160" s="67">
        <v>44336</v>
      </c>
      <c r="B12160" s="60" t="s">
        <v>7</v>
      </c>
      <c r="C12160" s="73" t="s">
        <v>1153</v>
      </c>
      <c r="D12160" s="15">
        <v>1</v>
      </c>
    </row>
    <row r="12161" spans="1:4" x14ac:dyDescent="0.25">
      <c r="A12161" s="67">
        <v>44336</v>
      </c>
      <c r="B12161" s="60" t="s">
        <v>7</v>
      </c>
      <c r="C12161" s="73" t="s">
        <v>7</v>
      </c>
      <c r="D12161" s="15">
        <v>50</v>
      </c>
    </row>
    <row r="12162" spans="1:4" x14ac:dyDescent="0.25">
      <c r="A12162" s="67">
        <v>44336</v>
      </c>
      <c r="B12162" s="60" t="s">
        <v>9</v>
      </c>
      <c r="C12162" s="73" t="s">
        <v>612</v>
      </c>
      <c r="D12162" s="15">
        <v>1</v>
      </c>
    </row>
    <row r="12163" spans="1:4" x14ac:dyDescent="0.25">
      <c r="A12163" s="67">
        <v>44336</v>
      </c>
      <c r="B12163" s="60" t="s">
        <v>9</v>
      </c>
      <c r="C12163" s="60" t="s">
        <v>9</v>
      </c>
      <c r="D12163" s="15">
        <v>93</v>
      </c>
    </row>
    <row r="12164" spans="1:4" x14ac:dyDescent="0.25">
      <c r="A12164" s="67">
        <v>44336</v>
      </c>
      <c r="B12164" s="60" t="s">
        <v>9</v>
      </c>
      <c r="C12164" s="60" t="s">
        <v>17</v>
      </c>
      <c r="D12164" s="15">
        <v>12</v>
      </c>
    </row>
    <row r="12165" spans="1:4" x14ac:dyDescent="0.25">
      <c r="A12165" s="67">
        <v>44336</v>
      </c>
      <c r="B12165" s="60" t="s">
        <v>9</v>
      </c>
      <c r="C12165" s="60" t="s">
        <v>148</v>
      </c>
      <c r="D12165" s="15">
        <v>2</v>
      </c>
    </row>
    <row r="12166" spans="1:4" x14ac:dyDescent="0.25">
      <c r="A12166" s="67">
        <v>44336</v>
      </c>
      <c r="B12166" s="60" t="s">
        <v>9</v>
      </c>
      <c r="C12166" s="60" t="s">
        <v>144</v>
      </c>
      <c r="D12166" s="15">
        <v>12</v>
      </c>
    </row>
    <row r="12167" spans="1:4" x14ac:dyDescent="0.25">
      <c r="A12167" s="67">
        <v>44336</v>
      </c>
      <c r="B12167" s="60" t="s">
        <v>15</v>
      </c>
      <c r="C12167" s="60" t="s">
        <v>108</v>
      </c>
      <c r="D12167" s="15">
        <v>4</v>
      </c>
    </row>
    <row r="12168" spans="1:4" x14ac:dyDescent="0.25">
      <c r="A12168" s="67">
        <v>44336</v>
      </c>
      <c r="B12168" s="60" t="s">
        <v>15</v>
      </c>
      <c r="C12168" s="60" t="s">
        <v>1355</v>
      </c>
      <c r="D12168" s="15">
        <v>2</v>
      </c>
    </row>
    <row r="12169" spans="1:4" x14ac:dyDescent="0.25">
      <c r="A12169" s="67">
        <v>44336</v>
      </c>
      <c r="B12169" s="60" t="s">
        <v>11</v>
      </c>
      <c r="C12169" s="60" t="s">
        <v>64</v>
      </c>
      <c r="D12169" s="15">
        <v>5</v>
      </c>
    </row>
    <row r="12170" spans="1:4" x14ac:dyDescent="0.25">
      <c r="A12170" s="67">
        <v>44336</v>
      </c>
      <c r="B12170" s="60" t="s">
        <v>11</v>
      </c>
      <c r="C12170" s="60" t="s">
        <v>335</v>
      </c>
      <c r="D12170" s="15">
        <v>8</v>
      </c>
    </row>
    <row r="12171" spans="1:4" x14ac:dyDescent="0.25">
      <c r="A12171" s="67">
        <v>44336</v>
      </c>
      <c r="B12171" s="60" t="s">
        <v>11</v>
      </c>
      <c r="C12171" s="60" t="s">
        <v>1172</v>
      </c>
      <c r="D12171" s="15">
        <v>2</v>
      </c>
    </row>
    <row r="12172" spans="1:4" x14ac:dyDescent="0.25">
      <c r="A12172" s="67">
        <v>44336</v>
      </c>
      <c r="B12172" s="60" t="s">
        <v>11</v>
      </c>
      <c r="C12172" s="60" t="s">
        <v>11</v>
      </c>
      <c r="D12172" s="15">
        <v>25</v>
      </c>
    </row>
    <row r="12173" spans="1:4" x14ac:dyDescent="0.25">
      <c r="A12173" s="67">
        <v>44336</v>
      </c>
      <c r="B12173" s="60" t="s">
        <v>11</v>
      </c>
      <c r="C12173" s="60" t="s">
        <v>134</v>
      </c>
      <c r="D12173" s="15">
        <v>4</v>
      </c>
    </row>
    <row r="12174" spans="1:4" x14ac:dyDescent="0.25">
      <c r="A12174" s="67">
        <v>44336</v>
      </c>
      <c r="B12174" s="60" t="s">
        <v>12</v>
      </c>
      <c r="C12174" s="60" t="s">
        <v>74</v>
      </c>
      <c r="D12174" s="15">
        <v>6</v>
      </c>
    </row>
    <row r="12175" spans="1:4" x14ac:dyDescent="0.25">
      <c r="A12175" s="67">
        <v>44336</v>
      </c>
      <c r="B12175" s="60" t="s">
        <v>12</v>
      </c>
      <c r="C12175" s="60" t="s">
        <v>589</v>
      </c>
      <c r="D12175" s="15">
        <v>4</v>
      </c>
    </row>
    <row r="12176" spans="1:4" x14ac:dyDescent="0.25">
      <c r="A12176" s="67">
        <v>44336</v>
      </c>
      <c r="B12176" s="60" t="s">
        <v>12</v>
      </c>
      <c r="C12176" s="60" t="s">
        <v>116</v>
      </c>
      <c r="D12176" s="15">
        <v>8</v>
      </c>
    </row>
    <row r="12177" spans="1:4" x14ac:dyDescent="0.25">
      <c r="A12177" s="67">
        <v>44336</v>
      </c>
      <c r="B12177" s="60" t="s">
        <v>12</v>
      </c>
      <c r="C12177" s="60" t="s">
        <v>12</v>
      </c>
      <c r="D12177" s="15">
        <v>27</v>
      </c>
    </row>
    <row r="12178" spans="1:4" x14ac:dyDescent="0.25">
      <c r="A12178" s="67">
        <v>44336</v>
      </c>
      <c r="B12178" s="60" t="s">
        <v>8</v>
      </c>
      <c r="C12178" s="60" t="s">
        <v>1080</v>
      </c>
      <c r="D12178" s="15">
        <v>1</v>
      </c>
    </row>
    <row r="12179" spans="1:4" x14ac:dyDescent="0.25">
      <c r="A12179" s="67">
        <v>44336</v>
      </c>
      <c r="B12179" s="60" t="s">
        <v>8</v>
      </c>
      <c r="C12179" s="60" t="s">
        <v>73</v>
      </c>
      <c r="D12179" s="15">
        <v>8</v>
      </c>
    </row>
    <row r="12180" spans="1:4" x14ac:dyDescent="0.25">
      <c r="A12180" s="67">
        <v>44336</v>
      </c>
      <c r="B12180" s="60" t="s">
        <v>8</v>
      </c>
      <c r="C12180" s="60" t="s">
        <v>229</v>
      </c>
      <c r="D12180" s="15">
        <v>3</v>
      </c>
    </row>
    <row r="12181" spans="1:4" x14ac:dyDescent="0.25">
      <c r="A12181" s="67">
        <v>44336</v>
      </c>
      <c r="B12181" s="60" t="s">
        <v>8</v>
      </c>
      <c r="C12181" s="60" t="s">
        <v>58</v>
      </c>
      <c r="D12181" s="15">
        <v>15</v>
      </c>
    </row>
    <row r="12182" spans="1:4" x14ac:dyDescent="0.25">
      <c r="A12182" s="67">
        <v>44336</v>
      </c>
      <c r="B12182" s="60" t="s">
        <v>8</v>
      </c>
      <c r="C12182" s="73" t="s">
        <v>842</v>
      </c>
      <c r="D12182" s="15">
        <v>1</v>
      </c>
    </row>
    <row r="12183" spans="1:4" x14ac:dyDescent="0.25">
      <c r="A12183" s="67">
        <v>44336</v>
      </c>
      <c r="B12183" s="60" t="s">
        <v>8</v>
      </c>
      <c r="C12183" s="60" t="s">
        <v>141</v>
      </c>
      <c r="D12183" s="15">
        <v>2</v>
      </c>
    </row>
    <row r="12184" spans="1:4" x14ac:dyDescent="0.25">
      <c r="A12184" s="67">
        <v>44336</v>
      </c>
      <c r="B12184" s="60" t="s">
        <v>8</v>
      </c>
      <c r="C12184" s="60" t="s">
        <v>133</v>
      </c>
      <c r="D12184" s="15">
        <v>6</v>
      </c>
    </row>
    <row r="12185" spans="1:4" x14ac:dyDescent="0.25">
      <c r="A12185" s="67">
        <v>44336</v>
      </c>
      <c r="B12185" s="60" t="s">
        <v>8</v>
      </c>
      <c r="C12185" s="60" t="s">
        <v>204</v>
      </c>
      <c r="D12185" s="15">
        <v>5</v>
      </c>
    </row>
    <row r="12186" spans="1:4" x14ac:dyDescent="0.25">
      <c r="A12186" s="67">
        <v>44336</v>
      </c>
      <c r="B12186" s="60" t="s">
        <v>8</v>
      </c>
      <c r="C12186" s="60" t="s">
        <v>40</v>
      </c>
      <c r="D12186" s="15">
        <v>3</v>
      </c>
    </row>
    <row r="12187" spans="1:4" x14ac:dyDescent="0.25">
      <c r="A12187" s="67">
        <v>44336</v>
      </c>
      <c r="B12187" s="60" t="s">
        <v>8</v>
      </c>
      <c r="C12187" s="60" t="s">
        <v>8</v>
      </c>
      <c r="D12187" s="15">
        <v>159</v>
      </c>
    </row>
    <row r="12188" spans="1:4" x14ac:dyDescent="0.25">
      <c r="A12188" s="67">
        <v>44336</v>
      </c>
      <c r="B12188" s="60" t="s">
        <v>8</v>
      </c>
      <c r="C12188" s="60" t="s">
        <v>31</v>
      </c>
      <c r="D12188" s="15">
        <v>14</v>
      </c>
    </row>
    <row r="12189" spans="1:4" x14ac:dyDescent="0.25">
      <c r="A12189" s="67">
        <v>44336</v>
      </c>
      <c r="B12189" s="60" t="s">
        <v>8</v>
      </c>
      <c r="C12189" s="60" t="s">
        <v>130</v>
      </c>
      <c r="D12189" s="15">
        <v>1</v>
      </c>
    </row>
    <row r="12190" spans="1:4" x14ac:dyDescent="0.25">
      <c r="A12190" s="67">
        <v>44336</v>
      </c>
      <c r="B12190" s="60" t="s">
        <v>8</v>
      </c>
      <c r="C12190" s="60" t="s">
        <v>80</v>
      </c>
      <c r="D12190" s="15">
        <v>1</v>
      </c>
    </row>
    <row r="12191" spans="1:4" x14ac:dyDescent="0.25">
      <c r="A12191" s="67">
        <v>44336</v>
      </c>
      <c r="B12191" s="60" t="s">
        <v>8</v>
      </c>
      <c r="C12191" s="60" t="s">
        <v>594</v>
      </c>
      <c r="D12191" s="15">
        <v>3</v>
      </c>
    </row>
    <row r="12192" spans="1:4" x14ac:dyDescent="0.25">
      <c r="A12192" s="67">
        <v>44336</v>
      </c>
      <c r="B12192" s="60" t="s">
        <v>8</v>
      </c>
      <c r="C12192" s="60" t="s">
        <v>111</v>
      </c>
      <c r="D12192" s="15">
        <v>18</v>
      </c>
    </row>
    <row r="12193" spans="1:4" x14ac:dyDescent="0.25">
      <c r="A12193" s="67">
        <v>44336</v>
      </c>
      <c r="B12193" s="60" t="s">
        <v>8</v>
      </c>
      <c r="C12193" s="564" t="s">
        <v>1051</v>
      </c>
      <c r="D12193" s="15">
        <v>1</v>
      </c>
    </row>
    <row r="12194" spans="1:4" x14ac:dyDescent="0.25">
      <c r="A12194" s="67">
        <v>44336</v>
      </c>
      <c r="B12194" s="60" t="s">
        <v>49</v>
      </c>
      <c r="C12194" s="60" t="s">
        <v>49</v>
      </c>
      <c r="D12194" s="15">
        <v>22</v>
      </c>
    </row>
    <row r="12195" spans="1:4" x14ac:dyDescent="0.25">
      <c r="A12195" s="67">
        <v>44336</v>
      </c>
      <c r="B12195" s="60" t="s">
        <v>50</v>
      </c>
      <c r="C12195" s="60" t="s">
        <v>1073</v>
      </c>
      <c r="D12195" s="15">
        <v>1</v>
      </c>
    </row>
    <row r="12196" spans="1:4" x14ac:dyDescent="0.25">
      <c r="A12196" s="67">
        <v>44336</v>
      </c>
      <c r="B12196" s="60" t="s">
        <v>50</v>
      </c>
      <c r="C12196" s="60" t="s">
        <v>1356</v>
      </c>
      <c r="D12196" s="15">
        <v>19</v>
      </c>
    </row>
    <row r="12197" spans="1:4" x14ac:dyDescent="0.25">
      <c r="A12197" s="67">
        <v>44336</v>
      </c>
      <c r="B12197" s="60" t="s">
        <v>27</v>
      </c>
      <c r="C12197" s="60" t="s">
        <v>140</v>
      </c>
      <c r="D12197" s="15">
        <v>26</v>
      </c>
    </row>
    <row r="12198" spans="1:4" x14ac:dyDescent="0.25">
      <c r="A12198" s="67">
        <v>44336</v>
      </c>
      <c r="B12198" s="60" t="s">
        <v>27</v>
      </c>
      <c r="C12198" s="60" t="s">
        <v>234</v>
      </c>
      <c r="D12198" s="15">
        <v>2</v>
      </c>
    </row>
    <row r="12199" spans="1:4" x14ac:dyDescent="0.25">
      <c r="A12199" s="67">
        <v>44336</v>
      </c>
      <c r="B12199" s="60" t="s">
        <v>27</v>
      </c>
      <c r="C12199" s="60" t="s">
        <v>43</v>
      </c>
      <c r="D12199" s="15">
        <v>51</v>
      </c>
    </row>
    <row r="12200" spans="1:4" x14ac:dyDescent="0.25">
      <c r="A12200" s="67">
        <v>44336</v>
      </c>
      <c r="B12200" s="60" t="s">
        <v>27</v>
      </c>
      <c r="C12200" s="60" t="s">
        <v>939</v>
      </c>
      <c r="D12200" s="15">
        <v>1</v>
      </c>
    </row>
    <row r="12201" spans="1:4" x14ac:dyDescent="0.25">
      <c r="A12201" s="67">
        <v>44336</v>
      </c>
      <c r="B12201" s="60" t="s">
        <v>27</v>
      </c>
      <c r="C12201" s="60" t="s">
        <v>866</v>
      </c>
      <c r="D12201" s="15">
        <v>1</v>
      </c>
    </row>
    <row r="12202" spans="1:4" x14ac:dyDescent="0.25">
      <c r="A12202" s="67">
        <v>44336</v>
      </c>
      <c r="B12202" s="60" t="s">
        <v>27</v>
      </c>
      <c r="C12202" s="60" t="s">
        <v>621</v>
      </c>
      <c r="D12202" s="15">
        <v>4</v>
      </c>
    </row>
    <row r="12203" spans="1:4" x14ac:dyDescent="0.25">
      <c r="A12203" s="67">
        <v>44336</v>
      </c>
      <c r="B12203" s="60" t="s">
        <v>27</v>
      </c>
      <c r="C12203" s="60" t="s">
        <v>710</v>
      </c>
      <c r="D12203" s="15">
        <v>1</v>
      </c>
    </row>
    <row r="12204" spans="1:4" x14ac:dyDescent="0.25">
      <c r="A12204" s="67">
        <v>44336</v>
      </c>
      <c r="B12204" s="60" t="s">
        <v>27</v>
      </c>
      <c r="C12204" s="60" t="s">
        <v>609</v>
      </c>
      <c r="D12204" s="15">
        <v>1</v>
      </c>
    </row>
    <row r="12205" spans="1:4" x14ac:dyDescent="0.25">
      <c r="A12205" s="67">
        <v>44336</v>
      </c>
      <c r="B12205" s="60" t="s">
        <v>51</v>
      </c>
      <c r="C12205" s="60" t="s">
        <v>51</v>
      </c>
      <c r="D12205" s="15">
        <v>24</v>
      </c>
    </row>
    <row r="12206" spans="1:4" x14ac:dyDescent="0.25">
      <c r="A12206" s="67">
        <v>44336</v>
      </c>
      <c r="B12206" s="60" t="s">
        <v>10</v>
      </c>
      <c r="C12206" s="60" t="s">
        <v>931</v>
      </c>
      <c r="D12206" s="15">
        <v>1</v>
      </c>
    </row>
    <row r="12207" spans="1:4" x14ac:dyDescent="0.25">
      <c r="A12207" s="67">
        <v>44336</v>
      </c>
      <c r="B12207" s="60" t="s">
        <v>10</v>
      </c>
      <c r="C12207" s="60" t="s">
        <v>1250</v>
      </c>
      <c r="D12207" s="15">
        <v>1</v>
      </c>
    </row>
    <row r="12208" spans="1:4" x14ac:dyDescent="0.25">
      <c r="A12208" s="67">
        <v>44336</v>
      </c>
      <c r="B12208" s="60" t="s">
        <v>10</v>
      </c>
      <c r="C12208" s="60" t="s">
        <v>1053</v>
      </c>
      <c r="D12208" s="15">
        <v>2</v>
      </c>
    </row>
    <row r="12209" spans="1:4" x14ac:dyDescent="0.25">
      <c r="A12209" s="67">
        <v>44336</v>
      </c>
      <c r="B12209" s="60" t="s">
        <v>10</v>
      </c>
      <c r="C12209" s="60" t="s">
        <v>342</v>
      </c>
      <c r="D12209" s="15">
        <v>1</v>
      </c>
    </row>
    <row r="12210" spans="1:4" x14ac:dyDescent="0.25">
      <c r="A12210" s="67">
        <v>44336</v>
      </c>
      <c r="B12210" s="60" t="s">
        <v>10</v>
      </c>
      <c r="C12210" s="60" t="s">
        <v>10</v>
      </c>
      <c r="D12210" s="15">
        <v>26</v>
      </c>
    </row>
    <row r="12211" spans="1:4" x14ac:dyDescent="0.25">
      <c r="A12211" s="67">
        <v>44337</v>
      </c>
      <c r="B12211" s="60" t="s">
        <v>14</v>
      </c>
      <c r="C12211" s="60" t="s">
        <v>14</v>
      </c>
      <c r="D12211" s="15">
        <v>38</v>
      </c>
    </row>
    <row r="12212" spans="1:4" x14ac:dyDescent="0.25">
      <c r="A12212" s="67">
        <v>44337</v>
      </c>
      <c r="B12212" s="60" t="s">
        <v>14</v>
      </c>
      <c r="C12212" s="73" t="s">
        <v>16</v>
      </c>
      <c r="D12212" s="15">
        <v>33</v>
      </c>
    </row>
    <row r="12213" spans="1:4" x14ac:dyDescent="0.25">
      <c r="A12213" s="67">
        <v>44337</v>
      </c>
      <c r="B12213" s="60" t="s">
        <v>14</v>
      </c>
      <c r="C12213" s="73" t="s">
        <v>807</v>
      </c>
      <c r="D12213" s="15">
        <v>12</v>
      </c>
    </row>
    <row r="12214" spans="1:4" x14ac:dyDescent="0.25">
      <c r="A12214" s="67">
        <v>44337</v>
      </c>
      <c r="B12214" s="60" t="s">
        <v>14</v>
      </c>
      <c r="C12214" s="73" t="s">
        <v>85</v>
      </c>
      <c r="D12214" s="15">
        <v>19</v>
      </c>
    </row>
    <row r="12215" spans="1:4" x14ac:dyDescent="0.25">
      <c r="A12215" s="67">
        <v>44337</v>
      </c>
      <c r="B12215" s="60" t="s">
        <v>20</v>
      </c>
      <c r="C12215" s="73" t="s">
        <v>853</v>
      </c>
      <c r="D12215" s="15">
        <v>13</v>
      </c>
    </row>
    <row r="12216" spans="1:4" x14ac:dyDescent="0.25">
      <c r="A12216" s="67">
        <v>44337</v>
      </c>
      <c r="B12216" s="60" t="s">
        <v>20</v>
      </c>
      <c r="C12216" s="73" t="s">
        <v>20</v>
      </c>
      <c r="D12216" s="15">
        <v>183</v>
      </c>
    </row>
    <row r="12217" spans="1:4" x14ac:dyDescent="0.25">
      <c r="A12217" s="67">
        <v>44337</v>
      </c>
      <c r="B12217" s="60" t="s">
        <v>20</v>
      </c>
      <c r="C12217" s="73" t="s">
        <v>679</v>
      </c>
      <c r="D12217" s="15">
        <v>1</v>
      </c>
    </row>
    <row r="12218" spans="1:4" x14ac:dyDescent="0.25">
      <c r="A12218" s="67">
        <v>44337</v>
      </c>
      <c r="B12218" s="60" t="s">
        <v>20</v>
      </c>
      <c r="C12218" s="73" t="s">
        <v>365</v>
      </c>
      <c r="D12218" s="15">
        <v>3</v>
      </c>
    </row>
    <row r="12219" spans="1:4" x14ac:dyDescent="0.25">
      <c r="A12219" s="67">
        <v>44337</v>
      </c>
      <c r="B12219" s="60" t="s">
        <v>20</v>
      </c>
      <c r="C12219" s="73" t="s">
        <v>651</v>
      </c>
      <c r="D12219" s="15">
        <v>5</v>
      </c>
    </row>
    <row r="12220" spans="1:4" x14ac:dyDescent="0.25">
      <c r="A12220" s="67">
        <v>44337</v>
      </c>
      <c r="B12220" s="60" t="s">
        <v>20</v>
      </c>
      <c r="C12220" s="73" t="s">
        <v>712</v>
      </c>
      <c r="D12220" s="15">
        <v>2</v>
      </c>
    </row>
    <row r="12221" spans="1:4" x14ac:dyDescent="0.25">
      <c r="A12221" s="67">
        <v>44337</v>
      </c>
      <c r="B12221" s="60" t="s">
        <v>13</v>
      </c>
      <c r="C12221" s="73" t="s">
        <v>1027</v>
      </c>
      <c r="D12221" s="15">
        <v>7</v>
      </c>
    </row>
    <row r="12222" spans="1:4" x14ac:dyDescent="0.25">
      <c r="A12222" s="67">
        <v>44337</v>
      </c>
      <c r="B12222" s="60" t="s">
        <v>13</v>
      </c>
      <c r="C12222" s="73" t="s">
        <v>320</v>
      </c>
      <c r="D12222" s="15">
        <v>1</v>
      </c>
    </row>
    <row r="12223" spans="1:4" x14ac:dyDescent="0.25">
      <c r="A12223" s="67">
        <v>44337</v>
      </c>
      <c r="B12223" s="60" t="s">
        <v>13</v>
      </c>
      <c r="C12223" s="73" t="s">
        <v>1251</v>
      </c>
      <c r="D12223" s="15">
        <v>1</v>
      </c>
    </row>
    <row r="12224" spans="1:4" x14ac:dyDescent="0.25">
      <c r="A12224" s="67">
        <v>44337</v>
      </c>
      <c r="B12224" s="60" t="s">
        <v>13</v>
      </c>
      <c r="C12224" s="73" t="s">
        <v>611</v>
      </c>
      <c r="D12224" s="15">
        <v>1</v>
      </c>
    </row>
    <row r="12225" spans="1:4" x14ac:dyDescent="0.25">
      <c r="A12225" s="67">
        <v>44337</v>
      </c>
      <c r="B12225" s="60" t="s">
        <v>13</v>
      </c>
      <c r="C12225" s="73" t="s">
        <v>224</v>
      </c>
      <c r="D12225" s="15">
        <v>1</v>
      </c>
    </row>
    <row r="12226" spans="1:4" x14ac:dyDescent="0.25">
      <c r="A12226" s="67">
        <v>44337</v>
      </c>
      <c r="B12226" s="60" t="s">
        <v>13</v>
      </c>
      <c r="C12226" s="73" t="s">
        <v>13</v>
      </c>
      <c r="D12226" s="15">
        <v>35</v>
      </c>
    </row>
    <row r="12227" spans="1:4" x14ac:dyDescent="0.25">
      <c r="A12227" s="67">
        <v>44337</v>
      </c>
      <c r="B12227" s="60" t="s">
        <v>13</v>
      </c>
      <c r="C12227" s="73" t="s">
        <v>225</v>
      </c>
      <c r="D12227" s="15">
        <v>17</v>
      </c>
    </row>
    <row r="12228" spans="1:4" x14ac:dyDescent="0.25">
      <c r="A12228" s="67">
        <v>44337</v>
      </c>
      <c r="B12228" s="60" t="s">
        <v>13</v>
      </c>
      <c r="C12228" s="60" t="s">
        <v>304</v>
      </c>
      <c r="D12228" s="15">
        <v>1</v>
      </c>
    </row>
    <row r="12229" spans="1:4" x14ac:dyDescent="0.25">
      <c r="A12229" s="67">
        <v>44337</v>
      </c>
      <c r="B12229" s="60" t="s">
        <v>13</v>
      </c>
      <c r="C12229" s="240" t="s">
        <v>222</v>
      </c>
      <c r="D12229" s="15">
        <v>9</v>
      </c>
    </row>
    <row r="12230" spans="1:4" x14ac:dyDescent="0.25">
      <c r="A12230" s="67">
        <v>44337</v>
      </c>
      <c r="B12230" s="60" t="s">
        <v>24</v>
      </c>
      <c r="C12230" s="73" t="s">
        <v>23</v>
      </c>
      <c r="D12230" s="15">
        <v>31</v>
      </c>
    </row>
    <row r="12231" spans="1:4" x14ac:dyDescent="0.25">
      <c r="A12231" s="67">
        <v>44337</v>
      </c>
      <c r="B12231" s="60" t="s">
        <v>24</v>
      </c>
      <c r="C12231" s="73" t="s">
        <v>24</v>
      </c>
      <c r="D12231" s="15">
        <v>24</v>
      </c>
    </row>
    <row r="12232" spans="1:4" x14ac:dyDescent="0.25">
      <c r="A12232" s="67">
        <v>44337</v>
      </c>
      <c r="B12232" s="60" t="s">
        <v>24</v>
      </c>
      <c r="C12232" s="564" t="s">
        <v>706</v>
      </c>
      <c r="D12232" s="15">
        <v>3</v>
      </c>
    </row>
    <row r="12233" spans="1:4" x14ac:dyDescent="0.25">
      <c r="A12233" s="67">
        <v>44337</v>
      </c>
      <c r="B12233" s="60" t="s">
        <v>24</v>
      </c>
      <c r="C12233" s="73" t="s">
        <v>942</v>
      </c>
      <c r="D12233" s="15">
        <v>2</v>
      </c>
    </row>
    <row r="12234" spans="1:4" x14ac:dyDescent="0.25">
      <c r="A12234" s="67">
        <v>44337</v>
      </c>
      <c r="B12234" s="60" t="s">
        <v>24</v>
      </c>
      <c r="C12234" s="73" t="s">
        <v>37</v>
      </c>
      <c r="D12234" s="15">
        <v>5</v>
      </c>
    </row>
    <row r="12235" spans="1:4" x14ac:dyDescent="0.25">
      <c r="A12235" s="67">
        <v>44337</v>
      </c>
      <c r="B12235" s="60" t="s">
        <v>47</v>
      </c>
      <c r="C12235" s="73" t="s">
        <v>1066</v>
      </c>
      <c r="D12235" s="15">
        <v>1</v>
      </c>
    </row>
    <row r="12236" spans="1:4" x14ac:dyDescent="0.25">
      <c r="A12236" s="67">
        <v>44337</v>
      </c>
      <c r="B12236" s="60" t="s">
        <v>47</v>
      </c>
      <c r="C12236" s="73" t="s">
        <v>47</v>
      </c>
      <c r="D12236" s="15">
        <v>18</v>
      </c>
    </row>
    <row r="12237" spans="1:4" x14ac:dyDescent="0.25">
      <c r="A12237" s="67">
        <v>44337</v>
      </c>
      <c r="B12237" s="60" t="s">
        <v>47</v>
      </c>
      <c r="C12237" s="73" t="s">
        <v>1081</v>
      </c>
      <c r="D12237" s="15">
        <v>1</v>
      </c>
    </row>
    <row r="12238" spans="1:4" x14ac:dyDescent="0.25">
      <c r="A12238" s="67">
        <v>44337</v>
      </c>
      <c r="B12238" s="60" t="s">
        <v>47</v>
      </c>
      <c r="C12238" s="73" t="s">
        <v>924</v>
      </c>
      <c r="D12238" s="15">
        <v>6</v>
      </c>
    </row>
    <row r="12239" spans="1:4" x14ac:dyDescent="0.25">
      <c r="A12239" s="67">
        <v>44337</v>
      </c>
      <c r="B12239" s="60" t="s">
        <v>48</v>
      </c>
      <c r="C12239" s="73" t="s">
        <v>48</v>
      </c>
      <c r="D12239" s="15">
        <v>1</v>
      </c>
    </row>
    <row r="12240" spans="1:4" x14ac:dyDescent="0.25">
      <c r="A12240" s="67">
        <v>44337</v>
      </c>
      <c r="B12240" s="60" t="s">
        <v>7</v>
      </c>
      <c r="C12240" s="564" t="s">
        <v>1252</v>
      </c>
      <c r="D12240" s="15">
        <v>1</v>
      </c>
    </row>
    <row r="12241" spans="1:4" x14ac:dyDescent="0.25">
      <c r="A12241" s="67">
        <v>44337</v>
      </c>
      <c r="B12241" s="60" t="s">
        <v>7</v>
      </c>
      <c r="C12241" s="73" t="s">
        <v>115</v>
      </c>
      <c r="D12241" s="15">
        <v>6</v>
      </c>
    </row>
    <row r="12242" spans="1:4" x14ac:dyDescent="0.25">
      <c r="A12242" s="67">
        <v>44337</v>
      </c>
      <c r="B12242" s="60" t="s">
        <v>7</v>
      </c>
      <c r="C12242" s="73" t="s">
        <v>7</v>
      </c>
      <c r="D12242" s="15">
        <v>45</v>
      </c>
    </row>
    <row r="12243" spans="1:4" x14ac:dyDescent="0.25">
      <c r="A12243" s="67">
        <v>44337</v>
      </c>
      <c r="B12243" s="60" t="s">
        <v>9</v>
      </c>
      <c r="C12243" s="73" t="s">
        <v>940</v>
      </c>
      <c r="D12243" s="15">
        <v>1</v>
      </c>
    </row>
    <row r="12244" spans="1:4" x14ac:dyDescent="0.25">
      <c r="A12244" s="67">
        <v>44337</v>
      </c>
      <c r="B12244" s="60" t="s">
        <v>9</v>
      </c>
      <c r="C12244" s="73" t="s">
        <v>1253</v>
      </c>
      <c r="D12244" s="15">
        <v>1</v>
      </c>
    </row>
    <row r="12245" spans="1:4" x14ac:dyDescent="0.25">
      <c r="A12245" s="67">
        <v>44337</v>
      </c>
      <c r="B12245" s="60" t="s">
        <v>9</v>
      </c>
      <c r="C12245" s="73" t="s">
        <v>9</v>
      </c>
      <c r="D12245" s="15">
        <v>38</v>
      </c>
    </row>
    <row r="12246" spans="1:4" x14ac:dyDescent="0.25">
      <c r="A12246" s="67">
        <v>44337</v>
      </c>
      <c r="B12246" s="60" t="s">
        <v>9</v>
      </c>
      <c r="C12246" s="73" t="s">
        <v>17</v>
      </c>
      <c r="D12246" s="15">
        <v>3</v>
      </c>
    </row>
    <row r="12247" spans="1:4" x14ac:dyDescent="0.25">
      <c r="A12247" s="67">
        <v>44337</v>
      </c>
      <c r="B12247" s="60" t="s">
        <v>9</v>
      </c>
      <c r="C12247" s="73" t="s">
        <v>148</v>
      </c>
      <c r="D12247" s="15">
        <v>3</v>
      </c>
    </row>
    <row r="12248" spans="1:4" x14ac:dyDescent="0.25">
      <c r="A12248" s="67">
        <v>44337</v>
      </c>
      <c r="B12248" s="60" t="s">
        <v>9</v>
      </c>
      <c r="C12248" s="73" t="s">
        <v>144</v>
      </c>
      <c r="D12248" s="15">
        <v>17</v>
      </c>
    </row>
    <row r="12249" spans="1:4" x14ac:dyDescent="0.25">
      <c r="A12249" s="67">
        <v>44337</v>
      </c>
      <c r="B12249" s="60" t="s">
        <v>15</v>
      </c>
      <c r="C12249" s="60" t="s">
        <v>1355</v>
      </c>
      <c r="D12249" s="15">
        <v>7</v>
      </c>
    </row>
    <row r="12250" spans="1:4" x14ac:dyDescent="0.25">
      <c r="A12250" s="67">
        <v>44337</v>
      </c>
      <c r="B12250" s="60" t="s">
        <v>15</v>
      </c>
      <c r="C12250" s="73" t="s">
        <v>622</v>
      </c>
      <c r="D12250" s="15">
        <v>1</v>
      </c>
    </row>
    <row r="12251" spans="1:4" x14ac:dyDescent="0.25">
      <c r="A12251" s="67">
        <v>44337</v>
      </c>
      <c r="B12251" s="60" t="s">
        <v>11</v>
      </c>
      <c r="C12251" s="73" t="s">
        <v>335</v>
      </c>
      <c r="D12251" s="15">
        <v>5</v>
      </c>
    </row>
    <row r="12252" spans="1:4" x14ac:dyDescent="0.25">
      <c r="A12252" s="67">
        <v>44337</v>
      </c>
      <c r="B12252" s="60" t="s">
        <v>11</v>
      </c>
      <c r="C12252" s="73" t="s">
        <v>11</v>
      </c>
      <c r="D12252" s="15">
        <v>71</v>
      </c>
    </row>
    <row r="12253" spans="1:4" x14ac:dyDescent="0.25">
      <c r="A12253" s="67">
        <v>44337</v>
      </c>
      <c r="B12253" s="60" t="s">
        <v>11</v>
      </c>
      <c r="C12253" s="73" t="s">
        <v>854</v>
      </c>
      <c r="D12253" s="15">
        <v>1</v>
      </c>
    </row>
    <row r="12254" spans="1:4" x14ac:dyDescent="0.25">
      <c r="A12254" s="67">
        <v>44337</v>
      </c>
      <c r="B12254" s="60" t="s">
        <v>11</v>
      </c>
      <c r="C12254" s="73" t="s">
        <v>763</v>
      </c>
      <c r="D12254" s="15">
        <v>1</v>
      </c>
    </row>
    <row r="12255" spans="1:4" x14ac:dyDescent="0.25">
      <c r="A12255" s="67">
        <v>44337</v>
      </c>
      <c r="B12255" s="60" t="s">
        <v>11</v>
      </c>
      <c r="C12255" s="73" t="s">
        <v>134</v>
      </c>
      <c r="D12255" s="15">
        <v>2</v>
      </c>
    </row>
    <row r="12256" spans="1:4" x14ac:dyDescent="0.25">
      <c r="A12256" s="67">
        <v>44337</v>
      </c>
      <c r="B12256" s="60" t="s">
        <v>12</v>
      </c>
      <c r="C12256" s="73" t="s">
        <v>74</v>
      </c>
      <c r="D12256" s="15">
        <v>2</v>
      </c>
    </row>
    <row r="12257" spans="1:4" x14ac:dyDescent="0.25">
      <c r="A12257" s="67">
        <v>44337</v>
      </c>
      <c r="B12257" s="60" t="s">
        <v>12</v>
      </c>
      <c r="C12257" s="73" t="s">
        <v>781</v>
      </c>
      <c r="D12257" s="15">
        <v>1</v>
      </c>
    </row>
    <row r="12258" spans="1:4" x14ac:dyDescent="0.25">
      <c r="A12258" s="67">
        <v>44337</v>
      </c>
      <c r="B12258" s="60" t="s">
        <v>12</v>
      </c>
      <c r="C12258" s="73" t="s">
        <v>589</v>
      </c>
      <c r="D12258" s="15">
        <v>1</v>
      </c>
    </row>
    <row r="12259" spans="1:4" x14ac:dyDescent="0.25">
      <c r="A12259" s="67">
        <v>44337</v>
      </c>
      <c r="B12259" s="60" t="s">
        <v>12</v>
      </c>
      <c r="C12259" s="73" t="s">
        <v>116</v>
      </c>
      <c r="D12259" s="15">
        <v>1</v>
      </c>
    </row>
    <row r="12260" spans="1:4" x14ac:dyDescent="0.25">
      <c r="A12260" s="67">
        <v>44337</v>
      </c>
      <c r="B12260" s="60" t="s">
        <v>12</v>
      </c>
      <c r="C12260" s="73" t="s">
        <v>12</v>
      </c>
      <c r="D12260" s="15">
        <v>17</v>
      </c>
    </row>
    <row r="12261" spans="1:4" x14ac:dyDescent="0.25">
      <c r="A12261" s="67">
        <v>44337</v>
      </c>
      <c r="B12261" s="60" t="s">
        <v>8</v>
      </c>
      <c r="C12261" s="73" t="s">
        <v>73</v>
      </c>
      <c r="D12261" s="15">
        <v>1</v>
      </c>
    </row>
    <row r="12262" spans="1:4" x14ac:dyDescent="0.25">
      <c r="A12262" s="67">
        <v>44337</v>
      </c>
      <c r="B12262" s="60" t="s">
        <v>8</v>
      </c>
      <c r="C12262" s="73" t="s">
        <v>229</v>
      </c>
      <c r="D12262" s="15">
        <v>8</v>
      </c>
    </row>
    <row r="12263" spans="1:4" x14ac:dyDescent="0.25">
      <c r="A12263" s="67">
        <v>44337</v>
      </c>
      <c r="B12263" s="60" t="s">
        <v>8</v>
      </c>
      <c r="C12263" s="73" t="s">
        <v>58</v>
      </c>
      <c r="D12263" s="15">
        <v>9</v>
      </c>
    </row>
    <row r="12264" spans="1:4" x14ac:dyDescent="0.25">
      <c r="A12264" s="67">
        <v>44337</v>
      </c>
      <c r="B12264" s="60" t="s">
        <v>8</v>
      </c>
      <c r="C12264" s="73" t="s">
        <v>141</v>
      </c>
      <c r="D12264" s="15">
        <v>1</v>
      </c>
    </row>
    <row r="12265" spans="1:4" x14ac:dyDescent="0.25">
      <c r="A12265" s="67">
        <v>44337</v>
      </c>
      <c r="B12265" s="60" t="s">
        <v>8</v>
      </c>
      <c r="C12265" s="73" t="s">
        <v>133</v>
      </c>
      <c r="D12265" s="15">
        <v>12</v>
      </c>
    </row>
    <row r="12266" spans="1:4" x14ac:dyDescent="0.25">
      <c r="A12266" s="67">
        <v>44337</v>
      </c>
      <c r="B12266" s="60" t="s">
        <v>8</v>
      </c>
      <c r="C12266" s="73" t="s">
        <v>40</v>
      </c>
      <c r="D12266" s="15">
        <v>3</v>
      </c>
    </row>
    <row r="12267" spans="1:4" x14ac:dyDescent="0.25">
      <c r="A12267" s="67">
        <v>44337</v>
      </c>
      <c r="B12267" s="60" t="s">
        <v>8</v>
      </c>
      <c r="C12267" s="73" t="s">
        <v>8</v>
      </c>
      <c r="D12267" s="15">
        <v>207</v>
      </c>
    </row>
    <row r="12268" spans="1:4" x14ac:dyDescent="0.25">
      <c r="A12268" s="67">
        <v>44337</v>
      </c>
      <c r="B12268" s="60" t="s">
        <v>8</v>
      </c>
      <c r="C12268" s="73" t="s">
        <v>31</v>
      </c>
      <c r="D12268" s="15">
        <v>13</v>
      </c>
    </row>
    <row r="12269" spans="1:4" x14ac:dyDescent="0.25">
      <c r="A12269" s="67">
        <v>44337</v>
      </c>
      <c r="B12269" s="60" t="s">
        <v>8</v>
      </c>
      <c r="C12269" s="73" t="s">
        <v>80</v>
      </c>
      <c r="D12269" s="15">
        <v>2</v>
      </c>
    </row>
    <row r="12270" spans="1:4" x14ac:dyDescent="0.25">
      <c r="A12270" s="67">
        <v>44337</v>
      </c>
      <c r="B12270" s="60" t="s">
        <v>8</v>
      </c>
      <c r="C12270" s="73" t="s">
        <v>594</v>
      </c>
      <c r="D12270" s="15">
        <v>2</v>
      </c>
    </row>
    <row r="12271" spans="1:4" x14ac:dyDescent="0.25">
      <c r="A12271" s="67">
        <v>44337</v>
      </c>
      <c r="B12271" s="60" t="s">
        <v>8</v>
      </c>
      <c r="C12271" s="73" t="s">
        <v>111</v>
      </c>
      <c r="D12271" s="15">
        <v>9</v>
      </c>
    </row>
    <row r="12272" spans="1:4" x14ac:dyDescent="0.25">
      <c r="A12272" s="67">
        <v>44337</v>
      </c>
      <c r="B12272" s="60" t="s">
        <v>8</v>
      </c>
      <c r="C12272" s="73" t="s">
        <v>347</v>
      </c>
      <c r="D12272" s="15">
        <v>1</v>
      </c>
    </row>
    <row r="12273" spans="1:4" x14ac:dyDescent="0.25">
      <c r="A12273" s="67">
        <v>44337</v>
      </c>
      <c r="B12273" s="60" t="s">
        <v>49</v>
      </c>
      <c r="C12273" s="73" t="s">
        <v>214</v>
      </c>
      <c r="D12273" s="15">
        <v>6</v>
      </c>
    </row>
    <row r="12274" spans="1:4" x14ac:dyDescent="0.25">
      <c r="A12274" s="67">
        <v>44337</v>
      </c>
      <c r="B12274" s="60" t="s">
        <v>49</v>
      </c>
      <c r="C12274" s="73" t="s">
        <v>49</v>
      </c>
      <c r="D12274" s="15">
        <v>7</v>
      </c>
    </row>
    <row r="12275" spans="1:4" x14ac:dyDescent="0.25">
      <c r="A12275" s="67">
        <v>44337</v>
      </c>
      <c r="B12275" s="60" t="s">
        <v>50</v>
      </c>
      <c r="C12275" s="73" t="s">
        <v>817</v>
      </c>
      <c r="D12275" s="15">
        <v>1</v>
      </c>
    </row>
    <row r="12276" spans="1:4" x14ac:dyDescent="0.25">
      <c r="A12276" s="67">
        <v>44337</v>
      </c>
      <c r="B12276" s="60" t="s">
        <v>50</v>
      </c>
      <c r="C12276" s="60" t="s">
        <v>1356</v>
      </c>
      <c r="D12276" s="15">
        <v>6</v>
      </c>
    </row>
    <row r="12277" spans="1:4" x14ac:dyDescent="0.25">
      <c r="A12277" s="67">
        <v>44337</v>
      </c>
      <c r="B12277" s="60" t="s">
        <v>50</v>
      </c>
      <c r="C12277" s="73" t="s">
        <v>613</v>
      </c>
      <c r="D12277" s="15">
        <v>3</v>
      </c>
    </row>
    <row r="12278" spans="1:4" x14ac:dyDescent="0.25">
      <c r="A12278" s="67">
        <v>44337</v>
      </c>
      <c r="B12278" s="60" t="s">
        <v>50</v>
      </c>
      <c r="C12278" s="73" t="s">
        <v>367</v>
      </c>
      <c r="D12278" s="15">
        <v>12</v>
      </c>
    </row>
    <row r="12279" spans="1:4" x14ac:dyDescent="0.25">
      <c r="A12279" s="67">
        <v>44337</v>
      </c>
      <c r="B12279" s="60" t="s">
        <v>27</v>
      </c>
      <c r="C12279" s="73" t="s">
        <v>140</v>
      </c>
      <c r="D12279" s="15">
        <v>7</v>
      </c>
    </row>
    <row r="12280" spans="1:4" x14ac:dyDescent="0.25">
      <c r="A12280" s="67">
        <v>44337</v>
      </c>
      <c r="B12280" s="60" t="s">
        <v>27</v>
      </c>
      <c r="C12280" s="73" t="s">
        <v>945</v>
      </c>
      <c r="D12280" s="15">
        <v>1</v>
      </c>
    </row>
    <row r="12281" spans="1:4" x14ac:dyDescent="0.25">
      <c r="A12281" s="67">
        <v>44337</v>
      </c>
      <c r="B12281" s="60" t="s">
        <v>27</v>
      </c>
      <c r="C12281" s="73" t="s">
        <v>43</v>
      </c>
      <c r="D12281" s="15">
        <v>62</v>
      </c>
    </row>
    <row r="12282" spans="1:4" x14ac:dyDescent="0.25">
      <c r="A12282" s="67">
        <v>44337</v>
      </c>
      <c r="B12282" s="60" t="s">
        <v>27</v>
      </c>
      <c r="C12282" s="73" t="s">
        <v>866</v>
      </c>
      <c r="D12282" s="15">
        <v>2</v>
      </c>
    </row>
    <row r="12283" spans="1:4" x14ac:dyDescent="0.25">
      <c r="A12283" s="67">
        <v>44337</v>
      </c>
      <c r="B12283" s="60" t="s">
        <v>27</v>
      </c>
      <c r="C12283" s="73" t="s">
        <v>621</v>
      </c>
      <c r="D12283" s="15">
        <v>4</v>
      </c>
    </row>
    <row r="12284" spans="1:4" x14ac:dyDescent="0.25">
      <c r="A12284" s="67">
        <v>44337</v>
      </c>
      <c r="B12284" s="60" t="s">
        <v>27</v>
      </c>
      <c r="C12284" s="73" t="s">
        <v>710</v>
      </c>
      <c r="D12284" s="15">
        <v>2</v>
      </c>
    </row>
    <row r="12285" spans="1:4" x14ac:dyDescent="0.25">
      <c r="A12285" s="67">
        <v>44337</v>
      </c>
      <c r="B12285" s="60" t="s">
        <v>27</v>
      </c>
      <c r="C12285" s="73" t="s">
        <v>609</v>
      </c>
      <c r="D12285" s="15">
        <v>2</v>
      </c>
    </row>
    <row r="12286" spans="1:4" x14ac:dyDescent="0.25">
      <c r="A12286" s="67">
        <v>44337</v>
      </c>
      <c r="B12286" s="60" t="s">
        <v>51</v>
      </c>
      <c r="C12286" s="564" t="s">
        <v>680</v>
      </c>
      <c r="D12286" s="15">
        <v>1</v>
      </c>
    </row>
    <row r="12287" spans="1:4" x14ac:dyDescent="0.25">
      <c r="A12287" s="67">
        <v>44337</v>
      </c>
      <c r="B12287" s="60" t="s">
        <v>51</v>
      </c>
      <c r="C12287" s="73" t="s">
        <v>51</v>
      </c>
      <c r="D12287" s="15">
        <v>25</v>
      </c>
    </row>
    <row r="12288" spans="1:4" x14ac:dyDescent="0.25">
      <c r="A12288" s="67">
        <v>44337</v>
      </c>
      <c r="B12288" s="60" t="s">
        <v>10</v>
      </c>
      <c r="C12288" s="73" t="s">
        <v>931</v>
      </c>
      <c r="D12288" s="15">
        <v>1</v>
      </c>
    </row>
    <row r="12289" spans="1:4" x14ac:dyDescent="0.25">
      <c r="A12289" s="67">
        <v>44337</v>
      </c>
      <c r="B12289" s="60" t="s">
        <v>10</v>
      </c>
      <c r="C12289" s="73" t="s">
        <v>1053</v>
      </c>
      <c r="D12289" s="15">
        <v>4</v>
      </c>
    </row>
    <row r="12290" spans="1:4" x14ac:dyDescent="0.25">
      <c r="A12290" s="67">
        <v>44337</v>
      </c>
      <c r="B12290" s="60" t="s">
        <v>10</v>
      </c>
      <c r="C12290" s="564" t="s">
        <v>646</v>
      </c>
      <c r="D12290" s="15">
        <v>1</v>
      </c>
    </row>
    <row r="12291" spans="1:4" x14ac:dyDescent="0.25">
      <c r="A12291" s="67">
        <v>44337</v>
      </c>
      <c r="B12291" s="60" t="s">
        <v>10</v>
      </c>
      <c r="C12291" s="73" t="s">
        <v>342</v>
      </c>
      <c r="D12291" s="15">
        <v>2</v>
      </c>
    </row>
    <row r="12292" spans="1:4" x14ac:dyDescent="0.25">
      <c r="A12292" s="67">
        <v>44337</v>
      </c>
      <c r="B12292" s="60" t="s">
        <v>10</v>
      </c>
      <c r="C12292" s="73" t="s">
        <v>10</v>
      </c>
      <c r="D12292" s="15">
        <v>34</v>
      </c>
    </row>
    <row r="12293" spans="1:4" x14ac:dyDescent="0.25">
      <c r="A12293" s="67">
        <v>44338</v>
      </c>
      <c r="B12293" s="60" t="s">
        <v>14</v>
      </c>
      <c r="C12293" s="60" t="s">
        <v>14</v>
      </c>
      <c r="D12293" s="15">
        <v>20</v>
      </c>
    </row>
    <row r="12294" spans="1:4" x14ac:dyDescent="0.25">
      <c r="A12294" s="67">
        <v>44338</v>
      </c>
      <c r="B12294" s="60" t="s">
        <v>14</v>
      </c>
      <c r="C12294" s="60" t="s">
        <v>16</v>
      </c>
      <c r="D12294" s="15">
        <v>12</v>
      </c>
    </row>
    <row r="12295" spans="1:4" x14ac:dyDescent="0.25">
      <c r="A12295" s="67">
        <v>44338</v>
      </c>
      <c r="B12295" s="60" t="s">
        <v>14</v>
      </c>
      <c r="C12295" s="60" t="s">
        <v>807</v>
      </c>
      <c r="D12295" s="15">
        <v>4</v>
      </c>
    </row>
    <row r="12296" spans="1:4" x14ac:dyDescent="0.25">
      <c r="A12296" s="67">
        <v>44338</v>
      </c>
      <c r="B12296" s="60" t="s">
        <v>14</v>
      </c>
      <c r="C12296" s="60" t="s">
        <v>85</v>
      </c>
      <c r="D12296" s="15">
        <v>9</v>
      </c>
    </row>
    <row r="12297" spans="1:4" x14ac:dyDescent="0.25">
      <c r="A12297" s="67">
        <v>44338</v>
      </c>
      <c r="B12297" s="60" t="s">
        <v>20</v>
      </c>
      <c r="C12297" s="60" t="s">
        <v>853</v>
      </c>
      <c r="D12297" s="15">
        <v>6</v>
      </c>
    </row>
    <row r="12298" spans="1:4" x14ac:dyDescent="0.25">
      <c r="A12298" s="67">
        <v>44338</v>
      </c>
      <c r="B12298" s="60" t="s">
        <v>20</v>
      </c>
      <c r="C12298" s="60" t="s">
        <v>20</v>
      </c>
      <c r="D12298" s="15">
        <v>134</v>
      </c>
    </row>
    <row r="12299" spans="1:4" x14ac:dyDescent="0.25">
      <c r="A12299" s="67">
        <v>44338</v>
      </c>
      <c r="B12299" s="60" t="s">
        <v>20</v>
      </c>
      <c r="C12299" s="60" t="s">
        <v>365</v>
      </c>
      <c r="D12299" s="15">
        <v>1</v>
      </c>
    </row>
    <row r="12300" spans="1:4" x14ac:dyDescent="0.25">
      <c r="A12300" s="67">
        <v>44338</v>
      </c>
      <c r="B12300" s="60" t="s">
        <v>20</v>
      </c>
      <c r="C12300" s="60" t="s">
        <v>651</v>
      </c>
      <c r="D12300" s="15">
        <v>3</v>
      </c>
    </row>
    <row r="12301" spans="1:4" x14ac:dyDescent="0.25">
      <c r="A12301" s="67">
        <v>44338</v>
      </c>
      <c r="B12301" s="60" t="s">
        <v>20</v>
      </c>
      <c r="C12301" s="60" t="s">
        <v>876</v>
      </c>
      <c r="D12301" s="15">
        <v>1</v>
      </c>
    </row>
    <row r="12302" spans="1:4" x14ac:dyDescent="0.25">
      <c r="A12302" s="67">
        <v>44338</v>
      </c>
      <c r="B12302" s="60" t="s">
        <v>13</v>
      </c>
      <c r="C12302" s="60" t="s">
        <v>1027</v>
      </c>
      <c r="D12302" s="15">
        <v>1</v>
      </c>
    </row>
    <row r="12303" spans="1:4" x14ac:dyDescent="0.25">
      <c r="A12303" s="67">
        <v>44338</v>
      </c>
      <c r="B12303" s="60" t="s">
        <v>13</v>
      </c>
      <c r="C12303" s="60" t="s">
        <v>320</v>
      </c>
      <c r="D12303" s="15">
        <v>1</v>
      </c>
    </row>
    <row r="12304" spans="1:4" x14ac:dyDescent="0.25">
      <c r="A12304" s="67">
        <v>44338</v>
      </c>
      <c r="B12304" s="60" t="s">
        <v>13</v>
      </c>
      <c r="C12304" s="60" t="s">
        <v>1251</v>
      </c>
      <c r="D12304" s="15">
        <v>1</v>
      </c>
    </row>
    <row r="12305" spans="1:4" x14ac:dyDescent="0.25">
      <c r="A12305" s="67">
        <v>44338</v>
      </c>
      <c r="B12305" s="60" t="s">
        <v>13</v>
      </c>
      <c r="C12305" s="60" t="s">
        <v>611</v>
      </c>
      <c r="D12305" s="15">
        <v>1</v>
      </c>
    </row>
    <row r="12306" spans="1:4" x14ac:dyDescent="0.25">
      <c r="A12306" s="67">
        <v>44338</v>
      </c>
      <c r="B12306" s="60" t="s">
        <v>13</v>
      </c>
      <c r="C12306" s="60" t="s">
        <v>224</v>
      </c>
      <c r="D12306" s="15">
        <v>1</v>
      </c>
    </row>
    <row r="12307" spans="1:4" x14ac:dyDescent="0.25">
      <c r="A12307" s="67">
        <v>44338</v>
      </c>
      <c r="B12307" s="60" t="s">
        <v>13</v>
      </c>
      <c r="C12307" s="60" t="s">
        <v>13</v>
      </c>
      <c r="D12307" s="15">
        <v>33</v>
      </c>
    </row>
    <row r="12308" spans="1:4" x14ac:dyDescent="0.25">
      <c r="A12308" s="67">
        <v>44338</v>
      </c>
      <c r="B12308" s="60" t="s">
        <v>13</v>
      </c>
      <c r="C12308" s="60" t="s">
        <v>225</v>
      </c>
      <c r="D12308" s="15">
        <v>5</v>
      </c>
    </row>
    <row r="12309" spans="1:4" x14ac:dyDescent="0.25">
      <c r="A12309" s="67">
        <v>44338</v>
      </c>
      <c r="B12309" s="60" t="s">
        <v>13</v>
      </c>
      <c r="C12309" s="240" t="s">
        <v>222</v>
      </c>
      <c r="D12309" s="15">
        <v>4</v>
      </c>
    </row>
    <row r="12310" spans="1:4" x14ac:dyDescent="0.25">
      <c r="A12310" s="67">
        <v>44338</v>
      </c>
      <c r="B12310" s="60" t="s">
        <v>24</v>
      </c>
      <c r="C12310" s="60" t="s">
        <v>23</v>
      </c>
      <c r="D12310" s="15">
        <v>24</v>
      </c>
    </row>
    <row r="12311" spans="1:4" x14ac:dyDescent="0.25">
      <c r="A12311" s="67">
        <v>44338</v>
      </c>
      <c r="B12311" s="60" t="s">
        <v>24</v>
      </c>
      <c r="C12311" s="60" t="s">
        <v>24</v>
      </c>
      <c r="D12311" s="15">
        <v>7</v>
      </c>
    </row>
    <row r="12312" spans="1:4" x14ac:dyDescent="0.25">
      <c r="A12312" s="67">
        <v>44338</v>
      </c>
      <c r="B12312" s="60" t="s">
        <v>24</v>
      </c>
      <c r="C12312" s="60" t="s">
        <v>37</v>
      </c>
      <c r="D12312" s="15">
        <v>1</v>
      </c>
    </row>
    <row r="12313" spans="1:4" x14ac:dyDescent="0.25">
      <c r="A12313" s="67">
        <v>44338</v>
      </c>
      <c r="B12313" s="60" t="s">
        <v>24</v>
      </c>
      <c r="C12313" s="60" t="s">
        <v>36</v>
      </c>
      <c r="D12313" s="15">
        <v>2</v>
      </c>
    </row>
    <row r="12314" spans="1:4" x14ac:dyDescent="0.25">
      <c r="A12314" s="67">
        <v>44338</v>
      </c>
      <c r="B12314" s="60" t="s">
        <v>47</v>
      </c>
      <c r="C12314" s="60" t="s">
        <v>1066</v>
      </c>
      <c r="D12314" s="15">
        <v>5</v>
      </c>
    </row>
    <row r="12315" spans="1:4" x14ac:dyDescent="0.25">
      <c r="A12315" s="67">
        <v>44338</v>
      </c>
      <c r="B12315" s="60" t="s">
        <v>47</v>
      </c>
      <c r="C12315" s="60" t="s">
        <v>47</v>
      </c>
      <c r="D12315" s="15">
        <v>9</v>
      </c>
    </row>
    <row r="12316" spans="1:4" x14ac:dyDescent="0.25">
      <c r="A12316" s="67">
        <v>44338</v>
      </c>
      <c r="B12316" s="60" t="s">
        <v>47</v>
      </c>
      <c r="C12316" s="60" t="s">
        <v>924</v>
      </c>
      <c r="D12316" s="15">
        <v>3</v>
      </c>
    </row>
    <row r="12317" spans="1:4" x14ac:dyDescent="0.25">
      <c r="A12317" s="67">
        <v>44338</v>
      </c>
      <c r="B12317" s="60" t="s">
        <v>48</v>
      </c>
      <c r="C12317" s="60" t="s">
        <v>48</v>
      </c>
      <c r="D12317" s="15">
        <v>4</v>
      </c>
    </row>
    <row r="12318" spans="1:4" x14ac:dyDescent="0.25">
      <c r="A12318" s="67">
        <v>44338</v>
      </c>
      <c r="B12318" s="60" t="s">
        <v>7</v>
      </c>
      <c r="C12318" s="60" t="s">
        <v>115</v>
      </c>
      <c r="D12318" s="15">
        <v>6</v>
      </c>
    </row>
    <row r="12319" spans="1:4" x14ac:dyDescent="0.25">
      <c r="A12319" s="67">
        <v>44338</v>
      </c>
      <c r="B12319" s="60" t="s">
        <v>7</v>
      </c>
      <c r="C12319" s="60" t="s">
        <v>7</v>
      </c>
      <c r="D12319" s="15">
        <v>35</v>
      </c>
    </row>
    <row r="12320" spans="1:4" x14ac:dyDescent="0.25">
      <c r="A12320" s="67">
        <v>44338</v>
      </c>
      <c r="B12320" s="60" t="s">
        <v>9</v>
      </c>
      <c r="C12320" s="60" t="s">
        <v>612</v>
      </c>
      <c r="D12320" s="15">
        <v>2</v>
      </c>
    </row>
    <row r="12321" spans="1:4" x14ac:dyDescent="0.25">
      <c r="A12321" s="67">
        <v>44338</v>
      </c>
      <c r="B12321" s="60" t="s">
        <v>9</v>
      </c>
      <c r="C12321" s="60" t="s">
        <v>1253</v>
      </c>
      <c r="D12321" s="15">
        <v>1</v>
      </c>
    </row>
    <row r="12322" spans="1:4" x14ac:dyDescent="0.25">
      <c r="A12322" s="67">
        <v>44338</v>
      </c>
      <c r="B12322" s="60" t="s">
        <v>9</v>
      </c>
      <c r="C12322" s="60" t="s">
        <v>9</v>
      </c>
      <c r="D12322" s="15">
        <v>131</v>
      </c>
    </row>
    <row r="12323" spans="1:4" x14ac:dyDescent="0.25">
      <c r="A12323" s="67">
        <v>44338</v>
      </c>
      <c r="B12323" s="60" t="s">
        <v>9</v>
      </c>
      <c r="C12323" s="60" t="s">
        <v>17</v>
      </c>
      <c r="D12323" s="15">
        <v>12</v>
      </c>
    </row>
    <row r="12324" spans="1:4" x14ac:dyDescent="0.25">
      <c r="A12324" s="67">
        <v>44338</v>
      </c>
      <c r="B12324" s="60" t="s">
        <v>9</v>
      </c>
      <c r="C12324" s="73" t="s">
        <v>148</v>
      </c>
      <c r="D12324" s="15">
        <v>6</v>
      </c>
    </row>
    <row r="12325" spans="1:4" x14ac:dyDescent="0.25">
      <c r="A12325" s="67">
        <v>44338</v>
      </c>
      <c r="B12325" s="60" t="s">
        <v>9</v>
      </c>
      <c r="C12325" s="60" t="s">
        <v>144</v>
      </c>
      <c r="D12325" s="15">
        <v>17</v>
      </c>
    </row>
    <row r="12326" spans="1:4" x14ac:dyDescent="0.25">
      <c r="A12326" s="67">
        <v>44338</v>
      </c>
      <c r="B12326" s="60" t="s">
        <v>15</v>
      </c>
      <c r="C12326" s="60" t="s">
        <v>108</v>
      </c>
      <c r="D12326" s="15">
        <v>10</v>
      </c>
    </row>
    <row r="12327" spans="1:4" x14ac:dyDescent="0.25">
      <c r="A12327" s="67">
        <v>44338</v>
      </c>
      <c r="B12327" s="60" t="s">
        <v>15</v>
      </c>
      <c r="C12327" s="60" t="s">
        <v>1355</v>
      </c>
      <c r="D12327" s="15">
        <v>3</v>
      </c>
    </row>
    <row r="12328" spans="1:4" x14ac:dyDescent="0.25">
      <c r="A12328" s="67">
        <v>44338</v>
      </c>
      <c r="B12328" s="60" t="s">
        <v>15</v>
      </c>
      <c r="C12328" s="60" t="s">
        <v>622</v>
      </c>
      <c r="D12328" s="15">
        <v>2</v>
      </c>
    </row>
    <row r="12329" spans="1:4" x14ac:dyDescent="0.25">
      <c r="A12329" s="67">
        <v>44338</v>
      </c>
      <c r="B12329" s="60" t="s">
        <v>15</v>
      </c>
      <c r="C12329" s="60" t="s">
        <v>284</v>
      </c>
      <c r="D12329" s="15">
        <v>3</v>
      </c>
    </row>
    <row r="12330" spans="1:4" x14ac:dyDescent="0.25">
      <c r="A12330" s="67">
        <v>44338</v>
      </c>
      <c r="B12330" s="60" t="s">
        <v>11</v>
      </c>
      <c r="C12330" s="60" t="s">
        <v>11</v>
      </c>
      <c r="D12330" s="15">
        <v>38</v>
      </c>
    </row>
    <row r="12331" spans="1:4" x14ac:dyDescent="0.25">
      <c r="A12331" s="67">
        <v>44338</v>
      </c>
      <c r="B12331" s="60" t="s">
        <v>11</v>
      </c>
      <c r="C12331" s="60" t="s">
        <v>854</v>
      </c>
      <c r="D12331" s="15">
        <v>1</v>
      </c>
    </row>
    <row r="12332" spans="1:4" x14ac:dyDescent="0.25">
      <c r="A12332" s="67">
        <v>44338</v>
      </c>
      <c r="B12332" s="60" t="s">
        <v>11</v>
      </c>
      <c r="C12332" s="564" t="s">
        <v>1176</v>
      </c>
      <c r="D12332" s="15">
        <v>1</v>
      </c>
    </row>
    <row r="12333" spans="1:4" x14ac:dyDescent="0.25">
      <c r="A12333" s="67">
        <v>44338</v>
      </c>
      <c r="B12333" s="60" t="s">
        <v>12</v>
      </c>
      <c r="C12333" s="60" t="s">
        <v>74</v>
      </c>
      <c r="D12333" s="15">
        <v>1</v>
      </c>
    </row>
    <row r="12334" spans="1:4" x14ac:dyDescent="0.25">
      <c r="A12334" s="67">
        <v>44338</v>
      </c>
      <c r="B12334" s="60" t="s">
        <v>12</v>
      </c>
      <c r="C12334" s="60" t="s">
        <v>12</v>
      </c>
      <c r="D12334" s="15">
        <v>7</v>
      </c>
    </row>
    <row r="12335" spans="1:4" x14ac:dyDescent="0.25">
      <c r="A12335" s="67">
        <v>44338</v>
      </c>
      <c r="B12335" s="60" t="s">
        <v>8</v>
      </c>
      <c r="C12335" s="60" t="s">
        <v>1080</v>
      </c>
      <c r="D12335" s="15">
        <v>1</v>
      </c>
    </row>
    <row r="12336" spans="1:4" x14ac:dyDescent="0.25">
      <c r="A12336" s="67">
        <v>44338</v>
      </c>
      <c r="B12336" s="60" t="s">
        <v>8</v>
      </c>
      <c r="C12336" s="60" t="s">
        <v>229</v>
      </c>
      <c r="D12336" s="15">
        <v>3</v>
      </c>
    </row>
    <row r="12337" spans="1:4" x14ac:dyDescent="0.25">
      <c r="A12337" s="67">
        <v>44338</v>
      </c>
      <c r="B12337" s="60" t="s">
        <v>8</v>
      </c>
      <c r="C12337" s="60" t="s">
        <v>58</v>
      </c>
      <c r="D12337" s="15">
        <v>2</v>
      </c>
    </row>
    <row r="12338" spans="1:4" x14ac:dyDescent="0.25">
      <c r="A12338" s="67">
        <v>44338</v>
      </c>
      <c r="B12338" s="60" t="s">
        <v>8</v>
      </c>
      <c r="C12338" s="60" t="s">
        <v>114</v>
      </c>
      <c r="D12338" s="15">
        <v>1</v>
      </c>
    </row>
    <row r="12339" spans="1:4" x14ac:dyDescent="0.25">
      <c r="A12339" s="67">
        <v>44338</v>
      </c>
      <c r="B12339" s="60" t="s">
        <v>8</v>
      </c>
      <c r="C12339" s="60" t="s">
        <v>595</v>
      </c>
      <c r="D12339" s="15">
        <v>1</v>
      </c>
    </row>
    <row r="12340" spans="1:4" x14ac:dyDescent="0.25">
      <c r="A12340" s="67">
        <v>44338</v>
      </c>
      <c r="B12340" s="60" t="s">
        <v>8</v>
      </c>
      <c r="C12340" s="60" t="s">
        <v>141</v>
      </c>
      <c r="D12340" s="15">
        <v>2</v>
      </c>
    </row>
    <row r="12341" spans="1:4" x14ac:dyDescent="0.25">
      <c r="A12341" s="67">
        <v>44338</v>
      </c>
      <c r="B12341" s="60" t="s">
        <v>8</v>
      </c>
      <c r="C12341" s="60" t="s">
        <v>133</v>
      </c>
      <c r="D12341" s="15">
        <v>8</v>
      </c>
    </row>
    <row r="12342" spans="1:4" x14ac:dyDescent="0.25">
      <c r="A12342" s="67">
        <v>44338</v>
      </c>
      <c r="B12342" s="60" t="s">
        <v>8</v>
      </c>
      <c r="C12342" s="60" t="s">
        <v>204</v>
      </c>
      <c r="D12342" s="15">
        <v>14</v>
      </c>
    </row>
    <row r="12343" spans="1:4" x14ac:dyDescent="0.25">
      <c r="A12343" s="67">
        <v>44338</v>
      </c>
      <c r="B12343" s="60" t="s">
        <v>8</v>
      </c>
      <c r="C12343" s="60" t="s">
        <v>40</v>
      </c>
      <c r="D12343" s="15">
        <v>5</v>
      </c>
    </row>
    <row r="12344" spans="1:4" x14ac:dyDescent="0.25">
      <c r="A12344" s="67">
        <v>44338</v>
      </c>
      <c r="B12344" s="60" t="s">
        <v>8</v>
      </c>
      <c r="C12344" s="60" t="s">
        <v>8</v>
      </c>
      <c r="D12344" s="15">
        <v>178</v>
      </c>
    </row>
    <row r="12345" spans="1:4" x14ac:dyDescent="0.25">
      <c r="A12345" s="67">
        <v>44338</v>
      </c>
      <c r="B12345" s="60" t="s">
        <v>8</v>
      </c>
      <c r="C12345" s="60" t="s">
        <v>31</v>
      </c>
      <c r="D12345" s="15">
        <v>11</v>
      </c>
    </row>
    <row r="12346" spans="1:4" x14ac:dyDescent="0.25">
      <c r="A12346" s="67">
        <v>44338</v>
      </c>
      <c r="B12346" s="60" t="s">
        <v>8</v>
      </c>
      <c r="C12346" s="60" t="s">
        <v>80</v>
      </c>
      <c r="D12346" s="15">
        <v>2</v>
      </c>
    </row>
    <row r="12347" spans="1:4" x14ac:dyDescent="0.25">
      <c r="A12347" s="67">
        <v>44338</v>
      </c>
      <c r="B12347" s="60" t="s">
        <v>8</v>
      </c>
      <c r="C12347" s="60" t="s">
        <v>594</v>
      </c>
      <c r="D12347" s="15">
        <v>2</v>
      </c>
    </row>
    <row r="12348" spans="1:4" x14ac:dyDescent="0.25">
      <c r="A12348" s="67">
        <v>44338</v>
      </c>
      <c r="B12348" s="60" t="s">
        <v>8</v>
      </c>
      <c r="C12348" s="60" t="s">
        <v>111</v>
      </c>
      <c r="D12348" s="15">
        <v>19</v>
      </c>
    </row>
    <row r="12349" spans="1:4" x14ac:dyDescent="0.25">
      <c r="A12349" s="67">
        <v>44338</v>
      </c>
      <c r="B12349" s="60" t="s">
        <v>49</v>
      </c>
      <c r="C12349" s="60" t="s">
        <v>1254</v>
      </c>
      <c r="D12349" s="15">
        <v>1</v>
      </c>
    </row>
    <row r="12350" spans="1:4" x14ac:dyDescent="0.25">
      <c r="A12350" s="67">
        <v>44338</v>
      </c>
      <c r="B12350" s="60" t="s">
        <v>49</v>
      </c>
      <c r="C12350" s="60" t="s">
        <v>214</v>
      </c>
      <c r="D12350" s="15">
        <v>17</v>
      </c>
    </row>
    <row r="12351" spans="1:4" x14ac:dyDescent="0.25">
      <c r="A12351" s="67">
        <v>44338</v>
      </c>
      <c r="B12351" s="60" t="s">
        <v>49</v>
      </c>
      <c r="C12351" s="60" t="s">
        <v>49</v>
      </c>
      <c r="D12351" s="15">
        <v>44</v>
      </c>
    </row>
    <row r="12352" spans="1:4" x14ac:dyDescent="0.25">
      <c r="A12352" s="67">
        <v>44338</v>
      </c>
      <c r="B12352" s="60" t="s">
        <v>50</v>
      </c>
      <c r="C12352" s="60" t="s">
        <v>1087</v>
      </c>
      <c r="D12352" s="15">
        <v>1</v>
      </c>
    </row>
    <row r="12353" spans="1:4" x14ac:dyDescent="0.25">
      <c r="A12353" s="67">
        <v>44338</v>
      </c>
      <c r="B12353" s="60" t="s">
        <v>50</v>
      </c>
      <c r="C12353" s="60" t="s">
        <v>818</v>
      </c>
      <c r="D12353" s="15">
        <v>1</v>
      </c>
    </row>
    <row r="12354" spans="1:4" x14ac:dyDescent="0.25">
      <c r="A12354" s="67">
        <v>44338</v>
      </c>
      <c r="B12354" s="60" t="s">
        <v>50</v>
      </c>
      <c r="C12354" s="60" t="s">
        <v>1356</v>
      </c>
      <c r="D12354" s="15">
        <v>1</v>
      </c>
    </row>
    <row r="12355" spans="1:4" x14ac:dyDescent="0.25">
      <c r="A12355" s="67">
        <v>44338</v>
      </c>
      <c r="B12355" s="60" t="s">
        <v>50</v>
      </c>
      <c r="C12355" s="60" t="s">
        <v>613</v>
      </c>
      <c r="D12355" s="15">
        <v>1</v>
      </c>
    </row>
    <row r="12356" spans="1:4" x14ac:dyDescent="0.25">
      <c r="A12356" s="67">
        <v>44338</v>
      </c>
      <c r="B12356" s="60" t="s">
        <v>50</v>
      </c>
      <c r="C12356" s="60" t="s">
        <v>367</v>
      </c>
      <c r="D12356" s="15">
        <v>9</v>
      </c>
    </row>
    <row r="12357" spans="1:4" x14ac:dyDescent="0.25">
      <c r="A12357" s="67">
        <v>44338</v>
      </c>
      <c r="B12357" s="60" t="s">
        <v>27</v>
      </c>
      <c r="C12357" s="60" t="s">
        <v>140</v>
      </c>
      <c r="D12357" s="15">
        <v>15</v>
      </c>
    </row>
    <row r="12358" spans="1:4" x14ac:dyDescent="0.25">
      <c r="A12358" s="67">
        <v>44338</v>
      </c>
      <c r="B12358" s="60" t="s">
        <v>27</v>
      </c>
      <c r="C12358" s="60" t="s">
        <v>234</v>
      </c>
      <c r="D12358" s="15">
        <v>2</v>
      </c>
    </row>
    <row r="12359" spans="1:4" x14ac:dyDescent="0.25">
      <c r="A12359" s="67">
        <v>44338</v>
      </c>
      <c r="B12359" s="60" t="s">
        <v>27</v>
      </c>
      <c r="C12359" s="60" t="s">
        <v>43</v>
      </c>
      <c r="D12359" s="15">
        <v>74</v>
      </c>
    </row>
    <row r="12360" spans="1:4" x14ac:dyDescent="0.25">
      <c r="A12360" s="67">
        <v>44338</v>
      </c>
      <c r="B12360" s="60" t="s">
        <v>27</v>
      </c>
      <c r="C12360" s="60" t="s">
        <v>621</v>
      </c>
      <c r="D12360" s="15">
        <v>3</v>
      </c>
    </row>
    <row r="12361" spans="1:4" x14ac:dyDescent="0.25">
      <c r="A12361" s="67">
        <v>44338</v>
      </c>
      <c r="B12361" s="60" t="s">
        <v>51</v>
      </c>
      <c r="C12361" s="564" t="s">
        <v>1255</v>
      </c>
      <c r="D12361" s="15">
        <v>1</v>
      </c>
    </row>
    <row r="12362" spans="1:4" x14ac:dyDescent="0.25">
      <c r="A12362" s="67">
        <v>44338</v>
      </c>
      <c r="B12362" s="60" t="s">
        <v>51</v>
      </c>
      <c r="C12362" s="60" t="s">
        <v>51</v>
      </c>
      <c r="D12362" s="15">
        <v>19</v>
      </c>
    </row>
    <row r="12363" spans="1:4" x14ac:dyDescent="0.25">
      <c r="A12363" s="67">
        <v>44338</v>
      </c>
      <c r="B12363" s="60" t="s">
        <v>10</v>
      </c>
      <c r="C12363" s="60" t="s">
        <v>342</v>
      </c>
      <c r="D12363" s="15">
        <v>2</v>
      </c>
    </row>
    <row r="12364" spans="1:4" x14ac:dyDescent="0.25">
      <c r="A12364" s="67">
        <v>44338</v>
      </c>
      <c r="B12364" s="60" t="s">
        <v>10</v>
      </c>
      <c r="C12364" s="60" t="s">
        <v>10</v>
      </c>
      <c r="D12364" s="15">
        <v>20</v>
      </c>
    </row>
    <row r="12365" spans="1:4" x14ac:dyDescent="0.25">
      <c r="A12365" s="67">
        <v>44339</v>
      </c>
      <c r="B12365" s="60" t="s">
        <v>14</v>
      </c>
      <c r="C12365" s="60" t="s">
        <v>14</v>
      </c>
      <c r="D12365" s="15">
        <v>0</v>
      </c>
    </row>
    <row r="12366" spans="1:4" x14ac:dyDescent="0.25">
      <c r="A12366" s="67">
        <v>44339</v>
      </c>
      <c r="B12366" s="60" t="s">
        <v>20</v>
      </c>
      <c r="C12366" s="60" t="s">
        <v>20</v>
      </c>
      <c r="D12366" s="15">
        <v>0</v>
      </c>
    </row>
    <row r="12367" spans="1:4" x14ac:dyDescent="0.25">
      <c r="A12367" s="67">
        <v>44339</v>
      </c>
      <c r="B12367" s="60" t="s">
        <v>13</v>
      </c>
      <c r="C12367" s="60" t="s">
        <v>13</v>
      </c>
      <c r="D12367" s="15">
        <v>0</v>
      </c>
    </row>
    <row r="12368" spans="1:4" x14ac:dyDescent="0.25">
      <c r="A12368" s="67">
        <v>44339</v>
      </c>
      <c r="B12368" s="60" t="s">
        <v>24</v>
      </c>
      <c r="C12368" s="60" t="s">
        <v>24</v>
      </c>
      <c r="D12368" s="15">
        <v>0</v>
      </c>
    </row>
    <row r="12369" spans="1:4" x14ac:dyDescent="0.25">
      <c r="A12369" s="67">
        <v>44339</v>
      </c>
      <c r="B12369" s="60" t="s">
        <v>47</v>
      </c>
      <c r="C12369" s="60" t="s">
        <v>47</v>
      </c>
      <c r="D12369" s="15">
        <v>0</v>
      </c>
    </row>
    <row r="12370" spans="1:4" x14ac:dyDescent="0.25">
      <c r="A12370" s="67">
        <v>44339</v>
      </c>
      <c r="B12370" s="60" t="s">
        <v>48</v>
      </c>
      <c r="C12370" s="60" t="s">
        <v>48</v>
      </c>
      <c r="D12370" s="15">
        <v>0</v>
      </c>
    </row>
    <row r="12371" spans="1:4" x14ac:dyDescent="0.25">
      <c r="A12371" s="67">
        <v>44339</v>
      </c>
      <c r="B12371" s="60" t="s">
        <v>7</v>
      </c>
      <c r="C12371" s="60" t="s">
        <v>7</v>
      </c>
      <c r="D12371" s="15">
        <v>0</v>
      </c>
    </row>
    <row r="12372" spans="1:4" x14ac:dyDescent="0.25">
      <c r="A12372" s="67">
        <v>44339</v>
      </c>
      <c r="B12372" s="60" t="s">
        <v>9</v>
      </c>
      <c r="C12372" s="60" t="s">
        <v>9</v>
      </c>
      <c r="D12372" s="15">
        <v>0</v>
      </c>
    </row>
    <row r="12373" spans="1:4" x14ac:dyDescent="0.25">
      <c r="A12373" s="67">
        <v>44339</v>
      </c>
      <c r="B12373" s="60" t="s">
        <v>15</v>
      </c>
      <c r="C12373" s="60" t="s">
        <v>1355</v>
      </c>
      <c r="D12373" s="15">
        <v>0</v>
      </c>
    </row>
    <row r="12374" spans="1:4" x14ac:dyDescent="0.25">
      <c r="A12374" s="67">
        <v>44339</v>
      </c>
      <c r="B12374" s="60" t="s">
        <v>11</v>
      </c>
      <c r="C12374" s="60" t="s">
        <v>11</v>
      </c>
      <c r="D12374" s="15">
        <v>0</v>
      </c>
    </row>
    <row r="12375" spans="1:4" x14ac:dyDescent="0.25">
      <c r="A12375" s="67">
        <v>44339</v>
      </c>
      <c r="B12375" s="60" t="s">
        <v>12</v>
      </c>
      <c r="C12375" s="60" t="s">
        <v>12</v>
      </c>
      <c r="D12375" s="15">
        <v>0</v>
      </c>
    </row>
    <row r="12376" spans="1:4" x14ac:dyDescent="0.25">
      <c r="A12376" s="67">
        <v>44339</v>
      </c>
      <c r="B12376" s="60" t="s">
        <v>8</v>
      </c>
      <c r="C12376" s="60" t="s">
        <v>8</v>
      </c>
      <c r="D12376" s="15">
        <v>0</v>
      </c>
    </row>
    <row r="12377" spans="1:4" x14ac:dyDescent="0.25">
      <c r="A12377" s="67">
        <v>44339</v>
      </c>
      <c r="B12377" s="60" t="s">
        <v>49</v>
      </c>
      <c r="C12377" s="60" t="s">
        <v>49</v>
      </c>
      <c r="D12377" s="15">
        <v>0</v>
      </c>
    </row>
    <row r="12378" spans="1:4" x14ac:dyDescent="0.25">
      <c r="A12378" s="67">
        <v>44339</v>
      </c>
      <c r="B12378" s="60" t="s">
        <v>50</v>
      </c>
      <c r="C12378" s="60" t="s">
        <v>367</v>
      </c>
      <c r="D12378" s="15">
        <v>0</v>
      </c>
    </row>
    <row r="12379" spans="1:4" x14ac:dyDescent="0.25">
      <c r="A12379" s="67">
        <v>44339</v>
      </c>
      <c r="B12379" s="60" t="s">
        <v>27</v>
      </c>
      <c r="C12379" s="60" t="s">
        <v>27</v>
      </c>
      <c r="D12379" s="15">
        <v>0</v>
      </c>
    </row>
    <row r="12380" spans="1:4" x14ac:dyDescent="0.25">
      <c r="A12380" s="67">
        <v>44339</v>
      </c>
      <c r="B12380" s="60" t="s">
        <v>51</v>
      </c>
      <c r="C12380" s="60" t="s">
        <v>51</v>
      </c>
      <c r="D12380" s="15">
        <v>0</v>
      </c>
    </row>
    <row r="12381" spans="1:4" x14ac:dyDescent="0.25">
      <c r="A12381" s="67">
        <v>44339</v>
      </c>
      <c r="B12381" s="60" t="s">
        <v>10</v>
      </c>
      <c r="C12381" s="60" t="s">
        <v>10</v>
      </c>
      <c r="D12381" s="15">
        <v>0</v>
      </c>
    </row>
    <row r="12382" spans="1:4" x14ac:dyDescent="0.25">
      <c r="A12382" s="67">
        <v>44340</v>
      </c>
      <c r="B12382" s="60" t="s">
        <v>14</v>
      </c>
      <c r="C12382" s="60" t="s">
        <v>14</v>
      </c>
      <c r="D12382" s="15">
        <v>86</v>
      </c>
    </row>
    <row r="12383" spans="1:4" x14ac:dyDescent="0.25">
      <c r="A12383" s="67">
        <v>44340</v>
      </c>
      <c r="B12383" s="60" t="s">
        <v>14</v>
      </c>
      <c r="C12383" s="60" t="s">
        <v>1041</v>
      </c>
      <c r="D12383" s="15">
        <v>5</v>
      </c>
    </row>
    <row r="12384" spans="1:4" x14ac:dyDescent="0.25">
      <c r="A12384" s="67">
        <v>44340</v>
      </c>
      <c r="B12384" s="60" t="s">
        <v>14</v>
      </c>
      <c r="C12384" s="60" t="s">
        <v>947</v>
      </c>
      <c r="D12384" s="15">
        <v>3</v>
      </c>
    </row>
    <row r="12385" spans="1:4" x14ac:dyDescent="0.25">
      <c r="A12385" s="67">
        <v>44340</v>
      </c>
      <c r="B12385" s="60" t="s">
        <v>14</v>
      </c>
      <c r="C12385" s="60" t="s">
        <v>16</v>
      </c>
      <c r="D12385" s="15">
        <v>35</v>
      </c>
    </row>
    <row r="12386" spans="1:4" x14ac:dyDescent="0.25">
      <c r="A12386" s="67">
        <v>44340</v>
      </c>
      <c r="B12386" s="60" t="s">
        <v>14</v>
      </c>
      <c r="C12386" s="60" t="s">
        <v>807</v>
      </c>
      <c r="D12386" s="15">
        <v>3</v>
      </c>
    </row>
    <row r="12387" spans="1:4" x14ac:dyDescent="0.25">
      <c r="A12387" s="67">
        <v>44340</v>
      </c>
      <c r="B12387" s="60" t="s">
        <v>14</v>
      </c>
      <c r="C12387" s="60" t="s">
        <v>85</v>
      </c>
      <c r="D12387" s="15">
        <v>27</v>
      </c>
    </row>
    <row r="12388" spans="1:4" x14ac:dyDescent="0.25">
      <c r="A12388" s="67">
        <v>44340</v>
      </c>
      <c r="B12388" s="60" t="s">
        <v>20</v>
      </c>
      <c r="C12388" s="60" t="s">
        <v>853</v>
      </c>
      <c r="D12388" s="15">
        <v>5</v>
      </c>
    </row>
    <row r="12389" spans="1:4" x14ac:dyDescent="0.25">
      <c r="A12389" s="67">
        <v>44340</v>
      </c>
      <c r="B12389" s="60" t="s">
        <v>20</v>
      </c>
      <c r="C12389" s="60" t="s">
        <v>952</v>
      </c>
      <c r="D12389" s="15">
        <v>2</v>
      </c>
    </row>
    <row r="12390" spans="1:4" x14ac:dyDescent="0.25">
      <c r="A12390" s="67">
        <v>44340</v>
      </c>
      <c r="B12390" s="60" t="s">
        <v>20</v>
      </c>
      <c r="C12390" s="60" t="s">
        <v>20</v>
      </c>
      <c r="D12390" s="15">
        <v>201</v>
      </c>
    </row>
    <row r="12391" spans="1:4" x14ac:dyDescent="0.25">
      <c r="A12391" s="67">
        <v>44340</v>
      </c>
      <c r="B12391" s="60" t="s">
        <v>20</v>
      </c>
      <c r="C12391" s="60" t="s">
        <v>679</v>
      </c>
      <c r="D12391" s="15">
        <v>3</v>
      </c>
    </row>
    <row r="12392" spans="1:4" x14ac:dyDescent="0.25">
      <c r="A12392" s="67">
        <v>44340</v>
      </c>
      <c r="B12392" s="60" t="s">
        <v>20</v>
      </c>
      <c r="C12392" s="60" t="s">
        <v>1351</v>
      </c>
      <c r="D12392" s="15">
        <v>2</v>
      </c>
    </row>
    <row r="12393" spans="1:4" x14ac:dyDescent="0.25">
      <c r="A12393" s="67">
        <v>44340</v>
      </c>
      <c r="B12393" s="60" t="s">
        <v>20</v>
      </c>
      <c r="C12393" s="60" t="s">
        <v>365</v>
      </c>
      <c r="D12393" s="15">
        <v>2</v>
      </c>
    </row>
    <row r="12394" spans="1:4" x14ac:dyDescent="0.25">
      <c r="A12394" s="67">
        <v>44340</v>
      </c>
      <c r="B12394" s="60" t="s">
        <v>20</v>
      </c>
      <c r="C12394" s="60" t="s">
        <v>651</v>
      </c>
      <c r="D12394" s="15">
        <v>4</v>
      </c>
    </row>
    <row r="12395" spans="1:4" x14ac:dyDescent="0.25">
      <c r="A12395" s="67">
        <v>44340</v>
      </c>
      <c r="B12395" s="60" t="s">
        <v>20</v>
      </c>
      <c r="C12395" s="60" t="s">
        <v>712</v>
      </c>
      <c r="D12395" s="15">
        <v>3</v>
      </c>
    </row>
    <row r="12396" spans="1:4" x14ac:dyDescent="0.25">
      <c r="A12396" s="67">
        <v>44340</v>
      </c>
      <c r="B12396" s="60" t="s">
        <v>13</v>
      </c>
      <c r="C12396" s="60" t="s">
        <v>1027</v>
      </c>
      <c r="D12396" s="15">
        <v>6</v>
      </c>
    </row>
    <row r="12397" spans="1:4" x14ac:dyDescent="0.25">
      <c r="A12397" s="67">
        <v>44340</v>
      </c>
      <c r="B12397" s="60" t="s">
        <v>13</v>
      </c>
      <c r="C12397" s="60" t="s">
        <v>611</v>
      </c>
      <c r="D12397" s="15">
        <v>9</v>
      </c>
    </row>
    <row r="12398" spans="1:4" x14ac:dyDescent="0.25">
      <c r="A12398" s="67">
        <v>44340</v>
      </c>
      <c r="B12398" s="60" t="s">
        <v>13</v>
      </c>
      <c r="C12398" s="60" t="s">
        <v>224</v>
      </c>
      <c r="D12398" s="15">
        <v>1</v>
      </c>
    </row>
    <row r="12399" spans="1:4" x14ac:dyDescent="0.25">
      <c r="A12399" s="67">
        <v>44340</v>
      </c>
      <c r="B12399" s="60" t="s">
        <v>13</v>
      </c>
      <c r="C12399" s="564" t="s">
        <v>816</v>
      </c>
      <c r="D12399" s="15">
        <v>1</v>
      </c>
    </row>
    <row r="12400" spans="1:4" x14ac:dyDescent="0.25">
      <c r="A12400" s="67">
        <v>44340</v>
      </c>
      <c r="B12400" s="60" t="s">
        <v>13</v>
      </c>
      <c r="C12400" s="60" t="s">
        <v>13</v>
      </c>
      <c r="D12400" s="15">
        <v>39</v>
      </c>
    </row>
    <row r="12401" spans="1:4" x14ac:dyDescent="0.25">
      <c r="A12401" s="67">
        <v>44340</v>
      </c>
      <c r="B12401" s="60" t="s">
        <v>13</v>
      </c>
      <c r="C12401" s="60" t="s">
        <v>1067</v>
      </c>
      <c r="D12401" s="15">
        <v>1</v>
      </c>
    </row>
    <row r="12402" spans="1:4" x14ac:dyDescent="0.25">
      <c r="A12402" s="67">
        <v>44340</v>
      </c>
      <c r="B12402" s="60" t="s">
        <v>13</v>
      </c>
      <c r="C12402" s="60" t="s">
        <v>225</v>
      </c>
      <c r="D12402" s="15">
        <v>25</v>
      </c>
    </row>
    <row r="12403" spans="1:4" x14ac:dyDescent="0.25">
      <c r="A12403" s="67">
        <v>44340</v>
      </c>
      <c r="B12403" s="60" t="s">
        <v>13</v>
      </c>
      <c r="C12403" s="240" t="s">
        <v>222</v>
      </c>
      <c r="D12403" s="15">
        <v>23</v>
      </c>
    </row>
    <row r="12404" spans="1:4" x14ac:dyDescent="0.25">
      <c r="A12404" s="67">
        <v>44340</v>
      </c>
      <c r="B12404" s="60" t="s">
        <v>24</v>
      </c>
      <c r="C12404" s="60" t="s">
        <v>23</v>
      </c>
      <c r="D12404" s="15">
        <v>33</v>
      </c>
    </row>
    <row r="12405" spans="1:4" x14ac:dyDescent="0.25">
      <c r="A12405" s="67">
        <v>44340</v>
      </c>
      <c r="B12405" s="60" t="s">
        <v>24</v>
      </c>
      <c r="C12405" s="60" t="s">
        <v>24</v>
      </c>
      <c r="D12405" s="15">
        <v>14</v>
      </c>
    </row>
    <row r="12406" spans="1:4" x14ac:dyDescent="0.25">
      <c r="A12406" s="67">
        <v>44340</v>
      </c>
      <c r="B12406" s="60" t="s">
        <v>24</v>
      </c>
      <c r="C12406" s="564" t="s">
        <v>706</v>
      </c>
      <c r="D12406" s="15">
        <v>1</v>
      </c>
    </row>
    <row r="12407" spans="1:4" x14ac:dyDescent="0.25">
      <c r="A12407" s="67">
        <v>44340</v>
      </c>
      <c r="B12407" s="60" t="s">
        <v>24</v>
      </c>
      <c r="C12407" s="60" t="s">
        <v>942</v>
      </c>
      <c r="D12407" s="15">
        <v>12</v>
      </c>
    </row>
    <row r="12408" spans="1:4" x14ac:dyDescent="0.25">
      <c r="A12408" s="67">
        <v>44340</v>
      </c>
      <c r="B12408" s="60" t="s">
        <v>24</v>
      </c>
      <c r="C12408" s="60" t="s">
        <v>36</v>
      </c>
      <c r="D12408" s="15">
        <v>2</v>
      </c>
    </row>
    <row r="12409" spans="1:4" x14ac:dyDescent="0.25">
      <c r="A12409" s="67">
        <v>44340</v>
      </c>
      <c r="B12409" s="60" t="s">
        <v>47</v>
      </c>
      <c r="C12409" s="60" t="s">
        <v>1066</v>
      </c>
      <c r="D12409" s="15">
        <v>2</v>
      </c>
    </row>
    <row r="12410" spans="1:4" x14ac:dyDescent="0.25">
      <c r="A12410" s="67">
        <v>44340</v>
      </c>
      <c r="B12410" s="60" t="s">
        <v>47</v>
      </c>
      <c r="C12410" s="60" t="s">
        <v>47</v>
      </c>
      <c r="D12410" s="15">
        <v>24</v>
      </c>
    </row>
    <row r="12411" spans="1:4" x14ac:dyDescent="0.25">
      <c r="A12411" s="67">
        <v>44340</v>
      </c>
      <c r="B12411" s="60" t="s">
        <v>47</v>
      </c>
      <c r="C12411" s="60" t="s">
        <v>924</v>
      </c>
      <c r="D12411" s="15">
        <v>3</v>
      </c>
    </row>
    <row r="12412" spans="1:4" x14ac:dyDescent="0.25">
      <c r="A12412" s="67">
        <v>44340</v>
      </c>
      <c r="B12412" s="60" t="s">
        <v>48</v>
      </c>
      <c r="C12412" s="60" t="s">
        <v>48</v>
      </c>
      <c r="D12412" s="15">
        <v>1</v>
      </c>
    </row>
    <row r="12413" spans="1:4" x14ac:dyDescent="0.25">
      <c r="A12413" s="67">
        <v>44340</v>
      </c>
      <c r="B12413" s="60" t="s">
        <v>7</v>
      </c>
      <c r="C12413" s="60" t="s">
        <v>115</v>
      </c>
      <c r="D12413" s="15">
        <v>5</v>
      </c>
    </row>
    <row r="12414" spans="1:4" x14ac:dyDescent="0.25">
      <c r="A12414" s="67">
        <v>44340</v>
      </c>
      <c r="B12414" s="60" t="s">
        <v>7</v>
      </c>
      <c r="C12414" s="60" t="s">
        <v>7</v>
      </c>
      <c r="D12414" s="15">
        <v>49</v>
      </c>
    </row>
    <row r="12415" spans="1:4" x14ac:dyDescent="0.25">
      <c r="A12415" s="67">
        <v>44340</v>
      </c>
      <c r="B12415" s="60" t="s">
        <v>9</v>
      </c>
      <c r="C12415" s="60" t="s">
        <v>612</v>
      </c>
      <c r="D12415" s="15">
        <v>2</v>
      </c>
    </row>
    <row r="12416" spans="1:4" x14ac:dyDescent="0.25">
      <c r="A12416" s="67">
        <v>44340</v>
      </c>
      <c r="B12416" s="60" t="s">
        <v>9</v>
      </c>
      <c r="C12416" s="60" t="s">
        <v>940</v>
      </c>
      <c r="D12416" s="15">
        <v>1</v>
      </c>
    </row>
    <row r="12417" spans="1:4" x14ac:dyDescent="0.25">
      <c r="A12417" s="67">
        <v>44340</v>
      </c>
      <c r="B12417" s="60" t="s">
        <v>9</v>
      </c>
      <c r="C12417" s="60" t="s">
        <v>364</v>
      </c>
      <c r="D12417" s="15">
        <v>1</v>
      </c>
    </row>
    <row r="12418" spans="1:4" x14ac:dyDescent="0.25">
      <c r="A12418" s="67">
        <v>44340</v>
      </c>
      <c r="B12418" s="60" t="s">
        <v>9</v>
      </c>
      <c r="C12418" s="60" t="s">
        <v>9</v>
      </c>
      <c r="D12418" s="15">
        <v>90</v>
      </c>
    </row>
    <row r="12419" spans="1:4" x14ac:dyDescent="0.25">
      <c r="A12419" s="67">
        <v>44340</v>
      </c>
      <c r="B12419" s="60" t="s">
        <v>9</v>
      </c>
      <c r="C12419" s="60" t="s">
        <v>709</v>
      </c>
      <c r="D12419" s="15">
        <v>2</v>
      </c>
    </row>
    <row r="12420" spans="1:4" x14ac:dyDescent="0.25">
      <c r="A12420" s="67">
        <v>44340</v>
      </c>
      <c r="B12420" s="60" t="s">
        <v>9</v>
      </c>
      <c r="C12420" s="60" t="s">
        <v>17</v>
      </c>
      <c r="D12420" s="15">
        <v>6</v>
      </c>
    </row>
    <row r="12421" spans="1:4" x14ac:dyDescent="0.25">
      <c r="A12421" s="67">
        <v>44340</v>
      </c>
      <c r="B12421" s="60" t="s">
        <v>9</v>
      </c>
      <c r="C12421" s="73" t="s">
        <v>148</v>
      </c>
      <c r="D12421" s="15">
        <v>1</v>
      </c>
    </row>
    <row r="12422" spans="1:4" x14ac:dyDescent="0.25">
      <c r="A12422" s="67">
        <v>44340</v>
      </c>
      <c r="B12422" s="60" t="s">
        <v>9</v>
      </c>
      <c r="C12422" s="60" t="s">
        <v>144</v>
      </c>
      <c r="D12422" s="15">
        <v>13</v>
      </c>
    </row>
    <row r="12423" spans="1:4" x14ac:dyDescent="0.25">
      <c r="A12423" s="67">
        <v>44340</v>
      </c>
      <c r="B12423" s="60" t="s">
        <v>15</v>
      </c>
      <c r="C12423" s="564" t="s">
        <v>959</v>
      </c>
      <c r="D12423" s="15">
        <v>1</v>
      </c>
    </row>
    <row r="12424" spans="1:4" x14ac:dyDescent="0.25">
      <c r="A12424" s="67">
        <v>44340</v>
      </c>
      <c r="B12424" s="60" t="s">
        <v>15</v>
      </c>
      <c r="C12424" s="60" t="s">
        <v>108</v>
      </c>
      <c r="D12424" s="15">
        <v>4</v>
      </c>
    </row>
    <row r="12425" spans="1:4" x14ac:dyDescent="0.25">
      <c r="A12425" s="67">
        <v>44340</v>
      </c>
      <c r="B12425" s="60" t="s">
        <v>15</v>
      </c>
      <c r="C12425" s="60" t="s">
        <v>1355</v>
      </c>
      <c r="D12425" s="15">
        <v>4</v>
      </c>
    </row>
    <row r="12426" spans="1:4" x14ac:dyDescent="0.25">
      <c r="A12426" s="67">
        <v>44340</v>
      </c>
      <c r="B12426" s="60" t="s">
        <v>15</v>
      </c>
      <c r="C12426" s="60" t="s">
        <v>284</v>
      </c>
      <c r="D12426" s="15">
        <v>1</v>
      </c>
    </row>
    <row r="12427" spans="1:4" x14ac:dyDescent="0.25">
      <c r="A12427" s="67">
        <v>44340</v>
      </c>
      <c r="B12427" s="60" t="s">
        <v>11</v>
      </c>
      <c r="C12427" s="60" t="s">
        <v>64</v>
      </c>
      <c r="D12427" s="15">
        <v>15</v>
      </c>
    </row>
    <row r="12428" spans="1:4" x14ac:dyDescent="0.25">
      <c r="A12428" s="67">
        <v>44340</v>
      </c>
      <c r="B12428" s="60" t="s">
        <v>11</v>
      </c>
      <c r="C12428" s="60" t="s">
        <v>335</v>
      </c>
      <c r="D12428" s="15">
        <v>25</v>
      </c>
    </row>
    <row r="12429" spans="1:4" x14ac:dyDescent="0.25">
      <c r="A12429" s="67">
        <v>44340</v>
      </c>
      <c r="B12429" s="60" t="s">
        <v>11</v>
      </c>
      <c r="C12429" s="60" t="s">
        <v>1172</v>
      </c>
      <c r="D12429" s="15">
        <v>1</v>
      </c>
    </row>
    <row r="12430" spans="1:4" x14ac:dyDescent="0.25">
      <c r="A12430" s="67">
        <v>44340</v>
      </c>
      <c r="B12430" s="60" t="s">
        <v>11</v>
      </c>
      <c r="C12430" s="60" t="s">
        <v>142</v>
      </c>
      <c r="D12430" s="15">
        <v>1</v>
      </c>
    </row>
    <row r="12431" spans="1:4" x14ac:dyDescent="0.25">
      <c r="A12431" s="67">
        <v>44340</v>
      </c>
      <c r="B12431" s="60" t="s">
        <v>11</v>
      </c>
      <c r="C12431" s="60" t="s">
        <v>11</v>
      </c>
      <c r="D12431" s="15">
        <v>64</v>
      </c>
    </row>
    <row r="12432" spans="1:4" x14ac:dyDescent="0.25">
      <c r="A12432" s="67">
        <v>44340</v>
      </c>
      <c r="B12432" s="60" t="s">
        <v>11</v>
      </c>
      <c r="C12432" s="564" t="s">
        <v>1352</v>
      </c>
      <c r="D12432" s="15">
        <v>1</v>
      </c>
    </row>
    <row r="12433" spans="1:4" x14ac:dyDescent="0.25">
      <c r="A12433" s="67">
        <v>44340</v>
      </c>
      <c r="B12433" s="60" t="s">
        <v>11</v>
      </c>
      <c r="C12433" s="564" t="s">
        <v>1046</v>
      </c>
      <c r="D12433" s="15">
        <v>1</v>
      </c>
    </row>
    <row r="12434" spans="1:4" x14ac:dyDescent="0.25">
      <c r="A12434" s="67">
        <v>44340</v>
      </c>
      <c r="B12434" s="60" t="s">
        <v>11</v>
      </c>
      <c r="C12434" s="60" t="s">
        <v>763</v>
      </c>
      <c r="D12434" s="15">
        <v>10</v>
      </c>
    </row>
    <row r="12435" spans="1:4" x14ac:dyDescent="0.25">
      <c r="A12435" s="67">
        <v>44340</v>
      </c>
      <c r="B12435" s="60" t="s">
        <v>11</v>
      </c>
      <c r="C12435" s="60" t="s">
        <v>134</v>
      </c>
      <c r="D12435" s="15">
        <v>12</v>
      </c>
    </row>
    <row r="12436" spans="1:4" x14ac:dyDescent="0.25">
      <c r="A12436" s="67">
        <v>44340</v>
      </c>
      <c r="B12436" s="60" t="s">
        <v>12</v>
      </c>
      <c r="C12436" s="60" t="s">
        <v>783</v>
      </c>
      <c r="D12436" s="15">
        <v>2</v>
      </c>
    </row>
    <row r="12437" spans="1:4" x14ac:dyDescent="0.25">
      <c r="A12437" s="67">
        <v>44340</v>
      </c>
      <c r="B12437" s="60" t="s">
        <v>12</v>
      </c>
      <c r="C12437" s="60" t="s">
        <v>74</v>
      </c>
      <c r="D12437" s="15">
        <v>10</v>
      </c>
    </row>
    <row r="12438" spans="1:4" x14ac:dyDescent="0.25">
      <c r="A12438" s="67">
        <v>44340</v>
      </c>
      <c r="B12438" s="60" t="s">
        <v>12</v>
      </c>
      <c r="C12438" s="60" t="s">
        <v>955</v>
      </c>
      <c r="D12438" s="15">
        <v>1</v>
      </c>
    </row>
    <row r="12439" spans="1:4" x14ac:dyDescent="0.25">
      <c r="A12439" s="67">
        <v>44340</v>
      </c>
      <c r="B12439" s="60" t="s">
        <v>12</v>
      </c>
      <c r="C12439" s="564" t="s">
        <v>782</v>
      </c>
      <c r="D12439" s="15">
        <v>2</v>
      </c>
    </row>
    <row r="12440" spans="1:4" x14ac:dyDescent="0.25">
      <c r="A12440" s="67">
        <v>44340</v>
      </c>
      <c r="B12440" s="60" t="s">
        <v>12</v>
      </c>
      <c r="C12440" s="60" t="s">
        <v>589</v>
      </c>
      <c r="D12440" s="15">
        <v>8</v>
      </c>
    </row>
    <row r="12441" spans="1:4" x14ac:dyDescent="0.25">
      <c r="A12441" s="67">
        <v>44340</v>
      </c>
      <c r="B12441" s="60" t="s">
        <v>12</v>
      </c>
      <c r="C12441" s="60" t="s">
        <v>116</v>
      </c>
      <c r="D12441" s="15">
        <v>4</v>
      </c>
    </row>
    <row r="12442" spans="1:4" x14ac:dyDescent="0.25">
      <c r="A12442" s="67">
        <v>44340</v>
      </c>
      <c r="B12442" s="60" t="s">
        <v>12</v>
      </c>
      <c r="C12442" s="60" t="s">
        <v>12</v>
      </c>
      <c r="D12442" s="15">
        <v>62</v>
      </c>
    </row>
    <row r="12443" spans="1:4" x14ac:dyDescent="0.25">
      <c r="A12443" s="67">
        <v>44340</v>
      </c>
      <c r="B12443" s="60" t="s">
        <v>12</v>
      </c>
      <c r="C12443" s="564" t="s">
        <v>691</v>
      </c>
      <c r="D12443" s="15">
        <v>1</v>
      </c>
    </row>
    <row r="12444" spans="1:4" x14ac:dyDescent="0.25">
      <c r="A12444" s="67">
        <v>44340</v>
      </c>
      <c r="B12444" s="60" t="s">
        <v>8</v>
      </c>
      <c r="C12444" s="60" t="s">
        <v>843</v>
      </c>
      <c r="D12444" s="15">
        <v>1</v>
      </c>
    </row>
    <row r="12445" spans="1:4" x14ac:dyDescent="0.25">
      <c r="A12445" s="67">
        <v>44340</v>
      </c>
      <c r="B12445" s="60" t="s">
        <v>8</v>
      </c>
      <c r="C12445" s="60" t="s">
        <v>73</v>
      </c>
      <c r="D12445" s="15">
        <v>10</v>
      </c>
    </row>
    <row r="12446" spans="1:4" x14ac:dyDescent="0.25">
      <c r="A12446" s="67">
        <v>44340</v>
      </c>
      <c r="B12446" s="60" t="s">
        <v>8</v>
      </c>
      <c r="C12446" s="60" t="s">
        <v>229</v>
      </c>
      <c r="D12446" s="15">
        <v>5</v>
      </c>
    </row>
    <row r="12447" spans="1:4" x14ac:dyDescent="0.25">
      <c r="A12447" s="67">
        <v>44340</v>
      </c>
      <c r="B12447" s="60" t="s">
        <v>8</v>
      </c>
      <c r="C12447" s="60" t="s">
        <v>1248</v>
      </c>
      <c r="D12447" s="15">
        <v>1</v>
      </c>
    </row>
    <row r="12448" spans="1:4" x14ac:dyDescent="0.25">
      <c r="A12448" s="67">
        <v>44340</v>
      </c>
      <c r="B12448" s="60" t="s">
        <v>8</v>
      </c>
      <c r="C12448" s="60" t="s">
        <v>58</v>
      </c>
      <c r="D12448" s="15">
        <v>18</v>
      </c>
    </row>
    <row r="12449" spans="1:4" x14ac:dyDescent="0.25">
      <c r="A12449" s="67">
        <v>44340</v>
      </c>
      <c r="B12449" s="60" t="s">
        <v>8</v>
      </c>
      <c r="C12449" s="60" t="s">
        <v>114</v>
      </c>
      <c r="D12449" s="15">
        <v>1</v>
      </c>
    </row>
    <row r="12450" spans="1:4" x14ac:dyDescent="0.25">
      <c r="A12450" s="67">
        <v>44340</v>
      </c>
      <c r="B12450" s="60" t="s">
        <v>8</v>
      </c>
      <c r="C12450" s="60" t="s">
        <v>141</v>
      </c>
      <c r="D12450" s="15">
        <v>9</v>
      </c>
    </row>
    <row r="12451" spans="1:4" x14ac:dyDescent="0.25">
      <c r="A12451" s="67">
        <v>44340</v>
      </c>
      <c r="B12451" s="60" t="s">
        <v>8</v>
      </c>
      <c r="C12451" s="60" t="s">
        <v>133</v>
      </c>
      <c r="D12451" s="15">
        <v>10</v>
      </c>
    </row>
    <row r="12452" spans="1:4" x14ac:dyDescent="0.25">
      <c r="A12452" s="67">
        <v>44340</v>
      </c>
      <c r="B12452" s="60" t="s">
        <v>8</v>
      </c>
      <c r="C12452" s="60" t="s">
        <v>204</v>
      </c>
      <c r="D12452" s="15">
        <v>8</v>
      </c>
    </row>
    <row r="12453" spans="1:4" x14ac:dyDescent="0.25">
      <c r="A12453" s="67">
        <v>44340</v>
      </c>
      <c r="B12453" s="60" t="s">
        <v>8</v>
      </c>
      <c r="C12453" s="60" t="s">
        <v>40</v>
      </c>
      <c r="D12453" s="15">
        <v>4</v>
      </c>
    </row>
    <row r="12454" spans="1:4" x14ac:dyDescent="0.25">
      <c r="A12454" s="67">
        <v>44340</v>
      </c>
      <c r="B12454" s="60" t="s">
        <v>8</v>
      </c>
      <c r="C12454" s="60" t="s">
        <v>8</v>
      </c>
      <c r="D12454" s="15">
        <v>310</v>
      </c>
    </row>
    <row r="12455" spans="1:4" x14ac:dyDescent="0.25">
      <c r="A12455" s="67">
        <v>44340</v>
      </c>
      <c r="B12455" s="60" t="s">
        <v>8</v>
      </c>
      <c r="C12455" s="60" t="s">
        <v>1350</v>
      </c>
      <c r="D12455" s="15">
        <v>1</v>
      </c>
    </row>
    <row r="12456" spans="1:4" x14ac:dyDescent="0.25">
      <c r="A12456" s="67">
        <v>44340</v>
      </c>
      <c r="B12456" s="60" t="s">
        <v>8</v>
      </c>
      <c r="C12456" s="564" t="s">
        <v>1034</v>
      </c>
      <c r="D12456" s="15">
        <v>1</v>
      </c>
    </row>
    <row r="12457" spans="1:4" x14ac:dyDescent="0.25">
      <c r="A12457" s="67">
        <v>44340</v>
      </c>
      <c r="B12457" s="60" t="s">
        <v>8</v>
      </c>
      <c r="C12457" s="60" t="s">
        <v>31</v>
      </c>
      <c r="D12457" s="15">
        <v>14</v>
      </c>
    </row>
    <row r="12458" spans="1:4" x14ac:dyDescent="0.25">
      <c r="A12458" s="67">
        <v>44340</v>
      </c>
      <c r="B12458" s="60" t="s">
        <v>8</v>
      </c>
      <c r="C12458" s="60" t="s">
        <v>80</v>
      </c>
      <c r="D12458" s="15">
        <v>4</v>
      </c>
    </row>
    <row r="12459" spans="1:4" x14ac:dyDescent="0.25">
      <c r="A12459" s="67">
        <v>44340</v>
      </c>
      <c r="B12459" s="60" t="s">
        <v>8</v>
      </c>
      <c r="C12459" s="60" t="s">
        <v>594</v>
      </c>
      <c r="D12459" s="15">
        <v>2</v>
      </c>
    </row>
    <row r="12460" spans="1:4" x14ac:dyDescent="0.25">
      <c r="A12460" s="67">
        <v>44340</v>
      </c>
      <c r="B12460" s="60" t="s">
        <v>8</v>
      </c>
      <c r="C12460" s="60" t="s">
        <v>111</v>
      </c>
      <c r="D12460" s="15">
        <v>16</v>
      </c>
    </row>
    <row r="12461" spans="1:4" x14ac:dyDescent="0.25">
      <c r="A12461" s="67">
        <v>44340</v>
      </c>
      <c r="B12461" s="60" t="s">
        <v>49</v>
      </c>
      <c r="C12461" s="60" t="s">
        <v>214</v>
      </c>
      <c r="D12461" s="15">
        <v>7</v>
      </c>
    </row>
    <row r="12462" spans="1:4" x14ac:dyDescent="0.25">
      <c r="A12462" s="67">
        <v>44340</v>
      </c>
      <c r="B12462" s="60" t="s">
        <v>49</v>
      </c>
      <c r="C12462" s="60" t="s">
        <v>49</v>
      </c>
      <c r="D12462" s="15">
        <v>51</v>
      </c>
    </row>
    <row r="12463" spans="1:4" x14ac:dyDescent="0.25">
      <c r="A12463" s="67">
        <v>44340</v>
      </c>
      <c r="B12463" s="60" t="s">
        <v>50</v>
      </c>
      <c r="C12463" s="60" t="s">
        <v>928</v>
      </c>
      <c r="D12463" s="15">
        <v>1</v>
      </c>
    </row>
    <row r="12464" spans="1:4" x14ac:dyDescent="0.25">
      <c r="A12464" s="67">
        <v>44340</v>
      </c>
      <c r="B12464" s="60" t="s">
        <v>50</v>
      </c>
      <c r="C12464" s="60" t="s">
        <v>1356</v>
      </c>
      <c r="D12464" s="15">
        <v>15</v>
      </c>
    </row>
    <row r="12465" spans="1:4" x14ac:dyDescent="0.25">
      <c r="A12465" s="67">
        <v>44340</v>
      </c>
      <c r="B12465" s="60" t="s">
        <v>50</v>
      </c>
      <c r="C12465" s="60" t="s">
        <v>613</v>
      </c>
      <c r="D12465" s="15">
        <v>4</v>
      </c>
    </row>
    <row r="12466" spans="1:4" x14ac:dyDescent="0.25">
      <c r="A12466" s="67">
        <v>44340</v>
      </c>
      <c r="B12466" s="60" t="s">
        <v>50</v>
      </c>
      <c r="C12466" s="60" t="s">
        <v>367</v>
      </c>
      <c r="D12466" s="15">
        <v>16</v>
      </c>
    </row>
    <row r="12467" spans="1:4" x14ac:dyDescent="0.25">
      <c r="A12467" s="67">
        <v>44340</v>
      </c>
      <c r="B12467" s="60" t="s">
        <v>27</v>
      </c>
      <c r="C12467" s="60" t="s">
        <v>140</v>
      </c>
      <c r="D12467" s="15">
        <v>16</v>
      </c>
    </row>
    <row r="12468" spans="1:4" x14ac:dyDescent="0.25">
      <c r="A12468" s="67">
        <v>44340</v>
      </c>
      <c r="B12468" s="60" t="s">
        <v>27</v>
      </c>
      <c r="C12468" s="60" t="s">
        <v>234</v>
      </c>
      <c r="D12468" s="15">
        <v>1</v>
      </c>
    </row>
    <row r="12469" spans="1:4" x14ac:dyDescent="0.25">
      <c r="A12469" s="67">
        <v>44340</v>
      </c>
      <c r="B12469" s="60" t="s">
        <v>27</v>
      </c>
      <c r="C12469" s="60" t="s">
        <v>1353</v>
      </c>
      <c r="D12469" s="15">
        <v>1</v>
      </c>
    </row>
    <row r="12470" spans="1:4" x14ac:dyDescent="0.25">
      <c r="A12470" s="67">
        <v>44340</v>
      </c>
      <c r="B12470" s="60" t="s">
        <v>27</v>
      </c>
      <c r="C12470" s="60" t="s">
        <v>43</v>
      </c>
      <c r="D12470" s="15">
        <v>58</v>
      </c>
    </row>
    <row r="12471" spans="1:4" x14ac:dyDescent="0.25">
      <c r="A12471" s="67">
        <v>44340</v>
      </c>
      <c r="B12471" s="60" t="s">
        <v>27</v>
      </c>
      <c r="C12471" s="60" t="s">
        <v>939</v>
      </c>
      <c r="D12471" s="15">
        <v>4</v>
      </c>
    </row>
    <row r="12472" spans="1:4" x14ac:dyDescent="0.25">
      <c r="A12472" s="67">
        <v>44340</v>
      </c>
      <c r="B12472" s="60" t="s">
        <v>27</v>
      </c>
      <c r="C12472" s="60" t="s">
        <v>352</v>
      </c>
      <c r="D12472" s="15">
        <v>3</v>
      </c>
    </row>
    <row r="12473" spans="1:4" x14ac:dyDescent="0.25">
      <c r="A12473" s="67">
        <v>44340</v>
      </c>
      <c r="B12473" s="60" t="s">
        <v>27</v>
      </c>
      <c r="C12473" s="60" t="s">
        <v>28</v>
      </c>
      <c r="D12473" s="15">
        <v>2</v>
      </c>
    </row>
    <row r="12474" spans="1:4" x14ac:dyDescent="0.25">
      <c r="A12474" s="67">
        <v>44340</v>
      </c>
      <c r="B12474" s="60" t="s">
        <v>27</v>
      </c>
      <c r="C12474" s="60" t="s">
        <v>621</v>
      </c>
      <c r="D12474" s="15">
        <v>1</v>
      </c>
    </row>
    <row r="12475" spans="1:4" x14ac:dyDescent="0.25">
      <c r="A12475" s="67">
        <v>44340</v>
      </c>
      <c r="B12475" s="60" t="s">
        <v>27</v>
      </c>
      <c r="C12475" s="60" t="s">
        <v>710</v>
      </c>
      <c r="D12475" s="15">
        <v>3</v>
      </c>
    </row>
    <row r="12476" spans="1:4" x14ac:dyDescent="0.25">
      <c r="A12476" s="67">
        <v>44340</v>
      </c>
      <c r="B12476" s="60" t="s">
        <v>51</v>
      </c>
      <c r="C12476" s="564" t="s">
        <v>1354</v>
      </c>
      <c r="D12476" s="15">
        <v>1</v>
      </c>
    </row>
    <row r="12477" spans="1:4" x14ac:dyDescent="0.25">
      <c r="A12477" s="67">
        <v>44340</v>
      </c>
      <c r="B12477" s="60" t="s">
        <v>51</v>
      </c>
      <c r="C12477" s="564" t="s">
        <v>1255</v>
      </c>
      <c r="D12477" s="15">
        <v>2</v>
      </c>
    </row>
    <row r="12478" spans="1:4" x14ac:dyDescent="0.25">
      <c r="A12478" s="67">
        <v>44340</v>
      </c>
      <c r="B12478" s="60" t="s">
        <v>51</v>
      </c>
      <c r="C12478" s="60" t="s">
        <v>51</v>
      </c>
      <c r="D12478" s="15">
        <v>39</v>
      </c>
    </row>
    <row r="12479" spans="1:4" x14ac:dyDescent="0.25">
      <c r="A12479" s="67">
        <v>44340</v>
      </c>
      <c r="B12479" s="60" t="s">
        <v>10</v>
      </c>
      <c r="C12479" s="60" t="s">
        <v>1053</v>
      </c>
      <c r="D12479" s="15">
        <v>1</v>
      </c>
    </row>
    <row r="12480" spans="1:4" x14ac:dyDescent="0.25">
      <c r="A12480" s="67">
        <v>44340</v>
      </c>
      <c r="B12480" s="60" t="s">
        <v>10</v>
      </c>
      <c r="C12480" s="60" t="s">
        <v>1054</v>
      </c>
      <c r="D12480" s="15">
        <v>1</v>
      </c>
    </row>
    <row r="12481" spans="1:4" x14ac:dyDescent="0.25">
      <c r="A12481" s="67">
        <v>44340</v>
      </c>
      <c r="B12481" s="60" t="s">
        <v>10</v>
      </c>
      <c r="C12481" s="60" t="s">
        <v>10</v>
      </c>
      <c r="D12481" s="15">
        <v>29</v>
      </c>
    </row>
    <row r="12482" spans="1:4" x14ac:dyDescent="0.25">
      <c r="A12482" s="67">
        <v>44341</v>
      </c>
      <c r="B12482" s="60" t="s">
        <v>14</v>
      </c>
      <c r="C12482" s="60" t="s">
        <v>14</v>
      </c>
      <c r="D12482" s="15">
        <v>0</v>
      </c>
    </row>
    <row r="12483" spans="1:4" x14ac:dyDescent="0.25">
      <c r="A12483" s="67">
        <v>44341</v>
      </c>
      <c r="B12483" s="60" t="s">
        <v>20</v>
      </c>
      <c r="C12483" s="60" t="s">
        <v>20</v>
      </c>
      <c r="D12483" s="15">
        <v>0</v>
      </c>
    </row>
    <row r="12484" spans="1:4" x14ac:dyDescent="0.25">
      <c r="A12484" s="67">
        <v>44341</v>
      </c>
      <c r="B12484" s="60" t="s">
        <v>13</v>
      </c>
      <c r="C12484" s="60" t="s">
        <v>13</v>
      </c>
      <c r="D12484" s="15">
        <v>0</v>
      </c>
    </row>
    <row r="12485" spans="1:4" x14ac:dyDescent="0.25">
      <c r="A12485" s="67">
        <v>44341</v>
      </c>
      <c r="B12485" s="60" t="s">
        <v>24</v>
      </c>
      <c r="C12485" s="60" t="s">
        <v>24</v>
      </c>
      <c r="D12485" s="15">
        <v>0</v>
      </c>
    </row>
    <row r="12486" spans="1:4" x14ac:dyDescent="0.25">
      <c r="A12486" s="67">
        <v>44341</v>
      </c>
      <c r="B12486" s="60" t="s">
        <v>47</v>
      </c>
      <c r="C12486" s="60" t="s">
        <v>47</v>
      </c>
      <c r="D12486" s="15">
        <v>0</v>
      </c>
    </row>
    <row r="12487" spans="1:4" x14ac:dyDescent="0.25">
      <c r="A12487" s="67">
        <v>44341</v>
      </c>
      <c r="B12487" s="60" t="s">
        <v>48</v>
      </c>
      <c r="C12487" s="60" t="s">
        <v>48</v>
      </c>
      <c r="D12487" s="15">
        <v>0</v>
      </c>
    </row>
    <row r="12488" spans="1:4" x14ac:dyDescent="0.25">
      <c r="A12488" s="67">
        <v>44341</v>
      </c>
      <c r="B12488" s="60" t="s">
        <v>7</v>
      </c>
      <c r="C12488" s="60" t="s">
        <v>7</v>
      </c>
      <c r="D12488" s="15">
        <v>0</v>
      </c>
    </row>
    <row r="12489" spans="1:4" x14ac:dyDescent="0.25">
      <c r="A12489" s="67">
        <v>44341</v>
      </c>
      <c r="B12489" s="60" t="s">
        <v>9</v>
      </c>
      <c r="C12489" s="60" t="s">
        <v>9</v>
      </c>
      <c r="D12489" s="15">
        <v>0</v>
      </c>
    </row>
    <row r="12490" spans="1:4" x14ac:dyDescent="0.25">
      <c r="A12490" s="67">
        <v>44341</v>
      </c>
      <c r="B12490" s="60" t="s">
        <v>15</v>
      </c>
      <c r="C12490" s="60" t="s">
        <v>1355</v>
      </c>
      <c r="D12490" s="15">
        <v>0</v>
      </c>
    </row>
    <row r="12491" spans="1:4" x14ac:dyDescent="0.25">
      <c r="A12491" s="67">
        <v>44341</v>
      </c>
      <c r="B12491" s="60" t="s">
        <v>11</v>
      </c>
      <c r="C12491" s="60" t="s">
        <v>11</v>
      </c>
      <c r="D12491" s="15">
        <v>0</v>
      </c>
    </row>
    <row r="12492" spans="1:4" x14ac:dyDescent="0.25">
      <c r="A12492" s="67">
        <v>44341</v>
      </c>
      <c r="B12492" s="60" t="s">
        <v>12</v>
      </c>
      <c r="C12492" s="60" t="s">
        <v>12</v>
      </c>
      <c r="D12492" s="15">
        <v>0</v>
      </c>
    </row>
    <row r="12493" spans="1:4" x14ac:dyDescent="0.25">
      <c r="A12493" s="67">
        <v>44341</v>
      </c>
      <c r="B12493" s="60" t="s">
        <v>8</v>
      </c>
      <c r="C12493" s="60" t="s">
        <v>8</v>
      </c>
      <c r="D12493" s="15">
        <v>0</v>
      </c>
    </row>
    <row r="12494" spans="1:4" x14ac:dyDescent="0.25">
      <c r="A12494" s="67">
        <v>44341</v>
      </c>
      <c r="B12494" s="60" t="s">
        <v>49</v>
      </c>
      <c r="C12494" s="60" t="s">
        <v>49</v>
      </c>
      <c r="D12494" s="15">
        <v>0</v>
      </c>
    </row>
    <row r="12495" spans="1:4" x14ac:dyDescent="0.25">
      <c r="A12495" s="67">
        <v>44341</v>
      </c>
      <c r="B12495" s="60" t="s">
        <v>50</v>
      </c>
      <c r="C12495" s="60" t="s">
        <v>50</v>
      </c>
      <c r="D12495" s="15">
        <v>0</v>
      </c>
    </row>
    <row r="12496" spans="1:4" x14ac:dyDescent="0.25">
      <c r="A12496" s="67">
        <v>44341</v>
      </c>
      <c r="B12496" s="60" t="s">
        <v>27</v>
      </c>
      <c r="C12496" s="60" t="s">
        <v>27</v>
      </c>
      <c r="D12496" s="15">
        <v>0</v>
      </c>
    </row>
    <row r="12497" spans="1:4" x14ac:dyDescent="0.25">
      <c r="A12497" s="67">
        <v>44341</v>
      </c>
      <c r="B12497" s="60" t="s">
        <v>51</v>
      </c>
      <c r="C12497" s="60" t="s">
        <v>51</v>
      </c>
      <c r="D12497" s="15">
        <v>0</v>
      </c>
    </row>
    <row r="12498" spans="1:4" x14ac:dyDescent="0.25">
      <c r="A12498" s="67">
        <v>44341</v>
      </c>
      <c r="B12498" s="60" t="s">
        <v>10</v>
      </c>
      <c r="C12498" s="60" t="s">
        <v>10</v>
      </c>
      <c r="D12498" s="15">
        <v>0</v>
      </c>
    </row>
    <row r="12499" spans="1:4" x14ac:dyDescent="0.25">
      <c r="A12499" s="67">
        <v>44342</v>
      </c>
      <c r="B12499" s="60" t="s">
        <v>14</v>
      </c>
      <c r="C12499" s="73" t="s">
        <v>14</v>
      </c>
      <c r="D12499" s="15">
        <v>50</v>
      </c>
    </row>
    <row r="12500" spans="1:4" x14ac:dyDescent="0.25">
      <c r="A12500" s="67">
        <v>44342</v>
      </c>
      <c r="B12500" s="60" t="s">
        <v>14</v>
      </c>
      <c r="C12500" s="73" t="s">
        <v>947</v>
      </c>
      <c r="D12500" s="15">
        <v>2</v>
      </c>
    </row>
    <row r="12501" spans="1:4" x14ac:dyDescent="0.25">
      <c r="A12501" s="67">
        <v>44342</v>
      </c>
      <c r="B12501" s="60" t="s">
        <v>14</v>
      </c>
      <c r="C12501" s="73" t="s">
        <v>16</v>
      </c>
      <c r="D12501" s="15">
        <v>10</v>
      </c>
    </row>
    <row r="12502" spans="1:4" x14ac:dyDescent="0.25">
      <c r="A12502" s="67">
        <v>44342</v>
      </c>
      <c r="B12502" s="60" t="s">
        <v>14</v>
      </c>
      <c r="C12502" s="73" t="s">
        <v>807</v>
      </c>
      <c r="D12502" s="15">
        <v>1</v>
      </c>
    </row>
    <row r="12503" spans="1:4" x14ac:dyDescent="0.25">
      <c r="A12503" s="67">
        <v>44342</v>
      </c>
      <c r="B12503" s="60" t="s">
        <v>14</v>
      </c>
      <c r="C12503" s="73" t="s">
        <v>85</v>
      </c>
      <c r="D12503" s="15">
        <v>5</v>
      </c>
    </row>
    <row r="12504" spans="1:4" x14ac:dyDescent="0.25">
      <c r="A12504" s="67">
        <v>44342</v>
      </c>
      <c r="B12504" s="60" t="s">
        <v>20</v>
      </c>
      <c r="C12504" s="73" t="s">
        <v>853</v>
      </c>
      <c r="D12504" s="15">
        <v>6</v>
      </c>
    </row>
    <row r="12505" spans="1:4" x14ac:dyDescent="0.25">
      <c r="A12505" s="67">
        <v>44342</v>
      </c>
      <c r="B12505" s="60" t="s">
        <v>20</v>
      </c>
      <c r="C12505" s="73" t="s">
        <v>20</v>
      </c>
      <c r="D12505" s="15">
        <v>216</v>
      </c>
    </row>
    <row r="12506" spans="1:4" x14ac:dyDescent="0.25">
      <c r="A12506" s="67">
        <v>44342</v>
      </c>
      <c r="B12506" s="60" t="s">
        <v>20</v>
      </c>
      <c r="C12506" s="73" t="s">
        <v>1351</v>
      </c>
      <c r="D12506" s="15">
        <v>1</v>
      </c>
    </row>
    <row r="12507" spans="1:4" x14ac:dyDescent="0.25">
      <c r="A12507" s="67">
        <v>44342</v>
      </c>
      <c r="B12507" s="60" t="s">
        <v>20</v>
      </c>
      <c r="C12507" s="73" t="s">
        <v>365</v>
      </c>
      <c r="D12507" s="15">
        <v>1</v>
      </c>
    </row>
    <row r="12508" spans="1:4" x14ac:dyDescent="0.25">
      <c r="A12508" s="67">
        <v>44342</v>
      </c>
      <c r="B12508" s="60" t="s">
        <v>20</v>
      </c>
      <c r="C12508" s="73" t="s">
        <v>651</v>
      </c>
      <c r="D12508" s="15">
        <v>4</v>
      </c>
    </row>
    <row r="12509" spans="1:4" x14ac:dyDescent="0.25">
      <c r="A12509" s="67">
        <v>44342</v>
      </c>
      <c r="B12509" s="60" t="s">
        <v>20</v>
      </c>
      <c r="C12509" s="73" t="s">
        <v>712</v>
      </c>
      <c r="D12509" s="15">
        <v>2</v>
      </c>
    </row>
    <row r="12510" spans="1:4" x14ac:dyDescent="0.25">
      <c r="A12510" s="67">
        <v>44342</v>
      </c>
      <c r="B12510" s="60" t="s">
        <v>13</v>
      </c>
      <c r="C12510" s="73" t="s">
        <v>320</v>
      </c>
      <c r="D12510" s="15">
        <v>2</v>
      </c>
    </row>
    <row r="12511" spans="1:4" x14ac:dyDescent="0.25">
      <c r="A12511" s="67">
        <v>44342</v>
      </c>
      <c r="B12511" s="60" t="s">
        <v>13</v>
      </c>
      <c r="C12511" s="73" t="s">
        <v>13</v>
      </c>
      <c r="D12511" s="15">
        <v>46</v>
      </c>
    </row>
    <row r="12512" spans="1:4" x14ac:dyDescent="0.25">
      <c r="A12512" s="67">
        <v>44342</v>
      </c>
      <c r="B12512" s="60" t="s">
        <v>13</v>
      </c>
      <c r="C12512" s="73" t="s">
        <v>225</v>
      </c>
      <c r="D12512" s="15">
        <v>7</v>
      </c>
    </row>
    <row r="12513" spans="1:4" x14ac:dyDescent="0.25">
      <c r="A12513" s="67">
        <v>44342</v>
      </c>
      <c r="B12513" s="60" t="s">
        <v>13</v>
      </c>
      <c r="C12513" s="73" t="s">
        <v>326</v>
      </c>
      <c r="D12513" s="15">
        <v>1</v>
      </c>
    </row>
    <row r="12514" spans="1:4" x14ac:dyDescent="0.25">
      <c r="A12514" s="67">
        <v>44342</v>
      </c>
      <c r="B12514" s="60" t="s">
        <v>13</v>
      </c>
      <c r="C12514" s="73" t="s">
        <v>636</v>
      </c>
      <c r="D12514" s="15">
        <v>1</v>
      </c>
    </row>
    <row r="12515" spans="1:4" x14ac:dyDescent="0.25">
      <c r="A12515" s="67">
        <v>44342</v>
      </c>
      <c r="B12515" s="60" t="s">
        <v>13</v>
      </c>
      <c r="C12515" s="73" t="s">
        <v>222</v>
      </c>
      <c r="D12515" s="15">
        <v>17</v>
      </c>
    </row>
    <row r="12516" spans="1:4" x14ac:dyDescent="0.25">
      <c r="A12516" s="67">
        <v>44342</v>
      </c>
      <c r="B12516" s="60" t="s">
        <v>24</v>
      </c>
      <c r="C12516" s="73" t="s">
        <v>23</v>
      </c>
      <c r="D12516" s="15">
        <v>21</v>
      </c>
    </row>
    <row r="12517" spans="1:4" x14ac:dyDescent="0.25">
      <c r="A12517" s="67">
        <v>44342</v>
      </c>
      <c r="B12517" s="60" t="s">
        <v>24</v>
      </c>
      <c r="C12517" s="73" t="s">
        <v>929</v>
      </c>
      <c r="D12517" s="15">
        <v>1</v>
      </c>
    </row>
    <row r="12518" spans="1:4" x14ac:dyDescent="0.25">
      <c r="A12518" s="67">
        <v>44342</v>
      </c>
      <c r="B12518" s="60" t="s">
        <v>24</v>
      </c>
      <c r="C12518" s="73" t="s">
        <v>24</v>
      </c>
      <c r="D12518" s="15">
        <v>8</v>
      </c>
    </row>
    <row r="12519" spans="1:4" x14ac:dyDescent="0.25">
      <c r="A12519" s="67">
        <v>44342</v>
      </c>
      <c r="B12519" s="60" t="s">
        <v>47</v>
      </c>
      <c r="C12519" s="73" t="s">
        <v>1066</v>
      </c>
      <c r="D12519" s="15">
        <v>2</v>
      </c>
    </row>
    <row r="12520" spans="1:4" x14ac:dyDescent="0.25">
      <c r="A12520" s="67">
        <v>44342</v>
      </c>
      <c r="B12520" s="60" t="s">
        <v>47</v>
      </c>
      <c r="C12520" s="73" t="s">
        <v>47</v>
      </c>
      <c r="D12520" s="15">
        <v>9</v>
      </c>
    </row>
    <row r="12521" spans="1:4" x14ac:dyDescent="0.25">
      <c r="A12521" s="67">
        <v>44342</v>
      </c>
      <c r="B12521" s="60" t="s">
        <v>47</v>
      </c>
      <c r="C12521" s="73" t="s">
        <v>924</v>
      </c>
      <c r="D12521" s="15">
        <v>1</v>
      </c>
    </row>
    <row r="12522" spans="1:4" x14ac:dyDescent="0.25">
      <c r="A12522" s="67">
        <v>44342</v>
      </c>
      <c r="B12522" s="60" t="s">
        <v>48</v>
      </c>
      <c r="C12522" s="73" t="s">
        <v>48</v>
      </c>
      <c r="D12522" s="15">
        <v>4</v>
      </c>
    </row>
    <row r="12523" spans="1:4" x14ac:dyDescent="0.25">
      <c r="A12523" s="67">
        <v>44342</v>
      </c>
      <c r="B12523" s="60" t="s">
        <v>7</v>
      </c>
      <c r="C12523" s="73" t="s">
        <v>115</v>
      </c>
      <c r="D12523" s="15">
        <v>3</v>
      </c>
    </row>
    <row r="12524" spans="1:4" x14ac:dyDescent="0.25">
      <c r="A12524" s="67">
        <v>44342</v>
      </c>
      <c r="B12524" s="60" t="s">
        <v>7</v>
      </c>
      <c r="C12524" s="73" t="s">
        <v>7</v>
      </c>
      <c r="D12524" s="15">
        <v>33</v>
      </c>
    </row>
    <row r="12525" spans="1:4" x14ac:dyDescent="0.25">
      <c r="A12525" s="67">
        <v>44342</v>
      </c>
      <c r="B12525" s="60" t="s">
        <v>7</v>
      </c>
      <c r="C12525" s="73" t="s">
        <v>1357</v>
      </c>
      <c r="D12525" s="15">
        <v>1</v>
      </c>
    </row>
    <row r="12526" spans="1:4" x14ac:dyDescent="0.25">
      <c r="A12526" s="67">
        <v>44342</v>
      </c>
      <c r="B12526" s="60" t="s">
        <v>9</v>
      </c>
      <c r="C12526" s="73" t="s">
        <v>9</v>
      </c>
      <c r="D12526" s="15">
        <v>203</v>
      </c>
    </row>
    <row r="12527" spans="1:4" x14ac:dyDescent="0.25">
      <c r="A12527" s="67">
        <v>44342</v>
      </c>
      <c r="B12527" s="60" t="s">
        <v>9</v>
      </c>
      <c r="C12527" s="73" t="s">
        <v>17</v>
      </c>
      <c r="D12527" s="15">
        <v>3</v>
      </c>
    </row>
    <row r="12528" spans="1:4" x14ac:dyDescent="0.25">
      <c r="A12528" s="67">
        <v>44342</v>
      </c>
      <c r="B12528" s="60" t="s">
        <v>9</v>
      </c>
      <c r="C12528" s="73" t="s">
        <v>148</v>
      </c>
      <c r="D12528" s="15">
        <v>2</v>
      </c>
    </row>
    <row r="12529" spans="1:4" x14ac:dyDescent="0.25">
      <c r="A12529" s="67">
        <v>44342</v>
      </c>
      <c r="B12529" s="60" t="s">
        <v>9</v>
      </c>
      <c r="C12529" s="73" t="s">
        <v>144</v>
      </c>
      <c r="D12529" s="15">
        <v>23</v>
      </c>
    </row>
    <row r="12530" spans="1:4" x14ac:dyDescent="0.25">
      <c r="A12530" s="67">
        <v>44342</v>
      </c>
      <c r="B12530" s="60" t="s">
        <v>15</v>
      </c>
      <c r="C12530" s="73" t="s">
        <v>622</v>
      </c>
      <c r="D12530" s="15">
        <v>1</v>
      </c>
    </row>
    <row r="12531" spans="1:4" x14ac:dyDescent="0.25">
      <c r="A12531" s="67">
        <v>44342</v>
      </c>
      <c r="B12531" s="60" t="s">
        <v>15</v>
      </c>
      <c r="C12531" s="73" t="s">
        <v>284</v>
      </c>
      <c r="D12531" s="15">
        <v>2</v>
      </c>
    </row>
    <row r="12532" spans="1:4" x14ac:dyDescent="0.25">
      <c r="A12532" s="67">
        <v>44342</v>
      </c>
      <c r="B12532" s="60" t="s">
        <v>11</v>
      </c>
      <c r="C12532" s="73" t="s">
        <v>335</v>
      </c>
      <c r="D12532" s="15">
        <v>8</v>
      </c>
    </row>
    <row r="12533" spans="1:4" x14ac:dyDescent="0.25">
      <c r="A12533" s="67">
        <v>44342</v>
      </c>
      <c r="B12533" s="60" t="s">
        <v>11</v>
      </c>
      <c r="C12533" s="73" t="s">
        <v>142</v>
      </c>
      <c r="D12533" s="15">
        <v>1</v>
      </c>
    </row>
    <row r="12534" spans="1:4" x14ac:dyDescent="0.25">
      <c r="A12534" s="67">
        <v>44342</v>
      </c>
      <c r="B12534" s="60" t="s">
        <v>11</v>
      </c>
      <c r="C12534" s="73" t="s">
        <v>11</v>
      </c>
      <c r="D12534" s="15">
        <v>34</v>
      </c>
    </row>
    <row r="12535" spans="1:4" x14ac:dyDescent="0.25">
      <c r="A12535" s="67">
        <v>44342</v>
      </c>
      <c r="B12535" s="60" t="s">
        <v>11</v>
      </c>
      <c r="C12535" s="73" t="s">
        <v>1040</v>
      </c>
      <c r="D12535" s="15">
        <v>1</v>
      </c>
    </row>
    <row r="12536" spans="1:4" x14ac:dyDescent="0.25">
      <c r="A12536" s="67">
        <v>44342</v>
      </c>
      <c r="B12536" s="60" t="s">
        <v>11</v>
      </c>
      <c r="C12536" s="73" t="s">
        <v>763</v>
      </c>
      <c r="D12536" s="15">
        <v>3</v>
      </c>
    </row>
    <row r="12537" spans="1:4" x14ac:dyDescent="0.25">
      <c r="A12537" s="67">
        <v>44342</v>
      </c>
      <c r="B12537" s="60" t="s">
        <v>12</v>
      </c>
      <c r="C12537" s="73" t="s">
        <v>74</v>
      </c>
      <c r="D12537" s="15">
        <v>2</v>
      </c>
    </row>
    <row r="12538" spans="1:4" x14ac:dyDescent="0.25">
      <c r="A12538" s="67">
        <v>44342</v>
      </c>
      <c r="B12538" s="60" t="s">
        <v>12</v>
      </c>
      <c r="C12538" s="73" t="s">
        <v>589</v>
      </c>
      <c r="D12538" s="15">
        <v>2</v>
      </c>
    </row>
    <row r="12539" spans="1:4" x14ac:dyDescent="0.25">
      <c r="A12539" s="67">
        <v>44342</v>
      </c>
      <c r="B12539" s="60" t="s">
        <v>12</v>
      </c>
      <c r="C12539" s="73" t="s">
        <v>12</v>
      </c>
      <c r="D12539" s="15">
        <v>31</v>
      </c>
    </row>
    <row r="12540" spans="1:4" x14ac:dyDescent="0.25">
      <c r="A12540" s="67">
        <v>44342</v>
      </c>
      <c r="B12540" s="60" t="s">
        <v>8</v>
      </c>
      <c r="C12540" s="73" t="s">
        <v>1080</v>
      </c>
      <c r="D12540" s="15">
        <v>1</v>
      </c>
    </row>
    <row r="12541" spans="1:4" x14ac:dyDescent="0.25">
      <c r="A12541" s="67">
        <v>44342</v>
      </c>
      <c r="B12541" s="60" t="s">
        <v>8</v>
      </c>
      <c r="C12541" s="73" t="s">
        <v>843</v>
      </c>
      <c r="D12541" s="15">
        <v>3</v>
      </c>
    </row>
    <row r="12542" spans="1:4" x14ac:dyDescent="0.25">
      <c r="A12542" s="67">
        <v>44342</v>
      </c>
      <c r="B12542" s="60" t="s">
        <v>8</v>
      </c>
      <c r="C12542" s="73" t="s">
        <v>73</v>
      </c>
      <c r="D12542" s="15">
        <v>7</v>
      </c>
    </row>
    <row r="12543" spans="1:4" x14ac:dyDescent="0.25">
      <c r="A12543" s="67">
        <v>44342</v>
      </c>
      <c r="B12543" s="60" t="s">
        <v>8</v>
      </c>
      <c r="C12543" s="73" t="s">
        <v>229</v>
      </c>
      <c r="D12543" s="15">
        <v>4</v>
      </c>
    </row>
    <row r="12544" spans="1:4" x14ac:dyDescent="0.25">
      <c r="A12544" s="67">
        <v>44342</v>
      </c>
      <c r="B12544" s="60" t="s">
        <v>8</v>
      </c>
      <c r="C12544" s="73" t="s">
        <v>58</v>
      </c>
      <c r="D12544" s="15">
        <v>12</v>
      </c>
    </row>
    <row r="12545" spans="1:4" x14ac:dyDescent="0.25">
      <c r="A12545" s="67">
        <v>44342</v>
      </c>
      <c r="B12545" s="60" t="s">
        <v>8</v>
      </c>
      <c r="C12545" s="73" t="s">
        <v>141</v>
      </c>
      <c r="D12545" s="15">
        <v>6</v>
      </c>
    </row>
    <row r="12546" spans="1:4" x14ac:dyDescent="0.25">
      <c r="A12546" s="67">
        <v>44342</v>
      </c>
      <c r="B12546" s="60" t="s">
        <v>8</v>
      </c>
      <c r="C12546" s="73" t="s">
        <v>133</v>
      </c>
      <c r="D12546" s="15">
        <v>10</v>
      </c>
    </row>
    <row r="12547" spans="1:4" x14ac:dyDescent="0.25">
      <c r="A12547" s="67">
        <v>44342</v>
      </c>
      <c r="B12547" s="60" t="s">
        <v>8</v>
      </c>
      <c r="C12547" s="73" t="s">
        <v>1358</v>
      </c>
      <c r="D12547" s="15">
        <v>1</v>
      </c>
    </row>
    <row r="12548" spans="1:4" x14ac:dyDescent="0.25">
      <c r="A12548" s="67">
        <v>44342</v>
      </c>
      <c r="B12548" s="60" t="s">
        <v>8</v>
      </c>
      <c r="C12548" s="73" t="s">
        <v>204</v>
      </c>
      <c r="D12548" s="15">
        <v>9</v>
      </c>
    </row>
    <row r="12549" spans="1:4" x14ac:dyDescent="0.25">
      <c r="A12549" s="67">
        <v>44342</v>
      </c>
      <c r="B12549" s="60" t="s">
        <v>8</v>
      </c>
      <c r="C12549" s="73" t="s">
        <v>40</v>
      </c>
      <c r="D12549" s="15">
        <v>2</v>
      </c>
    </row>
    <row r="12550" spans="1:4" x14ac:dyDescent="0.25">
      <c r="A12550" s="67">
        <v>44342</v>
      </c>
      <c r="B12550" s="60" t="s">
        <v>8</v>
      </c>
      <c r="C12550" s="73" t="s">
        <v>8</v>
      </c>
      <c r="D12550" s="15">
        <v>142</v>
      </c>
    </row>
    <row r="12551" spans="1:4" x14ac:dyDescent="0.25">
      <c r="A12551" s="67">
        <v>44342</v>
      </c>
      <c r="B12551" s="60" t="s">
        <v>8</v>
      </c>
      <c r="C12551" s="73" t="s">
        <v>31</v>
      </c>
      <c r="D12551" s="15">
        <v>6</v>
      </c>
    </row>
    <row r="12552" spans="1:4" x14ac:dyDescent="0.25">
      <c r="A12552" s="67">
        <v>44342</v>
      </c>
      <c r="B12552" s="60" t="s">
        <v>8</v>
      </c>
      <c r="C12552" s="73" t="s">
        <v>80</v>
      </c>
      <c r="D12552" s="15">
        <v>2</v>
      </c>
    </row>
    <row r="12553" spans="1:4" x14ac:dyDescent="0.25">
      <c r="A12553" s="67">
        <v>44342</v>
      </c>
      <c r="B12553" s="60" t="s">
        <v>8</v>
      </c>
      <c r="C12553" s="73" t="s">
        <v>594</v>
      </c>
      <c r="D12553" s="15">
        <v>6</v>
      </c>
    </row>
    <row r="12554" spans="1:4" x14ac:dyDescent="0.25">
      <c r="A12554" s="67">
        <v>44342</v>
      </c>
      <c r="B12554" s="60" t="s">
        <v>8</v>
      </c>
      <c r="C12554" s="73" t="s">
        <v>111</v>
      </c>
      <c r="D12554" s="15">
        <v>17</v>
      </c>
    </row>
    <row r="12555" spans="1:4" x14ac:dyDescent="0.25">
      <c r="A12555" s="67">
        <v>44342</v>
      </c>
      <c r="B12555" s="60" t="s">
        <v>8</v>
      </c>
      <c r="C12555" s="73" t="s">
        <v>347</v>
      </c>
      <c r="D12555" s="15">
        <v>1</v>
      </c>
    </row>
    <row r="12556" spans="1:4" x14ac:dyDescent="0.25">
      <c r="A12556" s="67">
        <v>44342</v>
      </c>
      <c r="B12556" s="60" t="s">
        <v>49</v>
      </c>
      <c r="C12556" s="73" t="s">
        <v>214</v>
      </c>
      <c r="D12556" s="15">
        <v>4</v>
      </c>
    </row>
    <row r="12557" spans="1:4" x14ac:dyDescent="0.25">
      <c r="A12557" s="67">
        <v>44342</v>
      </c>
      <c r="B12557" s="60" t="s">
        <v>49</v>
      </c>
      <c r="C12557" s="73" t="s">
        <v>49</v>
      </c>
      <c r="D12557" s="15">
        <v>49</v>
      </c>
    </row>
    <row r="12558" spans="1:4" x14ac:dyDescent="0.25">
      <c r="A12558" s="67">
        <v>44342</v>
      </c>
      <c r="B12558" s="60" t="s">
        <v>50</v>
      </c>
      <c r="C12558" s="73" t="s">
        <v>613</v>
      </c>
      <c r="D12558" s="15">
        <v>1</v>
      </c>
    </row>
    <row r="12559" spans="1:4" x14ac:dyDescent="0.25">
      <c r="A12559" s="67">
        <v>44342</v>
      </c>
      <c r="B12559" s="60" t="s">
        <v>50</v>
      </c>
      <c r="C12559" s="73" t="s">
        <v>1356</v>
      </c>
      <c r="D12559" s="15">
        <v>1</v>
      </c>
    </row>
    <row r="12560" spans="1:4" x14ac:dyDescent="0.25">
      <c r="A12560" s="67">
        <v>44342</v>
      </c>
      <c r="B12560" s="60" t="s">
        <v>50</v>
      </c>
      <c r="C12560" s="73" t="s">
        <v>367</v>
      </c>
      <c r="D12560" s="15">
        <v>1</v>
      </c>
    </row>
    <row r="12561" spans="1:4" x14ac:dyDescent="0.25">
      <c r="A12561" s="67">
        <v>44342</v>
      </c>
      <c r="B12561" s="60" t="s">
        <v>27</v>
      </c>
      <c r="C12561" s="73" t="s">
        <v>140</v>
      </c>
      <c r="D12561" s="15">
        <v>4</v>
      </c>
    </row>
    <row r="12562" spans="1:4" x14ac:dyDescent="0.25">
      <c r="A12562" s="67">
        <v>44342</v>
      </c>
      <c r="B12562" s="60" t="s">
        <v>27</v>
      </c>
      <c r="C12562" s="73" t="s">
        <v>43</v>
      </c>
      <c r="D12562" s="15">
        <v>32</v>
      </c>
    </row>
    <row r="12563" spans="1:4" x14ac:dyDescent="0.25">
      <c r="A12563" s="67">
        <v>44342</v>
      </c>
      <c r="B12563" s="60" t="s">
        <v>27</v>
      </c>
      <c r="C12563" s="73" t="s">
        <v>939</v>
      </c>
      <c r="D12563" s="15">
        <v>3</v>
      </c>
    </row>
    <row r="12564" spans="1:4" x14ac:dyDescent="0.25">
      <c r="A12564" s="67">
        <v>44342</v>
      </c>
      <c r="B12564" s="60" t="s">
        <v>27</v>
      </c>
      <c r="C12564" s="73" t="s">
        <v>352</v>
      </c>
      <c r="D12564" s="15">
        <v>1</v>
      </c>
    </row>
    <row r="12565" spans="1:4" x14ac:dyDescent="0.25">
      <c r="A12565" s="67">
        <v>44342</v>
      </c>
      <c r="B12565" s="60" t="s">
        <v>27</v>
      </c>
      <c r="C12565" s="73" t="s">
        <v>621</v>
      </c>
      <c r="D12565" s="15">
        <v>1</v>
      </c>
    </row>
    <row r="12566" spans="1:4" x14ac:dyDescent="0.25">
      <c r="A12566" s="67">
        <v>44342</v>
      </c>
      <c r="B12566" s="60" t="s">
        <v>27</v>
      </c>
      <c r="C12566" s="73" t="s">
        <v>710</v>
      </c>
      <c r="D12566" s="15">
        <v>4</v>
      </c>
    </row>
    <row r="12567" spans="1:4" x14ac:dyDescent="0.25">
      <c r="A12567" s="67">
        <v>44342</v>
      </c>
      <c r="B12567" s="60" t="s">
        <v>51</v>
      </c>
      <c r="C12567" s="73" t="s">
        <v>51</v>
      </c>
      <c r="D12567" s="15">
        <v>17</v>
      </c>
    </row>
    <row r="12568" spans="1:4" x14ac:dyDescent="0.25">
      <c r="A12568" s="67">
        <v>44342</v>
      </c>
      <c r="B12568" s="60" t="s">
        <v>10</v>
      </c>
      <c r="C12568" s="73" t="s">
        <v>1249</v>
      </c>
      <c r="D12568" s="15">
        <v>1</v>
      </c>
    </row>
    <row r="12569" spans="1:4" x14ac:dyDescent="0.25">
      <c r="A12569" s="67">
        <v>44342</v>
      </c>
      <c r="B12569" s="60" t="s">
        <v>10</v>
      </c>
      <c r="C12569" s="73" t="s">
        <v>1250</v>
      </c>
      <c r="D12569" s="15">
        <v>2</v>
      </c>
    </row>
    <row r="12570" spans="1:4" x14ac:dyDescent="0.25">
      <c r="A12570" s="67">
        <v>44342</v>
      </c>
      <c r="B12570" s="60" t="s">
        <v>10</v>
      </c>
      <c r="C12570" s="73" t="s">
        <v>1053</v>
      </c>
      <c r="D12570" s="15">
        <v>2</v>
      </c>
    </row>
    <row r="12571" spans="1:4" x14ac:dyDescent="0.25">
      <c r="A12571" s="67">
        <v>44342</v>
      </c>
      <c r="B12571" s="60" t="s">
        <v>10</v>
      </c>
      <c r="C12571" s="73" t="s">
        <v>1044</v>
      </c>
      <c r="D12571" s="15">
        <v>2</v>
      </c>
    </row>
    <row r="12572" spans="1:4" x14ac:dyDescent="0.25">
      <c r="A12572" s="67">
        <v>44342</v>
      </c>
      <c r="B12572" s="60" t="s">
        <v>10</v>
      </c>
      <c r="C12572" s="73" t="s">
        <v>342</v>
      </c>
      <c r="D12572" s="15">
        <v>1</v>
      </c>
    </row>
    <row r="12573" spans="1:4" x14ac:dyDescent="0.25">
      <c r="A12573" s="67">
        <v>44342</v>
      </c>
      <c r="B12573" s="60" t="s">
        <v>10</v>
      </c>
      <c r="C12573" s="73" t="s">
        <v>931</v>
      </c>
      <c r="D12573" s="15">
        <v>1</v>
      </c>
    </row>
    <row r="12574" spans="1:4" x14ac:dyDescent="0.25">
      <c r="A12574" s="67">
        <v>44342</v>
      </c>
      <c r="B12574" s="60" t="s">
        <v>10</v>
      </c>
      <c r="C12574" s="73" t="s">
        <v>10</v>
      </c>
      <c r="D12574" s="15">
        <v>25</v>
      </c>
    </row>
    <row r="12575" spans="1:4" x14ac:dyDescent="0.25">
      <c r="A12575" s="67">
        <v>44343</v>
      </c>
      <c r="B12575" s="60" t="s">
        <v>14</v>
      </c>
      <c r="C12575" s="73" t="s">
        <v>14</v>
      </c>
      <c r="D12575" s="15">
        <v>37</v>
      </c>
    </row>
    <row r="12576" spans="1:4" x14ac:dyDescent="0.25">
      <c r="A12576" s="67">
        <v>44343</v>
      </c>
      <c r="B12576" s="60" t="s">
        <v>14</v>
      </c>
      <c r="C12576" s="73" t="s">
        <v>16</v>
      </c>
      <c r="D12576" s="15">
        <v>24</v>
      </c>
    </row>
    <row r="12577" spans="1:4" x14ac:dyDescent="0.25">
      <c r="A12577" s="67">
        <v>44343</v>
      </c>
      <c r="B12577" s="60" t="s">
        <v>14</v>
      </c>
      <c r="C12577" s="73" t="s">
        <v>807</v>
      </c>
      <c r="D12577" s="15">
        <v>1</v>
      </c>
    </row>
    <row r="12578" spans="1:4" x14ac:dyDescent="0.25">
      <c r="A12578" s="67">
        <v>44343</v>
      </c>
      <c r="B12578" s="60" t="s">
        <v>14</v>
      </c>
      <c r="C12578" s="73" t="s">
        <v>85</v>
      </c>
      <c r="D12578" s="15">
        <v>14</v>
      </c>
    </row>
    <row r="12579" spans="1:4" x14ac:dyDescent="0.25">
      <c r="A12579" s="67">
        <v>44343</v>
      </c>
      <c r="B12579" s="60" t="s">
        <v>20</v>
      </c>
      <c r="C12579" s="73" t="s">
        <v>853</v>
      </c>
      <c r="D12579" s="15">
        <v>4</v>
      </c>
    </row>
    <row r="12580" spans="1:4" x14ac:dyDescent="0.25">
      <c r="A12580" s="67">
        <v>44343</v>
      </c>
      <c r="B12580" s="60" t="s">
        <v>20</v>
      </c>
      <c r="C12580" s="73" t="s">
        <v>20</v>
      </c>
      <c r="D12580" s="15">
        <v>171</v>
      </c>
    </row>
    <row r="12581" spans="1:4" x14ac:dyDescent="0.25">
      <c r="A12581" s="67">
        <v>44343</v>
      </c>
      <c r="B12581" s="60" t="s">
        <v>20</v>
      </c>
      <c r="C12581" s="73" t="s">
        <v>651</v>
      </c>
      <c r="D12581" s="15">
        <v>1</v>
      </c>
    </row>
    <row r="12582" spans="1:4" x14ac:dyDescent="0.25">
      <c r="A12582" s="67">
        <v>44343</v>
      </c>
      <c r="B12582" s="60" t="s">
        <v>20</v>
      </c>
      <c r="C12582" s="73" t="s">
        <v>712</v>
      </c>
      <c r="D12582" s="15">
        <v>1</v>
      </c>
    </row>
    <row r="12583" spans="1:4" x14ac:dyDescent="0.25">
      <c r="A12583" s="67">
        <v>44343</v>
      </c>
      <c r="B12583" s="60" t="s">
        <v>13</v>
      </c>
      <c r="C12583" s="73" t="s">
        <v>1251</v>
      </c>
      <c r="D12583" s="15">
        <v>1</v>
      </c>
    </row>
    <row r="12584" spans="1:4" x14ac:dyDescent="0.25">
      <c r="A12584" s="67">
        <v>44343</v>
      </c>
      <c r="B12584" s="60" t="s">
        <v>13</v>
      </c>
      <c r="C12584" s="73" t="s">
        <v>13</v>
      </c>
      <c r="D12584" s="15">
        <v>18</v>
      </c>
    </row>
    <row r="12585" spans="1:4" x14ac:dyDescent="0.25">
      <c r="A12585" s="67">
        <v>44343</v>
      </c>
      <c r="B12585" s="60" t="s">
        <v>13</v>
      </c>
      <c r="C12585" s="73" t="s">
        <v>673</v>
      </c>
      <c r="D12585" s="15">
        <v>2</v>
      </c>
    </row>
    <row r="12586" spans="1:4" x14ac:dyDescent="0.25">
      <c r="A12586" s="67">
        <v>44343</v>
      </c>
      <c r="B12586" s="60" t="s">
        <v>13</v>
      </c>
      <c r="C12586" s="73" t="s">
        <v>225</v>
      </c>
      <c r="D12586" s="15">
        <v>10</v>
      </c>
    </row>
    <row r="12587" spans="1:4" x14ac:dyDescent="0.25">
      <c r="A12587" s="67">
        <v>44343</v>
      </c>
      <c r="B12587" s="60" t="s">
        <v>13</v>
      </c>
      <c r="C12587" s="73" t="s">
        <v>222</v>
      </c>
      <c r="D12587" s="15">
        <v>6</v>
      </c>
    </row>
    <row r="12588" spans="1:4" x14ac:dyDescent="0.25">
      <c r="A12588" s="67">
        <v>44343</v>
      </c>
      <c r="B12588" s="60" t="s">
        <v>24</v>
      </c>
      <c r="C12588" s="73" t="s">
        <v>23</v>
      </c>
      <c r="D12588" s="15">
        <v>28</v>
      </c>
    </row>
    <row r="12589" spans="1:4" x14ac:dyDescent="0.25">
      <c r="A12589" s="67">
        <v>44343</v>
      </c>
      <c r="B12589" s="60" t="s">
        <v>24</v>
      </c>
      <c r="C12589" s="73" t="s">
        <v>24</v>
      </c>
      <c r="D12589" s="15">
        <v>16</v>
      </c>
    </row>
    <row r="12590" spans="1:4" x14ac:dyDescent="0.25">
      <c r="A12590" s="67">
        <v>44343</v>
      </c>
      <c r="B12590" s="60" t="s">
        <v>24</v>
      </c>
      <c r="C12590" s="73" t="s">
        <v>706</v>
      </c>
      <c r="D12590" s="15">
        <v>1</v>
      </c>
    </row>
    <row r="12591" spans="1:4" x14ac:dyDescent="0.25">
      <c r="A12591" s="67">
        <v>44343</v>
      </c>
      <c r="B12591" s="60" t="s">
        <v>24</v>
      </c>
      <c r="C12591" s="73" t="s">
        <v>942</v>
      </c>
      <c r="D12591" s="15">
        <v>1</v>
      </c>
    </row>
    <row r="12592" spans="1:4" x14ac:dyDescent="0.25">
      <c r="A12592" s="67">
        <v>44343</v>
      </c>
      <c r="B12592" s="60" t="s">
        <v>24</v>
      </c>
      <c r="C12592" s="73" t="s">
        <v>36</v>
      </c>
      <c r="D12592" s="15">
        <v>2</v>
      </c>
    </row>
    <row r="12593" spans="1:4" x14ac:dyDescent="0.25">
      <c r="A12593" s="67">
        <v>44343</v>
      </c>
      <c r="B12593" s="60" t="s">
        <v>47</v>
      </c>
      <c r="C12593" s="73" t="s">
        <v>47</v>
      </c>
      <c r="D12593" s="15">
        <v>12</v>
      </c>
    </row>
    <row r="12594" spans="1:4" x14ac:dyDescent="0.25">
      <c r="A12594" s="67">
        <v>44343</v>
      </c>
      <c r="B12594" s="60" t="s">
        <v>47</v>
      </c>
      <c r="C12594" s="73" t="s">
        <v>924</v>
      </c>
      <c r="D12594" s="15">
        <v>5</v>
      </c>
    </row>
    <row r="12595" spans="1:4" x14ac:dyDescent="0.25">
      <c r="A12595" s="67">
        <v>44343</v>
      </c>
      <c r="B12595" s="60" t="s">
        <v>48</v>
      </c>
      <c r="C12595" s="73" t="s">
        <v>48</v>
      </c>
      <c r="D12595" s="15">
        <v>2</v>
      </c>
    </row>
    <row r="12596" spans="1:4" x14ac:dyDescent="0.25">
      <c r="A12596" s="67">
        <v>44343</v>
      </c>
      <c r="B12596" s="60" t="s">
        <v>7</v>
      </c>
      <c r="C12596" s="73" t="s">
        <v>115</v>
      </c>
      <c r="D12596" s="15">
        <v>4</v>
      </c>
    </row>
    <row r="12597" spans="1:4" x14ac:dyDescent="0.25">
      <c r="A12597" s="67">
        <v>44343</v>
      </c>
      <c r="B12597" s="60" t="s">
        <v>7</v>
      </c>
      <c r="C12597" s="73" t="s">
        <v>7</v>
      </c>
      <c r="D12597" s="15">
        <v>38</v>
      </c>
    </row>
    <row r="12598" spans="1:4" x14ac:dyDescent="0.25">
      <c r="A12598" s="67">
        <v>44343</v>
      </c>
      <c r="B12598" s="60" t="s">
        <v>9</v>
      </c>
      <c r="C12598" s="60" t="s">
        <v>9</v>
      </c>
      <c r="D12598" s="15">
        <v>61</v>
      </c>
    </row>
    <row r="12599" spans="1:4" x14ac:dyDescent="0.25">
      <c r="A12599" s="67">
        <v>44343</v>
      </c>
      <c r="B12599" s="60" t="s">
        <v>9</v>
      </c>
      <c r="C12599" s="73" t="s">
        <v>17</v>
      </c>
      <c r="D12599" s="15">
        <v>7</v>
      </c>
    </row>
    <row r="12600" spans="1:4" x14ac:dyDescent="0.25">
      <c r="A12600" s="67">
        <v>44343</v>
      </c>
      <c r="B12600" s="60" t="s">
        <v>9</v>
      </c>
      <c r="C12600" s="73" t="s">
        <v>148</v>
      </c>
      <c r="D12600" s="15">
        <v>4</v>
      </c>
    </row>
    <row r="12601" spans="1:4" x14ac:dyDescent="0.25">
      <c r="A12601" s="67">
        <v>44343</v>
      </c>
      <c r="B12601" s="60" t="s">
        <v>9</v>
      </c>
      <c r="C12601" s="73" t="s">
        <v>144</v>
      </c>
      <c r="D12601" s="15">
        <v>6</v>
      </c>
    </row>
    <row r="12602" spans="1:4" x14ac:dyDescent="0.25">
      <c r="A12602" s="67">
        <v>44343</v>
      </c>
      <c r="B12602" s="60" t="s">
        <v>15</v>
      </c>
      <c r="C12602" s="73" t="s">
        <v>1355</v>
      </c>
      <c r="D12602" s="15">
        <v>7</v>
      </c>
    </row>
    <row r="12603" spans="1:4" x14ac:dyDescent="0.25">
      <c r="A12603" s="67">
        <v>44343</v>
      </c>
      <c r="B12603" s="60" t="s">
        <v>15</v>
      </c>
      <c r="C12603" s="73" t="s">
        <v>1028</v>
      </c>
      <c r="D12603" s="15">
        <v>2</v>
      </c>
    </row>
    <row r="12604" spans="1:4" x14ac:dyDescent="0.25">
      <c r="A12604" s="67">
        <v>44343</v>
      </c>
      <c r="B12604" s="60" t="s">
        <v>11</v>
      </c>
      <c r="C12604" s="73" t="s">
        <v>335</v>
      </c>
      <c r="D12604" s="15">
        <v>1</v>
      </c>
    </row>
    <row r="12605" spans="1:4" x14ac:dyDescent="0.25">
      <c r="A12605" s="67">
        <v>44343</v>
      </c>
      <c r="B12605" s="60" t="s">
        <v>11</v>
      </c>
      <c r="C12605" s="73" t="s">
        <v>857</v>
      </c>
      <c r="D12605" s="15">
        <v>1</v>
      </c>
    </row>
    <row r="12606" spans="1:4" x14ac:dyDescent="0.25">
      <c r="A12606" s="67">
        <v>44343</v>
      </c>
      <c r="B12606" s="60" t="s">
        <v>11</v>
      </c>
      <c r="C12606" s="73" t="s">
        <v>11</v>
      </c>
      <c r="D12606" s="15">
        <v>41</v>
      </c>
    </row>
    <row r="12607" spans="1:4" x14ac:dyDescent="0.25">
      <c r="A12607" s="67">
        <v>44343</v>
      </c>
      <c r="B12607" s="60" t="s">
        <v>11</v>
      </c>
      <c r="C12607" s="73" t="s">
        <v>854</v>
      </c>
      <c r="D12607" s="15">
        <v>1</v>
      </c>
    </row>
    <row r="12608" spans="1:4" x14ac:dyDescent="0.25">
      <c r="A12608" s="67">
        <v>44343</v>
      </c>
      <c r="B12608" s="60" t="s">
        <v>11</v>
      </c>
      <c r="C12608" s="73" t="s">
        <v>134</v>
      </c>
      <c r="D12608" s="15">
        <v>3</v>
      </c>
    </row>
    <row r="12609" spans="1:4" x14ac:dyDescent="0.25">
      <c r="A12609" s="67">
        <v>44343</v>
      </c>
      <c r="B12609" s="60" t="s">
        <v>12</v>
      </c>
      <c r="C12609" s="73" t="s">
        <v>74</v>
      </c>
      <c r="D12609" s="15">
        <v>1</v>
      </c>
    </row>
    <row r="12610" spans="1:4" x14ac:dyDescent="0.25">
      <c r="A12610" s="67">
        <v>44343</v>
      </c>
      <c r="B12610" s="60" t="s">
        <v>12</v>
      </c>
      <c r="C12610" s="73" t="s">
        <v>781</v>
      </c>
      <c r="D12610" s="15">
        <v>1</v>
      </c>
    </row>
    <row r="12611" spans="1:4" x14ac:dyDescent="0.25">
      <c r="A12611" s="67">
        <v>44343</v>
      </c>
      <c r="B12611" s="60" t="s">
        <v>12</v>
      </c>
      <c r="C12611" s="73" t="s">
        <v>589</v>
      </c>
      <c r="D12611" s="15">
        <v>1</v>
      </c>
    </row>
    <row r="12612" spans="1:4" x14ac:dyDescent="0.25">
      <c r="A12612" s="67">
        <v>44343</v>
      </c>
      <c r="B12612" s="60" t="s">
        <v>12</v>
      </c>
      <c r="C12612" s="73" t="s">
        <v>12</v>
      </c>
      <c r="D12612" s="15">
        <v>11</v>
      </c>
    </row>
    <row r="12613" spans="1:4" x14ac:dyDescent="0.25">
      <c r="A12613" s="67">
        <v>44343</v>
      </c>
      <c r="B12613" s="60" t="s">
        <v>8</v>
      </c>
      <c r="C12613" s="73" t="s">
        <v>1080</v>
      </c>
      <c r="D12613" s="15">
        <v>3</v>
      </c>
    </row>
    <row r="12614" spans="1:4" x14ac:dyDescent="0.25">
      <c r="A12614" s="67">
        <v>44343</v>
      </c>
      <c r="B12614" s="60" t="s">
        <v>8</v>
      </c>
      <c r="C12614" s="73" t="s">
        <v>73</v>
      </c>
      <c r="D12614" s="15">
        <v>7</v>
      </c>
    </row>
    <row r="12615" spans="1:4" x14ac:dyDescent="0.25">
      <c r="A12615" s="67">
        <v>44343</v>
      </c>
      <c r="B12615" s="60" t="s">
        <v>8</v>
      </c>
      <c r="C12615" s="73" t="s">
        <v>229</v>
      </c>
      <c r="D12615" s="15">
        <v>11</v>
      </c>
    </row>
    <row r="12616" spans="1:4" x14ac:dyDescent="0.25">
      <c r="A12616" s="67">
        <v>44343</v>
      </c>
      <c r="B12616" s="60" t="s">
        <v>8</v>
      </c>
      <c r="C12616" s="73" t="s">
        <v>58</v>
      </c>
      <c r="D12616" s="15">
        <v>2</v>
      </c>
    </row>
    <row r="12617" spans="1:4" x14ac:dyDescent="0.25">
      <c r="A12617" s="67">
        <v>44343</v>
      </c>
      <c r="B12617" s="60" t="s">
        <v>8</v>
      </c>
      <c r="C12617" s="73" t="s">
        <v>141</v>
      </c>
      <c r="D12617" s="15">
        <v>1</v>
      </c>
    </row>
    <row r="12618" spans="1:4" x14ac:dyDescent="0.25">
      <c r="A12618" s="67">
        <v>44343</v>
      </c>
      <c r="B12618" s="60" t="s">
        <v>8</v>
      </c>
      <c r="C12618" s="73" t="s">
        <v>133</v>
      </c>
      <c r="D12618" s="15">
        <v>9</v>
      </c>
    </row>
    <row r="12619" spans="1:4" x14ac:dyDescent="0.25">
      <c r="A12619" s="67">
        <v>44343</v>
      </c>
      <c r="B12619" s="60" t="s">
        <v>8</v>
      </c>
      <c r="C12619" s="73" t="s">
        <v>204</v>
      </c>
      <c r="D12619" s="15">
        <v>2</v>
      </c>
    </row>
    <row r="12620" spans="1:4" x14ac:dyDescent="0.25">
      <c r="A12620" s="67">
        <v>44343</v>
      </c>
      <c r="B12620" s="60" t="s">
        <v>8</v>
      </c>
      <c r="C12620" s="73" t="s">
        <v>40</v>
      </c>
      <c r="D12620" s="15">
        <v>7</v>
      </c>
    </row>
    <row r="12621" spans="1:4" x14ac:dyDescent="0.25">
      <c r="A12621" s="67">
        <v>44343</v>
      </c>
      <c r="B12621" s="60" t="s">
        <v>8</v>
      </c>
      <c r="C12621" s="73" t="s">
        <v>8</v>
      </c>
      <c r="D12621" s="15">
        <v>73</v>
      </c>
    </row>
    <row r="12622" spans="1:4" x14ac:dyDescent="0.25">
      <c r="A12622" s="67">
        <v>44343</v>
      </c>
      <c r="B12622" s="60" t="s">
        <v>8</v>
      </c>
      <c r="C12622" s="73" t="s">
        <v>31</v>
      </c>
      <c r="D12622" s="15">
        <v>9</v>
      </c>
    </row>
    <row r="12623" spans="1:4" x14ac:dyDescent="0.25">
      <c r="A12623" s="67">
        <v>44343</v>
      </c>
      <c r="B12623" s="60" t="s">
        <v>8</v>
      </c>
      <c r="C12623" s="73" t="s">
        <v>80</v>
      </c>
      <c r="D12623" s="15">
        <v>4</v>
      </c>
    </row>
    <row r="12624" spans="1:4" x14ac:dyDescent="0.25">
      <c r="A12624" s="67">
        <v>44343</v>
      </c>
      <c r="B12624" s="60" t="s">
        <v>8</v>
      </c>
      <c r="C12624" s="73" t="s">
        <v>111</v>
      </c>
      <c r="D12624" s="15">
        <v>8</v>
      </c>
    </row>
    <row r="12625" spans="1:4" x14ac:dyDescent="0.25">
      <c r="A12625" s="67">
        <v>44343</v>
      </c>
      <c r="B12625" s="60" t="s">
        <v>49</v>
      </c>
      <c r="C12625" s="73" t="s">
        <v>214</v>
      </c>
      <c r="D12625" s="15">
        <v>3</v>
      </c>
    </row>
    <row r="12626" spans="1:4" x14ac:dyDescent="0.25">
      <c r="A12626" s="67">
        <v>44343</v>
      </c>
      <c r="B12626" s="60" t="s">
        <v>49</v>
      </c>
      <c r="C12626" s="73" t="s">
        <v>49</v>
      </c>
      <c r="D12626" s="15">
        <v>47</v>
      </c>
    </row>
    <row r="12627" spans="1:4" x14ac:dyDescent="0.25">
      <c r="A12627" s="67">
        <v>44343</v>
      </c>
      <c r="B12627" s="60" t="s">
        <v>50</v>
      </c>
      <c r="C12627" s="73" t="s">
        <v>613</v>
      </c>
      <c r="D12627" s="15">
        <v>2</v>
      </c>
    </row>
    <row r="12628" spans="1:4" x14ac:dyDescent="0.25">
      <c r="A12628" s="67">
        <v>44343</v>
      </c>
      <c r="B12628" s="60" t="s">
        <v>50</v>
      </c>
      <c r="C12628" s="73" t="s">
        <v>1356</v>
      </c>
      <c r="D12628" s="15">
        <v>2</v>
      </c>
    </row>
    <row r="12629" spans="1:4" x14ac:dyDescent="0.25">
      <c r="A12629" s="67">
        <v>44343</v>
      </c>
      <c r="B12629" s="60" t="s">
        <v>50</v>
      </c>
      <c r="C12629" s="73" t="s">
        <v>367</v>
      </c>
      <c r="D12629" s="15">
        <v>6</v>
      </c>
    </row>
    <row r="12630" spans="1:4" x14ac:dyDescent="0.25">
      <c r="A12630" s="67">
        <v>44343</v>
      </c>
      <c r="B12630" s="60" t="s">
        <v>27</v>
      </c>
      <c r="C12630" s="73" t="s">
        <v>140</v>
      </c>
      <c r="D12630" s="15">
        <v>10</v>
      </c>
    </row>
    <row r="12631" spans="1:4" x14ac:dyDescent="0.25">
      <c r="A12631" s="67">
        <v>44343</v>
      </c>
      <c r="B12631" s="60" t="s">
        <v>27</v>
      </c>
      <c r="C12631" s="73" t="s">
        <v>234</v>
      </c>
      <c r="D12631" s="15">
        <v>3</v>
      </c>
    </row>
    <row r="12632" spans="1:4" x14ac:dyDescent="0.25">
      <c r="A12632" s="67">
        <v>44343</v>
      </c>
      <c r="B12632" s="60" t="s">
        <v>27</v>
      </c>
      <c r="C12632" s="73" t="s">
        <v>43</v>
      </c>
      <c r="D12632" s="15">
        <v>31</v>
      </c>
    </row>
    <row r="12633" spans="1:4" x14ac:dyDescent="0.25">
      <c r="A12633" s="67">
        <v>44343</v>
      </c>
      <c r="B12633" s="60" t="s">
        <v>27</v>
      </c>
      <c r="C12633" s="73" t="s">
        <v>939</v>
      </c>
      <c r="D12633" s="15">
        <v>1</v>
      </c>
    </row>
    <row r="12634" spans="1:4" x14ac:dyDescent="0.25">
      <c r="A12634" s="67">
        <v>44343</v>
      </c>
      <c r="B12634" s="60" t="s">
        <v>27</v>
      </c>
      <c r="C12634" s="73" t="s">
        <v>352</v>
      </c>
      <c r="D12634" s="15">
        <v>2</v>
      </c>
    </row>
    <row r="12635" spans="1:4" x14ac:dyDescent="0.25">
      <c r="A12635" s="67">
        <v>44343</v>
      </c>
      <c r="B12635" s="60" t="s">
        <v>27</v>
      </c>
      <c r="C12635" s="73" t="s">
        <v>866</v>
      </c>
      <c r="D12635" s="15">
        <v>2</v>
      </c>
    </row>
    <row r="12636" spans="1:4" x14ac:dyDescent="0.25">
      <c r="A12636" s="67">
        <v>44343</v>
      </c>
      <c r="B12636" s="60" t="s">
        <v>27</v>
      </c>
      <c r="C12636" s="73" t="s">
        <v>1020</v>
      </c>
      <c r="D12636" s="15">
        <v>1</v>
      </c>
    </row>
    <row r="12637" spans="1:4" x14ac:dyDescent="0.25">
      <c r="A12637" s="67">
        <v>44343</v>
      </c>
      <c r="B12637" s="60" t="s">
        <v>27</v>
      </c>
      <c r="C12637" s="73" t="s">
        <v>621</v>
      </c>
      <c r="D12637" s="15">
        <v>4</v>
      </c>
    </row>
    <row r="12638" spans="1:4" x14ac:dyDescent="0.25">
      <c r="A12638" s="67">
        <v>44343</v>
      </c>
      <c r="B12638" s="60" t="s">
        <v>27</v>
      </c>
      <c r="C12638" s="73" t="s">
        <v>710</v>
      </c>
      <c r="D12638" s="15">
        <v>5</v>
      </c>
    </row>
    <row r="12639" spans="1:4" x14ac:dyDescent="0.25">
      <c r="A12639" s="67">
        <v>44343</v>
      </c>
      <c r="B12639" s="60" t="s">
        <v>51</v>
      </c>
      <c r="C12639" s="60" t="s">
        <v>51</v>
      </c>
      <c r="D12639" s="15">
        <v>0</v>
      </c>
    </row>
    <row r="12640" spans="1:4" x14ac:dyDescent="0.25">
      <c r="A12640" s="67">
        <v>44343</v>
      </c>
      <c r="B12640" s="60" t="s">
        <v>10</v>
      </c>
      <c r="C12640" s="73" t="s">
        <v>1053</v>
      </c>
      <c r="D12640" s="15">
        <v>1</v>
      </c>
    </row>
    <row r="12641" spans="1:4" x14ac:dyDescent="0.25">
      <c r="A12641" s="67">
        <v>44343</v>
      </c>
      <c r="B12641" s="60" t="s">
        <v>10</v>
      </c>
      <c r="C12641" s="73" t="s">
        <v>1144</v>
      </c>
      <c r="D12641" s="15">
        <v>1</v>
      </c>
    </row>
    <row r="12642" spans="1:4" x14ac:dyDescent="0.25">
      <c r="A12642" s="67">
        <v>44343</v>
      </c>
      <c r="B12642" s="60" t="s">
        <v>10</v>
      </c>
      <c r="C12642" s="73" t="s">
        <v>646</v>
      </c>
      <c r="D12642" s="15">
        <v>1</v>
      </c>
    </row>
    <row r="12643" spans="1:4" x14ac:dyDescent="0.25">
      <c r="A12643" s="67">
        <v>44343</v>
      </c>
      <c r="B12643" s="60" t="s">
        <v>10</v>
      </c>
      <c r="C12643" s="73" t="s">
        <v>342</v>
      </c>
      <c r="D12643" s="15">
        <v>1</v>
      </c>
    </row>
    <row r="12644" spans="1:4" x14ac:dyDescent="0.25">
      <c r="A12644" s="67">
        <v>44343</v>
      </c>
      <c r="B12644" s="60" t="s">
        <v>10</v>
      </c>
      <c r="C12644" s="73" t="s">
        <v>10</v>
      </c>
      <c r="D12644" s="15">
        <v>23</v>
      </c>
    </row>
    <row r="12645" spans="1:4" x14ac:dyDescent="0.25">
      <c r="A12645" s="67">
        <v>44344</v>
      </c>
      <c r="B12645" s="60" t="s">
        <v>14</v>
      </c>
      <c r="C12645" s="73" t="s">
        <v>14</v>
      </c>
      <c r="D12645" s="15">
        <v>40</v>
      </c>
    </row>
    <row r="12646" spans="1:4" x14ac:dyDescent="0.25">
      <c r="A12646" s="67">
        <v>44344</v>
      </c>
      <c r="B12646" s="60" t="s">
        <v>14</v>
      </c>
      <c r="C12646" s="73" t="s">
        <v>1359</v>
      </c>
      <c r="D12646" s="15">
        <v>2</v>
      </c>
    </row>
    <row r="12647" spans="1:4" x14ac:dyDescent="0.25">
      <c r="A12647" s="67">
        <v>44344</v>
      </c>
      <c r="B12647" s="60" t="s">
        <v>14</v>
      </c>
      <c r="C12647" s="73" t="s">
        <v>16</v>
      </c>
      <c r="D12647" s="15">
        <v>16</v>
      </c>
    </row>
    <row r="12648" spans="1:4" x14ac:dyDescent="0.25">
      <c r="A12648" s="67">
        <v>44344</v>
      </c>
      <c r="B12648" s="60" t="s">
        <v>14</v>
      </c>
      <c r="C12648" s="73" t="s">
        <v>807</v>
      </c>
      <c r="D12648" s="15">
        <v>5</v>
      </c>
    </row>
    <row r="12649" spans="1:4" x14ac:dyDescent="0.25">
      <c r="A12649" s="67">
        <v>44344</v>
      </c>
      <c r="B12649" s="60" t="s">
        <v>14</v>
      </c>
      <c r="C12649" s="73" t="s">
        <v>85</v>
      </c>
      <c r="D12649" s="15">
        <v>9</v>
      </c>
    </row>
    <row r="12650" spans="1:4" x14ac:dyDescent="0.25">
      <c r="A12650" s="67">
        <v>44344</v>
      </c>
      <c r="B12650" s="60" t="s">
        <v>20</v>
      </c>
      <c r="C12650" s="73" t="s">
        <v>853</v>
      </c>
      <c r="D12650" s="15">
        <v>5</v>
      </c>
    </row>
    <row r="12651" spans="1:4" x14ac:dyDescent="0.25">
      <c r="A12651" s="67">
        <v>44344</v>
      </c>
      <c r="B12651" s="60" t="s">
        <v>20</v>
      </c>
      <c r="C12651" s="73" t="s">
        <v>20</v>
      </c>
      <c r="D12651" s="15">
        <v>251</v>
      </c>
    </row>
    <row r="12652" spans="1:4" x14ac:dyDescent="0.25">
      <c r="A12652" s="67">
        <v>44344</v>
      </c>
      <c r="B12652" s="60" t="s">
        <v>20</v>
      </c>
      <c r="C12652" s="73" t="s">
        <v>1351</v>
      </c>
      <c r="D12652" s="15">
        <v>1</v>
      </c>
    </row>
    <row r="12653" spans="1:4" x14ac:dyDescent="0.25">
      <c r="A12653" s="67">
        <v>44344</v>
      </c>
      <c r="B12653" s="60" t="s">
        <v>20</v>
      </c>
      <c r="C12653" s="73" t="s">
        <v>679</v>
      </c>
      <c r="D12653" s="15">
        <v>1</v>
      </c>
    </row>
    <row r="12654" spans="1:4" x14ac:dyDescent="0.25">
      <c r="A12654" s="67">
        <v>44344</v>
      </c>
      <c r="B12654" s="60" t="s">
        <v>20</v>
      </c>
      <c r="C12654" s="73" t="s">
        <v>365</v>
      </c>
      <c r="D12654" s="15">
        <v>2</v>
      </c>
    </row>
    <row r="12655" spans="1:4" x14ac:dyDescent="0.25">
      <c r="A12655" s="67">
        <v>44344</v>
      </c>
      <c r="B12655" s="60" t="s">
        <v>20</v>
      </c>
      <c r="C12655" s="73" t="s">
        <v>651</v>
      </c>
      <c r="D12655" s="15">
        <v>2</v>
      </c>
    </row>
    <row r="12656" spans="1:4" x14ac:dyDescent="0.25">
      <c r="A12656" s="67">
        <v>44344</v>
      </c>
      <c r="B12656" s="60" t="s">
        <v>20</v>
      </c>
      <c r="C12656" s="73" t="s">
        <v>876</v>
      </c>
      <c r="D12656" s="15">
        <v>2</v>
      </c>
    </row>
    <row r="12657" spans="1:4" x14ac:dyDescent="0.25">
      <c r="A12657" s="67">
        <v>44344</v>
      </c>
      <c r="B12657" s="60" t="s">
        <v>20</v>
      </c>
      <c r="C12657" s="73" t="s">
        <v>712</v>
      </c>
      <c r="D12657" s="15">
        <v>1</v>
      </c>
    </row>
    <row r="12658" spans="1:4" x14ac:dyDescent="0.25">
      <c r="A12658" s="67">
        <v>44344</v>
      </c>
      <c r="B12658" s="60" t="s">
        <v>13</v>
      </c>
      <c r="C12658" s="73" t="s">
        <v>1027</v>
      </c>
      <c r="D12658" s="15">
        <v>1</v>
      </c>
    </row>
    <row r="12659" spans="1:4" x14ac:dyDescent="0.25">
      <c r="A12659" s="67">
        <v>44344</v>
      </c>
      <c r="B12659" s="60" t="s">
        <v>13</v>
      </c>
      <c r="C12659" s="73" t="s">
        <v>320</v>
      </c>
      <c r="D12659" s="15">
        <v>1</v>
      </c>
    </row>
    <row r="12660" spans="1:4" x14ac:dyDescent="0.25">
      <c r="A12660" s="67">
        <v>44344</v>
      </c>
      <c r="B12660" s="60" t="s">
        <v>13</v>
      </c>
      <c r="C12660" s="73" t="s">
        <v>1251</v>
      </c>
      <c r="D12660" s="15">
        <v>1</v>
      </c>
    </row>
    <row r="12661" spans="1:4" x14ac:dyDescent="0.25">
      <c r="A12661" s="67">
        <v>44344</v>
      </c>
      <c r="B12661" s="60" t="s">
        <v>13</v>
      </c>
      <c r="C12661" s="73" t="s">
        <v>611</v>
      </c>
      <c r="D12661" s="15">
        <v>2</v>
      </c>
    </row>
    <row r="12662" spans="1:4" x14ac:dyDescent="0.25">
      <c r="A12662" s="67">
        <v>44344</v>
      </c>
      <c r="B12662" s="60" t="s">
        <v>13</v>
      </c>
      <c r="C12662" s="73" t="s">
        <v>224</v>
      </c>
      <c r="D12662" s="15">
        <v>1</v>
      </c>
    </row>
    <row r="12663" spans="1:4" x14ac:dyDescent="0.25">
      <c r="A12663" s="67">
        <v>44344</v>
      </c>
      <c r="B12663" s="60" t="s">
        <v>13</v>
      </c>
      <c r="C12663" s="73" t="s">
        <v>816</v>
      </c>
      <c r="D12663" s="15">
        <v>1</v>
      </c>
    </row>
    <row r="12664" spans="1:4" x14ac:dyDescent="0.25">
      <c r="A12664" s="67">
        <v>44344</v>
      </c>
      <c r="B12664" s="60" t="s">
        <v>13</v>
      </c>
      <c r="C12664" s="73" t="s">
        <v>13</v>
      </c>
      <c r="D12664" s="15">
        <v>21</v>
      </c>
    </row>
    <row r="12665" spans="1:4" x14ac:dyDescent="0.25">
      <c r="A12665" s="67">
        <v>44344</v>
      </c>
      <c r="B12665" s="60" t="s">
        <v>13</v>
      </c>
      <c r="C12665" s="73" t="s">
        <v>326</v>
      </c>
      <c r="D12665" s="15">
        <v>1</v>
      </c>
    </row>
    <row r="12666" spans="1:4" x14ac:dyDescent="0.25">
      <c r="A12666" s="67">
        <v>44344</v>
      </c>
      <c r="B12666" s="60" t="s">
        <v>13</v>
      </c>
      <c r="C12666" s="73" t="s">
        <v>673</v>
      </c>
      <c r="D12666" s="15">
        <v>1</v>
      </c>
    </row>
    <row r="12667" spans="1:4" x14ac:dyDescent="0.25">
      <c r="A12667" s="67">
        <v>44344</v>
      </c>
      <c r="B12667" s="60" t="s">
        <v>13</v>
      </c>
      <c r="C12667" s="73" t="s">
        <v>225</v>
      </c>
      <c r="D12667" s="15">
        <v>9</v>
      </c>
    </row>
    <row r="12668" spans="1:4" x14ac:dyDescent="0.25">
      <c r="A12668" s="67">
        <v>44344</v>
      </c>
      <c r="B12668" s="60" t="s">
        <v>13</v>
      </c>
      <c r="C12668" s="73" t="s">
        <v>222</v>
      </c>
      <c r="D12668" s="15">
        <v>6</v>
      </c>
    </row>
    <row r="12669" spans="1:4" x14ac:dyDescent="0.25">
      <c r="A12669" s="67">
        <v>44344</v>
      </c>
      <c r="B12669" s="60" t="s">
        <v>24</v>
      </c>
      <c r="C12669" s="73" t="s">
        <v>23</v>
      </c>
      <c r="D12669" s="15">
        <v>20</v>
      </c>
    </row>
    <row r="12670" spans="1:4" x14ac:dyDescent="0.25">
      <c r="A12670" s="67">
        <v>44344</v>
      </c>
      <c r="B12670" s="60" t="s">
        <v>24</v>
      </c>
      <c r="C12670" s="73" t="s">
        <v>24</v>
      </c>
      <c r="D12670" s="15">
        <v>10</v>
      </c>
    </row>
    <row r="12671" spans="1:4" x14ac:dyDescent="0.25">
      <c r="A12671" s="67">
        <v>44344</v>
      </c>
      <c r="B12671" s="60" t="s">
        <v>24</v>
      </c>
      <c r="C12671" s="73" t="s">
        <v>706</v>
      </c>
      <c r="D12671" s="15">
        <v>1</v>
      </c>
    </row>
    <row r="12672" spans="1:4" x14ac:dyDescent="0.25">
      <c r="A12672" s="67">
        <v>44344</v>
      </c>
      <c r="B12672" s="60" t="s">
        <v>24</v>
      </c>
      <c r="C12672" s="73" t="s">
        <v>942</v>
      </c>
      <c r="D12672" s="15">
        <v>1</v>
      </c>
    </row>
    <row r="12673" spans="1:4" x14ac:dyDescent="0.25">
      <c r="A12673" s="67">
        <v>44344</v>
      </c>
      <c r="B12673" s="60" t="s">
        <v>24</v>
      </c>
      <c r="C12673" s="73" t="s">
        <v>656</v>
      </c>
      <c r="D12673" s="15">
        <v>1</v>
      </c>
    </row>
    <row r="12674" spans="1:4" x14ac:dyDescent="0.25">
      <c r="A12674" s="67">
        <v>44344</v>
      </c>
      <c r="B12674" s="60" t="s">
        <v>24</v>
      </c>
      <c r="C12674" s="73" t="s">
        <v>36</v>
      </c>
      <c r="D12674" s="15">
        <v>1</v>
      </c>
    </row>
    <row r="12675" spans="1:4" x14ac:dyDescent="0.25">
      <c r="A12675" s="67">
        <v>44344</v>
      </c>
      <c r="B12675" s="60" t="s">
        <v>47</v>
      </c>
      <c r="C12675" s="73" t="s">
        <v>47</v>
      </c>
      <c r="D12675" s="15">
        <v>7</v>
      </c>
    </row>
    <row r="12676" spans="1:4" x14ac:dyDescent="0.25">
      <c r="A12676" s="67">
        <v>44344</v>
      </c>
      <c r="B12676" s="60" t="s">
        <v>47</v>
      </c>
      <c r="C12676" s="73" t="s">
        <v>924</v>
      </c>
      <c r="D12676" s="15">
        <v>2</v>
      </c>
    </row>
    <row r="12677" spans="1:4" x14ac:dyDescent="0.25">
      <c r="A12677" s="67">
        <v>44344</v>
      </c>
      <c r="B12677" s="60" t="s">
        <v>48</v>
      </c>
      <c r="C12677" s="73" t="s">
        <v>48</v>
      </c>
      <c r="D12677" s="15">
        <v>6</v>
      </c>
    </row>
    <row r="12678" spans="1:4" x14ac:dyDescent="0.25">
      <c r="A12678" s="67">
        <v>44344</v>
      </c>
      <c r="B12678" s="60" t="s">
        <v>7</v>
      </c>
      <c r="C12678" s="73" t="s">
        <v>115</v>
      </c>
      <c r="D12678" s="15">
        <v>3</v>
      </c>
    </row>
    <row r="12679" spans="1:4" x14ac:dyDescent="0.25">
      <c r="A12679" s="67">
        <v>44344</v>
      </c>
      <c r="B12679" s="60" t="s">
        <v>7</v>
      </c>
      <c r="C12679" s="73" t="s">
        <v>7</v>
      </c>
      <c r="D12679" s="15">
        <v>26</v>
      </c>
    </row>
    <row r="12680" spans="1:4" x14ac:dyDescent="0.25">
      <c r="A12680" s="67">
        <v>44344</v>
      </c>
      <c r="B12680" s="60" t="s">
        <v>9</v>
      </c>
      <c r="C12680" s="73" t="s">
        <v>612</v>
      </c>
      <c r="D12680" s="15">
        <v>1</v>
      </c>
    </row>
    <row r="12681" spans="1:4" x14ac:dyDescent="0.25">
      <c r="A12681" s="67">
        <v>44344</v>
      </c>
      <c r="B12681" s="60" t="s">
        <v>9</v>
      </c>
      <c r="C12681" s="73" t="s">
        <v>1360</v>
      </c>
      <c r="D12681" s="15">
        <v>1</v>
      </c>
    </row>
    <row r="12682" spans="1:4" x14ac:dyDescent="0.25">
      <c r="A12682" s="67">
        <v>44344</v>
      </c>
      <c r="B12682" s="60" t="s">
        <v>9</v>
      </c>
      <c r="C12682" s="73" t="s">
        <v>364</v>
      </c>
      <c r="D12682" s="15">
        <v>2</v>
      </c>
    </row>
    <row r="12683" spans="1:4" x14ac:dyDescent="0.25">
      <c r="A12683" s="67">
        <v>44344</v>
      </c>
      <c r="B12683" s="60" t="s">
        <v>9</v>
      </c>
      <c r="C12683" s="73" t="s">
        <v>9</v>
      </c>
      <c r="D12683" s="15">
        <v>45</v>
      </c>
    </row>
    <row r="12684" spans="1:4" x14ac:dyDescent="0.25">
      <c r="A12684" s="67">
        <v>44344</v>
      </c>
      <c r="B12684" s="60" t="s">
        <v>9</v>
      </c>
      <c r="C12684" s="73" t="s">
        <v>17</v>
      </c>
      <c r="D12684" s="15">
        <v>10</v>
      </c>
    </row>
    <row r="12685" spans="1:4" x14ac:dyDescent="0.25">
      <c r="A12685" s="67">
        <v>44344</v>
      </c>
      <c r="B12685" s="60" t="s">
        <v>9</v>
      </c>
      <c r="C12685" s="73" t="s">
        <v>148</v>
      </c>
      <c r="D12685" s="15">
        <v>2</v>
      </c>
    </row>
    <row r="12686" spans="1:4" x14ac:dyDescent="0.25">
      <c r="A12686" s="67">
        <v>44344</v>
      </c>
      <c r="B12686" s="60" t="s">
        <v>9</v>
      </c>
      <c r="C12686" s="73" t="s">
        <v>144</v>
      </c>
      <c r="D12686" s="15">
        <v>19</v>
      </c>
    </row>
    <row r="12687" spans="1:4" x14ac:dyDescent="0.25">
      <c r="A12687" s="67">
        <v>44344</v>
      </c>
      <c r="B12687" s="60" t="s">
        <v>15</v>
      </c>
      <c r="C12687" s="73" t="s">
        <v>108</v>
      </c>
      <c r="D12687" s="15">
        <v>6</v>
      </c>
    </row>
    <row r="12688" spans="1:4" x14ac:dyDescent="0.25">
      <c r="A12688" s="67">
        <v>44344</v>
      </c>
      <c r="B12688" s="60" t="s">
        <v>15</v>
      </c>
      <c r="C12688" s="73" t="s">
        <v>1355</v>
      </c>
      <c r="D12688" s="15">
        <v>2</v>
      </c>
    </row>
    <row r="12689" spans="1:4" x14ac:dyDescent="0.25">
      <c r="A12689" s="67">
        <v>44344</v>
      </c>
      <c r="B12689" s="60" t="s">
        <v>15</v>
      </c>
      <c r="C12689" s="73" t="s">
        <v>622</v>
      </c>
      <c r="D12689" s="15">
        <v>1</v>
      </c>
    </row>
    <row r="12690" spans="1:4" x14ac:dyDescent="0.25">
      <c r="A12690" s="67">
        <v>44344</v>
      </c>
      <c r="B12690" s="60" t="s">
        <v>11</v>
      </c>
      <c r="C12690" s="73" t="s">
        <v>64</v>
      </c>
      <c r="D12690" s="15">
        <v>12</v>
      </c>
    </row>
    <row r="12691" spans="1:4" x14ac:dyDescent="0.25">
      <c r="A12691" s="67">
        <v>44344</v>
      </c>
      <c r="B12691" s="60" t="s">
        <v>11</v>
      </c>
      <c r="C12691" s="73" t="s">
        <v>335</v>
      </c>
      <c r="D12691" s="15">
        <v>5</v>
      </c>
    </row>
    <row r="12692" spans="1:4" x14ac:dyDescent="0.25">
      <c r="A12692" s="67">
        <v>44344</v>
      </c>
      <c r="B12692" s="60" t="s">
        <v>11</v>
      </c>
      <c r="C12692" s="73" t="s">
        <v>1361</v>
      </c>
      <c r="D12692" s="15">
        <v>1</v>
      </c>
    </row>
    <row r="12693" spans="1:4" x14ac:dyDescent="0.25">
      <c r="A12693" s="67">
        <v>44344</v>
      </c>
      <c r="B12693" s="60" t="s">
        <v>11</v>
      </c>
      <c r="C12693" s="73" t="s">
        <v>944</v>
      </c>
      <c r="D12693" s="15">
        <v>1</v>
      </c>
    </row>
    <row r="12694" spans="1:4" x14ac:dyDescent="0.25">
      <c r="A12694" s="67">
        <v>44344</v>
      </c>
      <c r="B12694" s="60" t="s">
        <v>11</v>
      </c>
      <c r="C12694" s="73" t="s">
        <v>11</v>
      </c>
      <c r="D12694" s="15">
        <v>36</v>
      </c>
    </row>
    <row r="12695" spans="1:4" x14ac:dyDescent="0.25">
      <c r="A12695" s="67">
        <v>44344</v>
      </c>
      <c r="B12695" s="60" t="s">
        <v>11</v>
      </c>
      <c r="C12695" s="73" t="s">
        <v>763</v>
      </c>
      <c r="D12695" s="15">
        <v>5</v>
      </c>
    </row>
    <row r="12696" spans="1:4" x14ac:dyDescent="0.25">
      <c r="A12696" s="67">
        <v>44344</v>
      </c>
      <c r="B12696" s="60" t="s">
        <v>11</v>
      </c>
      <c r="C12696" s="73" t="s">
        <v>134</v>
      </c>
      <c r="D12696" s="15">
        <v>1</v>
      </c>
    </row>
    <row r="12697" spans="1:4" x14ac:dyDescent="0.25">
      <c r="A12697" s="67">
        <v>44344</v>
      </c>
      <c r="B12697" s="60" t="s">
        <v>12</v>
      </c>
      <c r="C12697" s="73" t="s">
        <v>74</v>
      </c>
      <c r="D12697" s="15">
        <v>4</v>
      </c>
    </row>
    <row r="12698" spans="1:4" x14ac:dyDescent="0.25">
      <c r="A12698" s="67">
        <v>44344</v>
      </c>
      <c r="B12698" s="60" t="s">
        <v>12</v>
      </c>
      <c r="C12698" s="73" t="s">
        <v>781</v>
      </c>
      <c r="D12698" s="15">
        <v>1</v>
      </c>
    </row>
    <row r="12699" spans="1:4" x14ac:dyDescent="0.25">
      <c r="A12699" s="67">
        <v>44344</v>
      </c>
      <c r="B12699" s="60" t="s">
        <v>12</v>
      </c>
      <c r="C12699" s="73" t="s">
        <v>589</v>
      </c>
      <c r="D12699" s="15">
        <v>1</v>
      </c>
    </row>
    <row r="12700" spans="1:4" x14ac:dyDescent="0.25">
      <c r="A12700" s="67">
        <v>44344</v>
      </c>
      <c r="B12700" s="60" t="s">
        <v>12</v>
      </c>
      <c r="C12700" s="73" t="s">
        <v>116</v>
      </c>
      <c r="D12700" s="15">
        <v>8</v>
      </c>
    </row>
    <row r="12701" spans="1:4" x14ac:dyDescent="0.25">
      <c r="A12701" s="67">
        <v>44344</v>
      </c>
      <c r="B12701" s="60" t="s">
        <v>12</v>
      </c>
      <c r="C12701" s="73" t="s">
        <v>12</v>
      </c>
      <c r="D12701" s="15">
        <v>32</v>
      </c>
    </row>
    <row r="12702" spans="1:4" x14ac:dyDescent="0.25">
      <c r="A12702" s="67">
        <v>44344</v>
      </c>
      <c r="B12702" s="60" t="s">
        <v>8</v>
      </c>
      <c r="C12702" s="73" t="s">
        <v>1080</v>
      </c>
      <c r="D12702" s="15">
        <v>6</v>
      </c>
    </row>
    <row r="12703" spans="1:4" x14ac:dyDescent="0.25">
      <c r="A12703" s="67">
        <v>44344</v>
      </c>
      <c r="B12703" s="60" t="s">
        <v>8</v>
      </c>
      <c r="C12703" s="73" t="s">
        <v>73</v>
      </c>
      <c r="D12703" s="15">
        <v>10</v>
      </c>
    </row>
    <row r="12704" spans="1:4" x14ac:dyDescent="0.25">
      <c r="A12704" s="67">
        <v>44344</v>
      </c>
      <c r="B12704" s="60" t="s">
        <v>8</v>
      </c>
      <c r="C12704" s="73" t="s">
        <v>229</v>
      </c>
      <c r="D12704" s="15">
        <v>14</v>
      </c>
    </row>
    <row r="12705" spans="1:4" x14ac:dyDescent="0.25">
      <c r="A12705" s="67">
        <v>44344</v>
      </c>
      <c r="B12705" s="60" t="s">
        <v>8</v>
      </c>
      <c r="C12705" s="73" t="s">
        <v>1248</v>
      </c>
      <c r="D12705" s="15">
        <v>1</v>
      </c>
    </row>
    <row r="12706" spans="1:4" x14ac:dyDescent="0.25">
      <c r="A12706" s="67">
        <v>44344</v>
      </c>
      <c r="B12706" s="60" t="s">
        <v>8</v>
      </c>
      <c r="C12706" s="73" t="s">
        <v>780</v>
      </c>
      <c r="D12706" s="15">
        <v>1</v>
      </c>
    </row>
    <row r="12707" spans="1:4" x14ac:dyDescent="0.25">
      <c r="A12707" s="67">
        <v>44344</v>
      </c>
      <c r="B12707" s="60" t="s">
        <v>8</v>
      </c>
      <c r="C12707" s="73" t="s">
        <v>58</v>
      </c>
      <c r="D12707" s="15">
        <v>11</v>
      </c>
    </row>
    <row r="12708" spans="1:4" x14ac:dyDescent="0.25">
      <c r="A12708" s="67">
        <v>44344</v>
      </c>
      <c r="B12708" s="60" t="s">
        <v>8</v>
      </c>
      <c r="C12708" s="73" t="s">
        <v>721</v>
      </c>
      <c r="D12708" s="15">
        <v>1</v>
      </c>
    </row>
    <row r="12709" spans="1:4" x14ac:dyDescent="0.25">
      <c r="A12709" s="67">
        <v>44344</v>
      </c>
      <c r="B12709" s="60" t="s">
        <v>8</v>
      </c>
      <c r="C12709" s="73" t="s">
        <v>114</v>
      </c>
      <c r="D12709" s="15">
        <v>1</v>
      </c>
    </row>
    <row r="12710" spans="1:4" x14ac:dyDescent="0.25">
      <c r="A12710" s="67">
        <v>44344</v>
      </c>
      <c r="B12710" s="60" t="s">
        <v>8</v>
      </c>
      <c r="C12710" s="73" t="s">
        <v>141</v>
      </c>
      <c r="D12710" s="15">
        <v>12</v>
      </c>
    </row>
    <row r="12711" spans="1:4" x14ac:dyDescent="0.25">
      <c r="A12711" s="67">
        <v>44344</v>
      </c>
      <c r="B12711" s="60" t="s">
        <v>8</v>
      </c>
      <c r="C12711" s="73" t="s">
        <v>133</v>
      </c>
      <c r="D12711" s="15">
        <v>13</v>
      </c>
    </row>
    <row r="12712" spans="1:4" x14ac:dyDescent="0.25">
      <c r="A12712" s="67">
        <v>44344</v>
      </c>
      <c r="B12712" s="60" t="s">
        <v>8</v>
      </c>
      <c r="C12712" s="73" t="s">
        <v>233</v>
      </c>
      <c r="D12712" s="15">
        <v>1</v>
      </c>
    </row>
    <row r="12713" spans="1:4" x14ac:dyDescent="0.25">
      <c r="A12713" s="67">
        <v>44344</v>
      </c>
      <c r="B12713" s="60" t="s">
        <v>8</v>
      </c>
      <c r="C12713" s="73" t="s">
        <v>204</v>
      </c>
      <c r="D12713" s="15">
        <v>8</v>
      </c>
    </row>
    <row r="12714" spans="1:4" x14ac:dyDescent="0.25">
      <c r="A12714" s="67">
        <v>44344</v>
      </c>
      <c r="B12714" s="60" t="s">
        <v>8</v>
      </c>
      <c r="C12714" s="73" t="s">
        <v>1243</v>
      </c>
      <c r="D12714" s="15">
        <v>1</v>
      </c>
    </row>
    <row r="12715" spans="1:4" x14ac:dyDescent="0.25">
      <c r="A12715" s="67">
        <v>44344</v>
      </c>
      <c r="B12715" s="60" t="s">
        <v>8</v>
      </c>
      <c r="C12715" s="73" t="s">
        <v>40</v>
      </c>
      <c r="D12715" s="15">
        <v>10</v>
      </c>
    </row>
    <row r="12716" spans="1:4" x14ac:dyDescent="0.25">
      <c r="A12716" s="67">
        <v>44344</v>
      </c>
      <c r="B12716" s="60" t="s">
        <v>8</v>
      </c>
      <c r="C12716" s="73" t="s">
        <v>8</v>
      </c>
      <c r="D12716" s="15">
        <v>275</v>
      </c>
    </row>
    <row r="12717" spans="1:4" x14ac:dyDescent="0.25">
      <c r="A12717" s="67">
        <v>44344</v>
      </c>
      <c r="B12717" s="60" t="s">
        <v>8</v>
      </c>
      <c r="C12717" s="73" t="s">
        <v>31</v>
      </c>
      <c r="D12717" s="15">
        <v>14</v>
      </c>
    </row>
    <row r="12718" spans="1:4" x14ac:dyDescent="0.25">
      <c r="A12718" s="67">
        <v>44344</v>
      </c>
      <c r="B12718" s="60" t="s">
        <v>8</v>
      </c>
      <c r="C12718" s="73" t="s">
        <v>130</v>
      </c>
      <c r="D12718" s="15">
        <v>1</v>
      </c>
    </row>
    <row r="12719" spans="1:4" x14ac:dyDescent="0.25">
      <c r="A12719" s="67">
        <v>44344</v>
      </c>
      <c r="B12719" s="60" t="s">
        <v>8</v>
      </c>
      <c r="C12719" s="73" t="s">
        <v>80</v>
      </c>
      <c r="D12719" s="15">
        <v>4</v>
      </c>
    </row>
    <row r="12720" spans="1:4" x14ac:dyDescent="0.25">
      <c r="A12720" s="67">
        <v>44344</v>
      </c>
      <c r="B12720" s="60" t="s">
        <v>8</v>
      </c>
      <c r="C12720" s="73" t="s">
        <v>594</v>
      </c>
      <c r="D12720" s="15">
        <v>4</v>
      </c>
    </row>
    <row r="12721" spans="1:4" x14ac:dyDescent="0.25">
      <c r="A12721" s="67">
        <v>44344</v>
      </c>
      <c r="B12721" s="60" t="s">
        <v>8</v>
      </c>
      <c r="C12721" s="73" t="s">
        <v>111</v>
      </c>
      <c r="D12721" s="15">
        <v>9</v>
      </c>
    </row>
    <row r="12722" spans="1:4" x14ac:dyDescent="0.25">
      <c r="A12722" s="67">
        <v>44344</v>
      </c>
      <c r="B12722" s="60" t="s">
        <v>49</v>
      </c>
      <c r="C12722" s="73" t="s">
        <v>214</v>
      </c>
      <c r="D12722" s="15">
        <v>1</v>
      </c>
    </row>
    <row r="12723" spans="1:4" x14ac:dyDescent="0.25">
      <c r="A12723" s="67">
        <v>44344</v>
      </c>
      <c r="B12723" s="60" t="s">
        <v>49</v>
      </c>
      <c r="C12723" s="73" t="s">
        <v>49</v>
      </c>
      <c r="D12723" s="15">
        <v>4</v>
      </c>
    </row>
    <row r="12724" spans="1:4" x14ac:dyDescent="0.25">
      <c r="A12724" s="67">
        <v>44344</v>
      </c>
      <c r="B12724" s="60" t="s">
        <v>50</v>
      </c>
      <c r="C12724" s="73" t="s">
        <v>613</v>
      </c>
      <c r="D12724" s="15">
        <v>5</v>
      </c>
    </row>
    <row r="12725" spans="1:4" x14ac:dyDescent="0.25">
      <c r="A12725" s="67">
        <v>44344</v>
      </c>
      <c r="B12725" s="60" t="s">
        <v>50</v>
      </c>
      <c r="C12725" s="73" t="s">
        <v>1356</v>
      </c>
      <c r="D12725" s="15">
        <v>19</v>
      </c>
    </row>
    <row r="12726" spans="1:4" x14ac:dyDescent="0.25">
      <c r="A12726" s="67">
        <v>44344</v>
      </c>
      <c r="B12726" s="60" t="s">
        <v>50</v>
      </c>
      <c r="C12726" s="73" t="s">
        <v>367</v>
      </c>
      <c r="D12726" s="15">
        <v>17</v>
      </c>
    </row>
    <row r="12727" spans="1:4" x14ac:dyDescent="0.25">
      <c r="A12727" s="67">
        <v>44344</v>
      </c>
      <c r="B12727" s="60" t="s">
        <v>27</v>
      </c>
      <c r="C12727" s="73" t="s">
        <v>140</v>
      </c>
      <c r="D12727" s="15">
        <v>18</v>
      </c>
    </row>
    <row r="12728" spans="1:4" x14ac:dyDescent="0.25">
      <c r="A12728" s="67">
        <v>44344</v>
      </c>
      <c r="B12728" s="60" t="s">
        <v>27</v>
      </c>
      <c r="C12728" s="73" t="s">
        <v>234</v>
      </c>
      <c r="D12728" s="15">
        <v>2</v>
      </c>
    </row>
    <row r="12729" spans="1:4" x14ac:dyDescent="0.25">
      <c r="A12729" s="67">
        <v>44344</v>
      </c>
      <c r="B12729" s="60" t="s">
        <v>27</v>
      </c>
      <c r="C12729" s="73" t="s">
        <v>945</v>
      </c>
      <c r="D12729" s="15">
        <v>1</v>
      </c>
    </row>
    <row r="12730" spans="1:4" x14ac:dyDescent="0.25">
      <c r="A12730" s="67">
        <v>44344</v>
      </c>
      <c r="B12730" s="60" t="s">
        <v>27</v>
      </c>
      <c r="C12730" s="73" t="s">
        <v>43</v>
      </c>
      <c r="D12730" s="15">
        <v>128</v>
      </c>
    </row>
    <row r="12731" spans="1:4" x14ac:dyDescent="0.25">
      <c r="A12731" s="67">
        <v>44344</v>
      </c>
      <c r="B12731" s="60" t="s">
        <v>27</v>
      </c>
      <c r="C12731" s="73" t="s">
        <v>946</v>
      </c>
      <c r="D12731" s="15">
        <v>1</v>
      </c>
    </row>
    <row r="12732" spans="1:4" x14ac:dyDescent="0.25">
      <c r="A12732" s="67">
        <v>44344</v>
      </c>
      <c r="B12732" s="60" t="s">
        <v>27</v>
      </c>
      <c r="C12732" s="73" t="s">
        <v>621</v>
      </c>
      <c r="D12732" s="15">
        <v>4</v>
      </c>
    </row>
    <row r="12733" spans="1:4" x14ac:dyDescent="0.25">
      <c r="A12733" s="67">
        <v>44344</v>
      </c>
      <c r="B12733" s="60" t="s">
        <v>27</v>
      </c>
      <c r="C12733" s="73" t="s">
        <v>710</v>
      </c>
      <c r="D12733" s="15">
        <v>2</v>
      </c>
    </row>
    <row r="12734" spans="1:4" x14ac:dyDescent="0.25">
      <c r="A12734" s="67">
        <v>44344</v>
      </c>
      <c r="B12734" s="60" t="s">
        <v>27</v>
      </c>
      <c r="C12734" s="73" t="s">
        <v>28</v>
      </c>
      <c r="D12734" s="15">
        <v>1</v>
      </c>
    </row>
    <row r="12735" spans="1:4" x14ac:dyDescent="0.25">
      <c r="A12735" s="67">
        <v>44344</v>
      </c>
      <c r="B12735" s="60" t="s">
        <v>27</v>
      </c>
      <c r="C12735" s="73" t="s">
        <v>609</v>
      </c>
      <c r="D12735" s="15">
        <v>1</v>
      </c>
    </row>
    <row r="12736" spans="1:4" x14ac:dyDescent="0.25">
      <c r="A12736" s="67">
        <v>44344</v>
      </c>
      <c r="B12736" s="60" t="s">
        <v>51</v>
      </c>
      <c r="C12736" s="73" t="s">
        <v>51</v>
      </c>
      <c r="D12736" s="15">
        <v>44</v>
      </c>
    </row>
    <row r="12737" spans="1:4" x14ac:dyDescent="0.25">
      <c r="A12737" s="67">
        <v>44344</v>
      </c>
      <c r="B12737" s="60" t="s">
        <v>10</v>
      </c>
      <c r="C12737" s="73" t="s">
        <v>1250</v>
      </c>
      <c r="D12737" s="15">
        <v>1</v>
      </c>
    </row>
    <row r="12738" spans="1:4" x14ac:dyDescent="0.25">
      <c r="A12738" s="67">
        <v>44344</v>
      </c>
      <c r="B12738" s="60" t="s">
        <v>10</v>
      </c>
      <c r="C12738" s="73" t="s">
        <v>342</v>
      </c>
      <c r="D12738" s="15">
        <v>2</v>
      </c>
    </row>
    <row r="12739" spans="1:4" x14ac:dyDescent="0.25">
      <c r="A12739" s="67">
        <v>44344</v>
      </c>
      <c r="B12739" s="60" t="s">
        <v>10</v>
      </c>
      <c r="C12739" s="73" t="s">
        <v>10</v>
      </c>
      <c r="D12739" s="15">
        <v>49</v>
      </c>
    </row>
    <row r="12740" spans="1:4" x14ac:dyDescent="0.25">
      <c r="A12740" s="67">
        <v>44345</v>
      </c>
      <c r="B12740" s="60" t="s">
        <v>14</v>
      </c>
      <c r="C12740" s="73" t="s">
        <v>954</v>
      </c>
      <c r="D12740" s="15">
        <v>1</v>
      </c>
    </row>
    <row r="12741" spans="1:4" x14ac:dyDescent="0.25">
      <c r="A12741" s="67">
        <v>44345</v>
      </c>
      <c r="B12741" s="60" t="s">
        <v>14</v>
      </c>
      <c r="C12741" s="73" t="s">
        <v>14</v>
      </c>
      <c r="D12741" s="15">
        <v>26</v>
      </c>
    </row>
    <row r="12742" spans="1:4" x14ac:dyDescent="0.25">
      <c r="A12742" s="67">
        <v>44345</v>
      </c>
      <c r="B12742" s="60" t="s">
        <v>14</v>
      </c>
      <c r="C12742" s="73" t="s">
        <v>1088</v>
      </c>
      <c r="D12742" s="15">
        <v>1</v>
      </c>
    </row>
    <row r="12743" spans="1:4" x14ac:dyDescent="0.25">
      <c r="A12743" s="67">
        <v>44345</v>
      </c>
      <c r="B12743" s="60" t="s">
        <v>14</v>
      </c>
      <c r="C12743" s="73" t="s">
        <v>947</v>
      </c>
      <c r="D12743" s="15">
        <v>6</v>
      </c>
    </row>
    <row r="12744" spans="1:4" x14ac:dyDescent="0.25">
      <c r="A12744" s="67">
        <v>44345</v>
      </c>
      <c r="B12744" s="60" t="s">
        <v>14</v>
      </c>
      <c r="C12744" s="73" t="s">
        <v>16</v>
      </c>
      <c r="D12744" s="15">
        <v>47</v>
      </c>
    </row>
    <row r="12745" spans="1:4" x14ac:dyDescent="0.25">
      <c r="A12745" s="67">
        <v>44345</v>
      </c>
      <c r="B12745" s="60" t="s">
        <v>14</v>
      </c>
      <c r="C12745" s="73" t="s">
        <v>807</v>
      </c>
      <c r="D12745" s="15">
        <v>3</v>
      </c>
    </row>
    <row r="12746" spans="1:4" x14ac:dyDescent="0.25">
      <c r="A12746" s="67">
        <v>44345</v>
      </c>
      <c r="B12746" s="60" t="s">
        <v>14</v>
      </c>
      <c r="C12746" s="73" t="s">
        <v>85</v>
      </c>
      <c r="D12746" s="15">
        <v>23</v>
      </c>
    </row>
    <row r="12747" spans="1:4" x14ac:dyDescent="0.25">
      <c r="A12747" s="67">
        <v>44345</v>
      </c>
      <c r="B12747" s="60" t="s">
        <v>20</v>
      </c>
      <c r="C12747" s="73" t="s">
        <v>853</v>
      </c>
      <c r="D12747" s="15">
        <v>10</v>
      </c>
    </row>
    <row r="12748" spans="1:4" x14ac:dyDescent="0.25">
      <c r="A12748" s="67">
        <v>44345</v>
      </c>
      <c r="B12748" s="60" t="s">
        <v>20</v>
      </c>
      <c r="C12748" s="73" t="s">
        <v>20</v>
      </c>
      <c r="D12748" s="15">
        <v>264</v>
      </c>
    </row>
    <row r="12749" spans="1:4" x14ac:dyDescent="0.25">
      <c r="A12749" s="67">
        <v>44345</v>
      </c>
      <c r="B12749" s="60" t="s">
        <v>20</v>
      </c>
      <c r="C12749" s="73" t="s">
        <v>1351</v>
      </c>
      <c r="D12749" s="15">
        <v>1</v>
      </c>
    </row>
    <row r="12750" spans="1:4" x14ac:dyDescent="0.25">
      <c r="A12750" s="67">
        <v>44345</v>
      </c>
      <c r="B12750" s="60" t="s">
        <v>20</v>
      </c>
      <c r="C12750" s="73" t="s">
        <v>365</v>
      </c>
      <c r="D12750" s="15">
        <v>1</v>
      </c>
    </row>
    <row r="12751" spans="1:4" x14ac:dyDescent="0.25">
      <c r="A12751" s="67">
        <v>44345</v>
      </c>
      <c r="B12751" s="60" t="s">
        <v>20</v>
      </c>
      <c r="C12751" s="73" t="s">
        <v>651</v>
      </c>
      <c r="D12751" s="15">
        <v>5</v>
      </c>
    </row>
    <row r="12752" spans="1:4" x14ac:dyDescent="0.25">
      <c r="A12752" s="67">
        <v>44345</v>
      </c>
      <c r="B12752" s="60" t="s">
        <v>20</v>
      </c>
      <c r="C12752" s="73" t="s">
        <v>712</v>
      </c>
      <c r="D12752" s="15">
        <v>6</v>
      </c>
    </row>
    <row r="12753" spans="1:4" x14ac:dyDescent="0.25">
      <c r="A12753" s="67">
        <v>44345</v>
      </c>
      <c r="B12753" s="60" t="s">
        <v>13</v>
      </c>
      <c r="C12753" s="73" t="s">
        <v>611</v>
      </c>
      <c r="D12753" s="15">
        <v>5</v>
      </c>
    </row>
    <row r="12754" spans="1:4" x14ac:dyDescent="0.25">
      <c r="A12754" s="67">
        <v>44345</v>
      </c>
      <c r="B12754" s="60" t="s">
        <v>13</v>
      </c>
      <c r="C12754" s="73" t="s">
        <v>224</v>
      </c>
      <c r="D12754" s="15">
        <v>1</v>
      </c>
    </row>
    <row r="12755" spans="1:4" x14ac:dyDescent="0.25">
      <c r="A12755" s="67">
        <v>44345</v>
      </c>
      <c r="B12755" s="60" t="s">
        <v>13</v>
      </c>
      <c r="C12755" s="73" t="s">
        <v>13</v>
      </c>
      <c r="D12755" s="15">
        <v>27</v>
      </c>
    </row>
    <row r="12756" spans="1:4" x14ac:dyDescent="0.25">
      <c r="A12756" s="67">
        <v>44345</v>
      </c>
      <c r="B12756" s="60" t="s">
        <v>13</v>
      </c>
      <c r="C12756" s="73" t="s">
        <v>673</v>
      </c>
      <c r="D12756" s="15">
        <v>2</v>
      </c>
    </row>
    <row r="12757" spans="1:4" x14ac:dyDescent="0.25">
      <c r="A12757" s="67">
        <v>44345</v>
      </c>
      <c r="B12757" s="60" t="s">
        <v>13</v>
      </c>
      <c r="C12757" s="73" t="s">
        <v>225</v>
      </c>
      <c r="D12757" s="15">
        <v>11</v>
      </c>
    </row>
    <row r="12758" spans="1:4" x14ac:dyDescent="0.25">
      <c r="A12758" s="67">
        <v>44345</v>
      </c>
      <c r="B12758" s="60" t="s">
        <v>13</v>
      </c>
      <c r="C12758" s="73" t="s">
        <v>222</v>
      </c>
      <c r="D12758" s="15">
        <v>4</v>
      </c>
    </row>
    <row r="12759" spans="1:4" x14ac:dyDescent="0.25">
      <c r="A12759" s="67">
        <v>44345</v>
      </c>
      <c r="B12759" s="60" t="s">
        <v>24</v>
      </c>
      <c r="C12759" s="73" t="s">
        <v>23</v>
      </c>
      <c r="D12759" s="15">
        <v>26</v>
      </c>
    </row>
    <row r="12760" spans="1:4" x14ac:dyDescent="0.25">
      <c r="A12760" s="67">
        <v>44345</v>
      </c>
      <c r="B12760" s="60" t="s">
        <v>24</v>
      </c>
      <c r="C12760" s="73" t="s">
        <v>24</v>
      </c>
      <c r="D12760" s="15">
        <v>14</v>
      </c>
    </row>
    <row r="12761" spans="1:4" x14ac:dyDescent="0.25">
      <c r="A12761" s="67">
        <v>44345</v>
      </c>
      <c r="B12761" s="60" t="s">
        <v>24</v>
      </c>
      <c r="C12761" s="73" t="s">
        <v>706</v>
      </c>
      <c r="D12761" s="15">
        <v>1</v>
      </c>
    </row>
    <row r="12762" spans="1:4" x14ac:dyDescent="0.25">
      <c r="A12762" s="67">
        <v>44345</v>
      </c>
      <c r="B12762" s="60" t="s">
        <v>24</v>
      </c>
      <c r="C12762" s="73" t="s">
        <v>764</v>
      </c>
      <c r="D12762" s="15">
        <v>1</v>
      </c>
    </row>
    <row r="12763" spans="1:4" x14ac:dyDescent="0.25">
      <c r="A12763" s="67">
        <v>44345</v>
      </c>
      <c r="B12763" s="60" t="s">
        <v>24</v>
      </c>
      <c r="C12763" s="73" t="s">
        <v>36</v>
      </c>
      <c r="D12763" s="15">
        <v>1</v>
      </c>
    </row>
    <row r="12764" spans="1:4" x14ac:dyDescent="0.25">
      <c r="A12764" s="67">
        <v>44345</v>
      </c>
      <c r="B12764" s="60" t="s">
        <v>47</v>
      </c>
      <c r="C12764" s="73" t="s">
        <v>1066</v>
      </c>
      <c r="D12764" s="15">
        <v>1</v>
      </c>
    </row>
    <row r="12765" spans="1:4" x14ac:dyDescent="0.25">
      <c r="A12765" s="67">
        <v>44345</v>
      </c>
      <c r="B12765" s="60" t="s">
        <v>47</v>
      </c>
      <c r="C12765" s="73" t="s">
        <v>47</v>
      </c>
      <c r="D12765" s="15">
        <v>13</v>
      </c>
    </row>
    <row r="12766" spans="1:4" x14ac:dyDescent="0.25">
      <c r="A12766" s="67">
        <v>44345</v>
      </c>
      <c r="B12766" s="60" t="s">
        <v>47</v>
      </c>
      <c r="C12766" s="73" t="s">
        <v>924</v>
      </c>
      <c r="D12766" s="15">
        <v>3</v>
      </c>
    </row>
    <row r="12767" spans="1:4" x14ac:dyDescent="0.25">
      <c r="A12767" s="67">
        <v>44345</v>
      </c>
      <c r="B12767" s="60" t="s">
        <v>48</v>
      </c>
      <c r="C12767" s="73" t="s">
        <v>48</v>
      </c>
      <c r="D12767" s="15">
        <v>7</v>
      </c>
    </row>
    <row r="12768" spans="1:4" x14ac:dyDescent="0.25">
      <c r="A12768" s="67">
        <v>44345</v>
      </c>
      <c r="B12768" s="60" t="s">
        <v>7</v>
      </c>
      <c r="C12768" s="73" t="s">
        <v>1237</v>
      </c>
      <c r="D12768" s="15">
        <v>3</v>
      </c>
    </row>
    <row r="12769" spans="1:4" x14ac:dyDescent="0.25">
      <c r="A12769" s="67">
        <v>44345</v>
      </c>
      <c r="B12769" s="60" t="s">
        <v>7</v>
      </c>
      <c r="C12769" s="73" t="s">
        <v>115</v>
      </c>
      <c r="D12769" s="15">
        <v>29</v>
      </c>
    </row>
    <row r="12770" spans="1:4" x14ac:dyDescent="0.25">
      <c r="A12770" s="67">
        <v>44345</v>
      </c>
      <c r="B12770" s="60" t="s">
        <v>7</v>
      </c>
      <c r="C12770" s="73" t="s">
        <v>7</v>
      </c>
      <c r="D12770" s="15">
        <v>99</v>
      </c>
    </row>
    <row r="12771" spans="1:4" x14ac:dyDescent="0.25">
      <c r="A12771" s="67">
        <v>44345</v>
      </c>
      <c r="B12771" s="60" t="s">
        <v>9</v>
      </c>
      <c r="C12771" s="73" t="s">
        <v>612</v>
      </c>
      <c r="D12771" s="15">
        <v>3</v>
      </c>
    </row>
    <row r="12772" spans="1:4" x14ac:dyDescent="0.25">
      <c r="A12772" s="67">
        <v>44345</v>
      </c>
      <c r="B12772" s="60" t="s">
        <v>9</v>
      </c>
      <c r="C12772" s="73" t="s">
        <v>631</v>
      </c>
      <c r="D12772" s="15">
        <v>1</v>
      </c>
    </row>
    <row r="12773" spans="1:4" x14ac:dyDescent="0.25">
      <c r="A12773" s="67">
        <v>44345</v>
      </c>
      <c r="B12773" s="60" t="s">
        <v>9</v>
      </c>
      <c r="C12773" s="73" t="s">
        <v>364</v>
      </c>
      <c r="D12773" s="15">
        <v>2</v>
      </c>
    </row>
    <row r="12774" spans="1:4" x14ac:dyDescent="0.25">
      <c r="A12774" s="67">
        <v>44345</v>
      </c>
      <c r="B12774" s="60" t="s">
        <v>9</v>
      </c>
      <c r="C12774" s="73" t="s">
        <v>9</v>
      </c>
      <c r="D12774" s="15">
        <v>101</v>
      </c>
    </row>
    <row r="12775" spans="1:4" x14ac:dyDescent="0.25">
      <c r="A12775" s="67">
        <v>44345</v>
      </c>
      <c r="B12775" s="60" t="s">
        <v>9</v>
      </c>
      <c r="C12775" s="73" t="s">
        <v>17</v>
      </c>
      <c r="D12775" s="15">
        <v>15</v>
      </c>
    </row>
    <row r="12776" spans="1:4" x14ac:dyDescent="0.25">
      <c r="A12776" s="67">
        <v>44345</v>
      </c>
      <c r="B12776" s="60" t="s">
        <v>9</v>
      </c>
      <c r="C12776" s="73" t="s">
        <v>148</v>
      </c>
      <c r="D12776" s="15">
        <v>1</v>
      </c>
    </row>
    <row r="12777" spans="1:4" x14ac:dyDescent="0.25">
      <c r="A12777" s="67">
        <v>44345</v>
      </c>
      <c r="B12777" s="60" t="s">
        <v>9</v>
      </c>
      <c r="C12777" s="73" t="s">
        <v>144</v>
      </c>
      <c r="D12777" s="15">
        <v>18</v>
      </c>
    </row>
    <row r="12778" spans="1:4" x14ac:dyDescent="0.25">
      <c r="A12778" s="67">
        <v>44345</v>
      </c>
      <c r="B12778" s="60" t="s">
        <v>15</v>
      </c>
      <c r="C12778" s="73" t="s">
        <v>108</v>
      </c>
      <c r="D12778" s="15">
        <v>11</v>
      </c>
    </row>
    <row r="12779" spans="1:4" x14ac:dyDescent="0.25">
      <c r="A12779" s="67">
        <v>44345</v>
      </c>
      <c r="B12779" s="60" t="s">
        <v>15</v>
      </c>
      <c r="C12779" s="73" t="s">
        <v>1355</v>
      </c>
      <c r="D12779" s="15">
        <v>1</v>
      </c>
    </row>
    <row r="12780" spans="1:4" x14ac:dyDescent="0.25">
      <c r="A12780" s="67">
        <v>44345</v>
      </c>
      <c r="B12780" s="60" t="s">
        <v>15</v>
      </c>
      <c r="C12780" s="73" t="s">
        <v>622</v>
      </c>
      <c r="D12780" s="15">
        <v>1</v>
      </c>
    </row>
    <row r="12781" spans="1:4" x14ac:dyDescent="0.25">
      <c r="A12781" s="67">
        <v>44345</v>
      </c>
      <c r="B12781" s="60" t="s">
        <v>15</v>
      </c>
      <c r="C12781" s="73" t="s">
        <v>284</v>
      </c>
      <c r="D12781" s="15">
        <v>5</v>
      </c>
    </row>
    <row r="12782" spans="1:4" x14ac:dyDescent="0.25">
      <c r="A12782" s="67">
        <v>44345</v>
      </c>
      <c r="B12782" s="60" t="s">
        <v>11</v>
      </c>
      <c r="C12782" s="73" t="s">
        <v>64</v>
      </c>
      <c r="D12782" s="15">
        <v>5</v>
      </c>
    </row>
    <row r="12783" spans="1:4" x14ac:dyDescent="0.25">
      <c r="A12783" s="67">
        <v>44345</v>
      </c>
      <c r="B12783" s="60" t="s">
        <v>11</v>
      </c>
      <c r="C12783" s="73" t="s">
        <v>335</v>
      </c>
      <c r="D12783" s="15">
        <v>10</v>
      </c>
    </row>
    <row r="12784" spans="1:4" x14ac:dyDescent="0.25">
      <c r="A12784" s="67">
        <v>44345</v>
      </c>
      <c r="B12784" s="60" t="s">
        <v>11</v>
      </c>
      <c r="C12784" s="73" t="s">
        <v>857</v>
      </c>
      <c r="D12784" s="15">
        <v>1</v>
      </c>
    </row>
    <row r="12785" spans="1:4" x14ac:dyDescent="0.25">
      <c r="A12785" s="67">
        <v>44345</v>
      </c>
      <c r="B12785" s="60" t="s">
        <v>11</v>
      </c>
      <c r="C12785" s="73" t="s">
        <v>11</v>
      </c>
      <c r="D12785" s="15">
        <v>42</v>
      </c>
    </row>
    <row r="12786" spans="1:4" x14ac:dyDescent="0.25">
      <c r="A12786" s="67">
        <v>44345</v>
      </c>
      <c r="B12786" s="60" t="s">
        <v>11</v>
      </c>
      <c r="C12786" s="73" t="s">
        <v>854</v>
      </c>
      <c r="D12786" s="15">
        <v>3</v>
      </c>
    </row>
    <row r="12787" spans="1:4" x14ac:dyDescent="0.25">
      <c r="A12787" s="67">
        <v>44345</v>
      </c>
      <c r="B12787" s="60" t="s">
        <v>11</v>
      </c>
      <c r="C12787" s="73" t="s">
        <v>763</v>
      </c>
      <c r="D12787" s="15">
        <v>1</v>
      </c>
    </row>
    <row r="12788" spans="1:4" x14ac:dyDescent="0.25">
      <c r="A12788" s="67">
        <v>44345</v>
      </c>
      <c r="B12788" s="60" t="s">
        <v>11</v>
      </c>
      <c r="C12788" s="73" t="s">
        <v>134</v>
      </c>
      <c r="D12788" s="15">
        <v>13</v>
      </c>
    </row>
    <row r="12789" spans="1:4" x14ac:dyDescent="0.25">
      <c r="A12789" s="67">
        <v>44345</v>
      </c>
      <c r="B12789" s="60" t="s">
        <v>12</v>
      </c>
      <c r="C12789" s="73" t="s">
        <v>74</v>
      </c>
      <c r="D12789" s="15">
        <v>4</v>
      </c>
    </row>
    <row r="12790" spans="1:4" x14ac:dyDescent="0.25">
      <c r="A12790" s="67">
        <v>44345</v>
      </c>
      <c r="B12790" s="60" t="s">
        <v>12</v>
      </c>
      <c r="C12790" s="73" t="s">
        <v>782</v>
      </c>
      <c r="D12790" s="15">
        <v>1</v>
      </c>
    </row>
    <row r="12791" spans="1:4" x14ac:dyDescent="0.25">
      <c r="A12791" s="67">
        <v>44345</v>
      </c>
      <c r="B12791" s="60" t="s">
        <v>12</v>
      </c>
      <c r="C12791" s="73" t="s">
        <v>589</v>
      </c>
      <c r="D12791" s="15">
        <v>10</v>
      </c>
    </row>
    <row r="12792" spans="1:4" x14ac:dyDescent="0.25">
      <c r="A12792" s="67">
        <v>44345</v>
      </c>
      <c r="B12792" s="60" t="s">
        <v>12</v>
      </c>
      <c r="C12792" s="73" t="s">
        <v>12</v>
      </c>
      <c r="D12792" s="15">
        <v>14</v>
      </c>
    </row>
    <row r="12793" spans="1:4" x14ac:dyDescent="0.25">
      <c r="A12793" s="67">
        <v>44345</v>
      </c>
      <c r="B12793" s="60" t="s">
        <v>8</v>
      </c>
      <c r="C12793" s="73" t="s">
        <v>1080</v>
      </c>
      <c r="D12793" s="15">
        <v>1</v>
      </c>
    </row>
    <row r="12794" spans="1:4" x14ac:dyDescent="0.25">
      <c r="A12794" s="67">
        <v>44345</v>
      </c>
      <c r="B12794" s="60" t="s">
        <v>8</v>
      </c>
      <c r="C12794" s="73" t="s">
        <v>843</v>
      </c>
      <c r="D12794" s="15">
        <v>2</v>
      </c>
    </row>
    <row r="12795" spans="1:4" x14ac:dyDescent="0.25">
      <c r="A12795" s="67">
        <v>44345</v>
      </c>
      <c r="B12795" s="60" t="s">
        <v>8</v>
      </c>
      <c r="C12795" s="73" t="s">
        <v>1078</v>
      </c>
      <c r="D12795" s="15">
        <v>1</v>
      </c>
    </row>
    <row r="12796" spans="1:4" x14ac:dyDescent="0.25">
      <c r="A12796" s="67">
        <v>44345</v>
      </c>
      <c r="B12796" s="60" t="s">
        <v>8</v>
      </c>
      <c r="C12796" s="73" t="s">
        <v>73</v>
      </c>
      <c r="D12796" s="15">
        <v>4</v>
      </c>
    </row>
    <row r="12797" spans="1:4" x14ac:dyDescent="0.25">
      <c r="A12797" s="67">
        <v>44345</v>
      </c>
      <c r="B12797" s="60" t="s">
        <v>8</v>
      </c>
      <c r="C12797" s="73" t="s">
        <v>229</v>
      </c>
      <c r="D12797" s="15">
        <v>4</v>
      </c>
    </row>
    <row r="12798" spans="1:4" x14ac:dyDescent="0.25">
      <c r="A12798" s="67">
        <v>44345</v>
      </c>
      <c r="B12798" s="60" t="s">
        <v>8</v>
      </c>
      <c r="C12798" s="73" t="s">
        <v>58</v>
      </c>
      <c r="D12798" s="15">
        <v>21</v>
      </c>
    </row>
    <row r="12799" spans="1:4" x14ac:dyDescent="0.25">
      <c r="A12799" s="67">
        <v>44345</v>
      </c>
      <c r="B12799" s="60" t="s">
        <v>8</v>
      </c>
      <c r="C12799" s="73" t="s">
        <v>141</v>
      </c>
      <c r="D12799" s="15">
        <v>3</v>
      </c>
    </row>
    <row r="12800" spans="1:4" x14ac:dyDescent="0.25">
      <c r="A12800" s="67">
        <v>44345</v>
      </c>
      <c r="B12800" s="60" t="s">
        <v>8</v>
      </c>
      <c r="C12800" s="73" t="s">
        <v>133</v>
      </c>
      <c r="D12800" s="15">
        <v>5</v>
      </c>
    </row>
    <row r="12801" spans="1:4" x14ac:dyDescent="0.25">
      <c r="A12801" s="67">
        <v>44345</v>
      </c>
      <c r="B12801" s="60" t="s">
        <v>8</v>
      </c>
      <c r="C12801" s="73" t="s">
        <v>1062</v>
      </c>
      <c r="D12801" s="15">
        <v>1</v>
      </c>
    </row>
    <row r="12802" spans="1:4" x14ac:dyDescent="0.25">
      <c r="A12802" s="67">
        <v>44345</v>
      </c>
      <c r="B12802" s="60" t="s">
        <v>8</v>
      </c>
      <c r="C12802" s="73" t="s">
        <v>204</v>
      </c>
      <c r="D12802" s="15">
        <v>3</v>
      </c>
    </row>
    <row r="12803" spans="1:4" x14ac:dyDescent="0.25">
      <c r="A12803" s="67">
        <v>44345</v>
      </c>
      <c r="B12803" s="60" t="s">
        <v>8</v>
      </c>
      <c r="C12803" s="73" t="s">
        <v>40</v>
      </c>
      <c r="D12803" s="15">
        <v>4</v>
      </c>
    </row>
    <row r="12804" spans="1:4" x14ac:dyDescent="0.25">
      <c r="A12804" s="67">
        <v>44345</v>
      </c>
      <c r="B12804" s="60" t="s">
        <v>8</v>
      </c>
      <c r="C12804" s="73" t="s">
        <v>8</v>
      </c>
      <c r="D12804" s="15">
        <v>233</v>
      </c>
    </row>
    <row r="12805" spans="1:4" x14ac:dyDescent="0.25">
      <c r="A12805" s="67">
        <v>44345</v>
      </c>
      <c r="B12805" s="60" t="s">
        <v>8</v>
      </c>
      <c r="C12805" s="73" t="s">
        <v>186</v>
      </c>
      <c r="D12805" s="15">
        <v>1</v>
      </c>
    </row>
    <row r="12806" spans="1:4" x14ac:dyDescent="0.25">
      <c r="A12806" s="67">
        <v>44345</v>
      </c>
      <c r="B12806" s="60" t="s">
        <v>8</v>
      </c>
      <c r="C12806" s="73" t="s">
        <v>31</v>
      </c>
      <c r="D12806" s="15">
        <v>11</v>
      </c>
    </row>
    <row r="12807" spans="1:4" x14ac:dyDescent="0.25">
      <c r="A12807" s="67">
        <v>44345</v>
      </c>
      <c r="B12807" s="60" t="s">
        <v>8</v>
      </c>
      <c r="C12807" s="73" t="s">
        <v>80</v>
      </c>
      <c r="D12807" s="15">
        <v>4</v>
      </c>
    </row>
    <row r="12808" spans="1:4" x14ac:dyDescent="0.25">
      <c r="A12808" s="67">
        <v>44345</v>
      </c>
      <c r="B12808" s="60" t="s">
        <v>8</v>
      </c>
      <c r="C12808" s="73" t="s">
        <v>594</v>
      </c>
      <c r="D12808" s="15">
        <v>4</v>
      </c>
    </row>
    <row r="12809" spans="1:4" x14ac:dyDescent="0.25">
      <c r="A12809" s="67">
        <v>44345</v>
      </c>
      <c r="B12809" s="60" t="s">
        <v>8</v>
      </c>
      <c r="C12809" s="73" t="s">
        <v>111</v>
      </c>
      <c r="D12809" s="15">
        <v>15</v>
      </c>
    </row>
    <row r="12810" spans="1:4" x14ac:dyDescent="0.25">
      <c r="A12810" s="67">
        <v>44345</v>
      </c>
      <c r="B12810" s="60" t="s">
        <v>8</v>
      </c>
      <c r="C12810" s="73" t="s">
        <v>347</v>
      </c>
      <c r="D12810" s="15">
        <v>1</v>
      </c>
    </row>
    <row r="12811" spans="1:4" x14ac:dyDescent="0.25">
      <c r="A12811" s="67">
        <v>44345</v>
      </c>
      <c r="B12811" s="60" t="s">
        <v>49</v>
      </c>
      <c r="C12811" s="73" t="s">
        <v>214</v>
      </c>
      <c r="D12811" s="15">
        <v>8</v>
      </c>
    </row>
    <row r="12812" spans="1:4" x14ac:dyDescent="0.25">
      <c r="A12812" s="67">
        <v>44345</v>
      </c>
      <c r="B12812" s="60" t="s">
        <v>49</v>
      </c>
      <c r="C12812" s="73" t="s">
        <v>49</v>
      </c>
      <c r="D12812" s="15">
        <v>5</v>
      </c>
    </row>
    <row r="12813" spans="1:4" x14ac:dyDescent="0.25">
      <c r="A12813" s="67">
        <v>44345</v>
      </c>
      <c r="B12813" s="60" t="s">
        <v>50</v>
      </c>
      <c r="C12813" s="73" t="s">
        <v>1073</v>
      </c>
      <c r="D12813" s="15">
        <v>1</v>
      </c>
    </row>
    <row r="12814" spans="1:4" x14ac:dyDescent="0.25">
      <c r="A12814" s="67">
        <v>44345</v>
      </c>
      <c r="B12814" s="60" t="s">
        <v>50</v>
      </c>
      <c r="C12814" s="73" t="s">
        <v>613</v>
      </c>
      <c r="D12814" s="15">
        <v>5</v>
      </c>
    </row>
    <row r="12815" spans="1:4" x14ac:dyDescent="0.25">
      <c r="A12815" s="67">
        <v>44345</v>
      </c>
      <c r="B12815" s="60" t="s">
        <v>50</v>
      </c>
      <c r="C12815" s="73" t="s">
        <v>818</v>
      </c>
      <c r="D12815" s="15">
        <v>1</v>
      </c>
    </row>
    <row r="12816" spans="1:4" x14ac:dyDescent="0.25">
      <c r="A12816" s="67">
        <v>44345</v>
      </c>
      <c r="B12816" s="60" t="s">
        <v>50</v>
      </c>
      <c r="C12816" s="73" t="s">
        <v>1356</v>
      </c>
      <c r="D12816" s="15">
        <v>16</v>
      </c>
    </row>
    <row r="12817" spans="1:4" x14ac:dyDescent="0.25">
      <c r="A12817" s="67">
        <v>44345</v>
      </c>
      <c r="B12817" s="60" t="s">
        <v>50</v>
      </c>
      <c r="C12817" s="73" t="s">
        <v>367</v>
      </c>
      <c r="D12817" s="15">
        <v>27</v>
      </c>
    </row>
    <row r="12818" spans="1:4" x14ac:dyDescent="0.25">
      <c r="A12818" s="67">
        <v>44345</v>
      </c>
      <c r="B12818" s="60" t="s">
        <v>50</v>
      </c>
      <c r="C12818" s="73" t="s">
        <v>928</v>
      </c>
      <c r="D12818" s="15">
        <v>1</v>
      </c>
    </row>
    <row r="12819" spans="1:4" x14ac:dyDescent="0.25">
      <c r="A12819" s="67">
        <v>44345</v>
      </c>
      <c r="B12819" s="60" t="s">
        <v>27</v>
      </c>
      <c r="C12819" s="73" t="s">
        <v>140</v>
      </c>
      <c r="D12819" s="15">
        <v>10</v>
      </c>
    </row>
    <row r="12820" spans="1:4" x14ac:dyDescent="0.25">
      <c r="A12820" s="67">
        <v>44345</v>
      </c>
      <c r="B12820" s="60" t="s">
        <v>27</v>
      </c>
      <c r="C12820" s="73" t="s">
        <v>234</v>
      </c>
      <c r="D12820" s="15">
        <v>2</v>
      </c>
    </row>
    <row r="12821" spans="1:4" x14ac:dyDescent="0.25">
      <c r="A12821" s="67">
        <v>44345</v>
      </c>
      <c r="B12821" s="60" t="s">
        <v>27</v>
      </c>
      <c r="C12821" s="73" t="s">
        <v>43</v>
      </c>
      <c r="D12821" s="15">
        <v>71</v>
      </c>
    </row>
    <row r="12822" spans="1:4" x14ac:dyDescent="0.25">
      <c r="A12822" s="67">
        <v>44345</v>
      </c>
      <c r="B12822" s="60" t="s">
        <v>27</v>
      </c>
      <c r="C12822" s="73" t="s">
        <v>939</v>
      </c>
      <c r="D12822" s="15">
        <v>2</v>
      </c>
    </row>
    <row r="12823" spans="1:4" x14ac:dyDescent="0.25">
      <c r="A12823" s="67">
        <v>44345</v>
      </c>
      <c r="B12823" s="60" t="s">
        <v>27</v>
      </c>
      <c r="C12823" s="73" t="s">
        <v>946</v>
      </c>
      <c r="D12823" s="15">
        <v>3</v>
      </c>
    </row>
    <row r="12824" spans="1:4" x14ac:dyDescent="0.25">
      <c r="A12824" s="67">
        <v>44345</v>
      </c>
      <c r="B12824" s="60" t="s">
        <v>27</v>
      </c>
      <c r="C12824" s="73" t="s">
        <v>710</v>
      </c>
      <c r="D12824" s="15">
        <v>11</v>
      </c>
    </row>
    <row r="12825" spans="1:4" x14ac:dyDescent="0.25">
      <c r="A12825" s="67">
        <v>44345</v>
      </c>
      <c r="B12825" s="60" t="s">
        <v>27</v>
      </c>
      <c r="C12825" s="73" t="s">
        <v>28</v>
      </c>
      <c r="D12825" s="15">
        <v>1</v>
      </c>
    </row>
    <row r="12826" spans="1:4" x14ac:dyDescent="0.25">
      <c r="A12826" s="67">
        <v>44345</v>
      </c>
      <c r="B12826" s="60" t="s">
        <v>27</v>
      </c>
      <c r="C12826" s="73" t="s">
        <v>609</v>
      </c>
      <c r="D12826" s="15">
        <v>1</v>
      </c>
    </row>
    <row r="12827" spans="1:4" x14ac:dyDescent="0.25">
      <c r="A12827" s="67">
        <v>44345</v>
      </c>
      <c r="B12827" s="60" t="s">
        <v>51</v>
      </c>
      <c r="C12827" s="73" t="s">
        <v>750</v>
      </c>
      <c r="D12827" s="15">
        <v>1</v>
      </c>
    </row>
    <row r="12828" spans="1:4" ht="14.25" customHeight="1" x14ac:dyDescent="0.25">
      <c r="A12828" s="67">
        <v>44345</v>
      </c>
      <c r="B12828" s="60" t="s">
        <v>51</v>
      </c>
      <c r="C12828" s="73" t="s">
        <v>1362</v>
      </c>
      <c r="D12828" s="15">
        <v>1</v>
      </c>
    </row>
    <row r="12829" spans="1:4" x14ac:dyDescent="0.25">
      <c r="A12829" s="67">
        <v>44345</v>
      </c>
      <c r="B12829" s="60" t="s">
        <v>51</v>
      </c>
      <c r="C12829" s="73" t="s">
        <v>1016</v>
      </c>
      <c r="D12829" s="15">
        <v>1</v>
      </c>
    </row>
    <row r="12830" spans="1:4" x14ac:dyDescent="0.25">
      <c r="A12830" s="67">
        <v>44345</v>
      </c>
      <c r="B12830" s="60" t="s">
        <v>51</v>
      </c>
      <c r="C12830" s="73" t="s">
        <v>1255</v>
      </c>
      <c r="D12830" s="15">
        <v>2</v>
      </c>
    </row>
    <row r="12831" spans="1:4" x14ac:dyDescent="0.25">
      <c r="A12831" s="67">
        <v>44345</v>
      </c>
      <c r="B12831" s="60" t="s">
        <v>51</v>
      </c>
      <c r="C12831" s="73" t="s">
        <v>51</v>
      </c>
      <c r="D12831" s="15">
        <v>42</v>
      </c>
    </row>
    <row r="12832" spans="1:4" x14ac:dyDescent="0.25">
      <c r="A12832" s="67">
        <v>44345</v>
      </c>
      <c r="B12832" s="60" t="s">
        <v>10</v>
      </c>
      <c r="C12832" s="73" t="s">
        <v>1250</v>
      </c>
      <c r="D12832" s="15">
        <v>1</v>
      </c>
    </row>
    <row r="12833" spans="1:4" x14ac:dyDescent="0.25">
      <c r="A12833" s="67">
        <v>44345</v>
      </c>
      <c r="B12833" s="60" t="s">
        <v>10</v>
      </c>
      <c r="C12833" s="73" t="s">
        <v>1053</v>
      </c>
      <c r="D12833" s="15">
        <v>1</v>
      </c>
    </row>
    <row r="12834" spans="1:4" x14ac:dyDescent="0.25">
      <c r="A12834" s="67">
        <v>44345</v>
      </c>
      <c r="B12834" s="60" t="s">
        <v>10</v>
      </c>
      <c r="C12834" s="73" t="s">
        <v>1054</v>
      </c>
      <c r="D12834" s="15">
        <v>1</v>
      </c>
    </row>
    <row r="12835" spans="1:4" x14ac:dyDescent="0.25">
      <c r="A12835" s="67">
        <v>44345</v>
      </c>
      <c r="B12835" s="60" t="s">
        <v>10</v>
      </c>
      <c r="C12835" s="73" t="s">
        <v>10</v>
      </c>
      <c r="D12835" s="15">
        <v>38</v>
      </c>
    </row>
    <row r="12836" spans="1:4" x14ac:dyDescent="0.25">
      <c r="A12836" s="67">
        <v>44346</v>
      </c>
      <c r="B12836" s="60" t="s">
        <v>14</v>
      </c>
      <c r="C12836" s="60" t="s">
        <v>14</v>
      </c>
      <c r="D12836" s="15">
        <v>0</v>
      </c>
    </row>
    <row r="12837" spans="1:4" x14ac:dyDescent="0.25">
      <c r="A12837" s="67">
        <v>44346</v>
      </c>
      <c r="B12837" s="60" t="s">
        <v>20</v>
      </c>
      <c r="C12837" s="60" t="s">
        <v>20</v>
      </c>
      <c r="D12837" s="15">
        <v>0</v>
      </c>
    </row>
    <row r="12838" spans="1:4" x14ac:dyDescent="0.25">
      <c r="A12838" s="67">
        <v>44346</v>
      </c>
      <c r="B12838" s="60" t="s">
        <v>13</v>
      </c>
      <c r="C12838" s="60" t="s">
        <v>13</v>
      </c>
      <c r="D12838" s="15">
        <v>0</v>
      </c>
    </row>
    <row r="12839" spans="1:4" x14ac:dyDescent="0.25">
      <c r="A12839" s="67">
        <v>44346</v>
      </c>
      <c r="B12839" s="60" t="s">
        <v>24</v>
      </c>
      <c r="C12839" s="60" t="s">
        <v>24</v>
      </c>
      <c r="D12839" s="15">
        <v>0</v>
      </c>
    </row>
    <row r="12840" spans="1:4" x14ac:dyDescent="0.25">
      <c r="A12840" s="67">
        <v>44346</v>
      </c>
      <c r="B12840" s="60" t="s">
        <v>47</v>
      </c>
      <c r="C12840" s="60" t="s">
        <v>47</v>
      </c>
      <c r="D12840" s="15">
        <v>0</v>
      </c>
    </row>
    <row r="12841" spans="1:4" x14ac:dyDescent="0.25">
      <c r="A12841" s="67">
        <v>44346</v>
      </c>
      <c r="B12841" s="60" t="s">
        <v>48</v>
      </c>
      <c r="C12841" s="60" t="s">
        <v>48</v>
      </c>
      <c r="D12841" s="15">
        <v>0</v>
      </c>
    </row>
    <row r="12842" spans="1:4" x14ac:dyDescent="0.25">
      <c r="A12842" s="67">
        <v>44346</v>
      </c>
      <c r="B12842" s="60" t="s">
        <v>7</v>
      </c>
      <c r="C12842" s="60" t="s">
        <v>7</v>
      </c>
      <c r="D12842" s="15">
        <v>0</v>
      </c>
    </row>
    <row r="12843" spans="1:4" x14ac:dyDescent="0.25">
      <c r="A12843" s="67">
        <v>44346</v>
      </c>
      <c r="B12843" s="60" t="s">
        <v>9</v>
      </c>
      <c r="C12843" s="60" t="s">
        <v>9</v>
      </c>
      <c r="D12843" s="15">
        <v>0</v>
      </c>
    </row>
    <row r="12844" spans="1:4" x14ac:dyDescent="0.25">
      <c r="A12844" s="67">
        <v>44346</v>
      </c>
      <c r="B12844" s="60" t="s">
        <v>15</v>
      </c>
      <c r="C12844" s="60" t="s">
        <v>15</v>
      </c>
      <c r="D12844" s="15">
        <v>0</v>
      </c>
    </row>
    <row r="12845" spans="1:4" x14ac:dyDescent="0.25">
      <c r="A12845" s="67">
        <v>44346</v>
      </c>
      <c r="B12845" s="60" t="s">
        <v>11</v>
      </c>
      <c r="C12845" s="60" t="s">
        <v>11</v>
      </c>
      <c r="D12845" s="15">
        <v>0</v>
      </c>
    </row>
    <row r="12846" spans="1:4" x14ac:dyDescent="0.25">
      <c r="A12846" s="67">
        <v>44346</v>
      </c>
      <c r="B12846" s="60" t="s">
        <v>12</v>
      </c>
      <c r="C12846" s="60" t="s">
        <v>12</v>
      </c>
      <c r="D12846" s="15">
        <v>0</v>
      </c>
    </row>
    <row r="12847" spans="1:4" x14ac:dyDescent="0.25">
      <c r="A12847" s="67">
        <v>44346</v>
      </c>
      <c r="B12847" s="60" t="s">
        <v>8</v>
      </c>
      <c r="C12847" s="60" t="s">
        <v>8</v>
      </c>
      <c r="D12847" s="15">
        <v>0</v>
      </c>
    </row>
    <row r="12848" spans="1:4" x14ac:dyDescent="0.25">
      <c r="A12848" s="67">
        <v>44346</v>
      </c>
      <c r="B12848" s="60" t="s">
        <v>49</v>
      </c>
      <c r="C12848" s="60" t="s">
        <v>49</v>
      </c>
      <c r="D12848" s="15">
        <v>0</v>
      </c>
    </row>
    <row r="12849" spans="1:4" x14ac:dyDescent="0.25">
      <c r="A12849" s="67">
        <v>44346</v>
      </c>
      <c r="B12849" s="60" t="s">
        <v>50</v>
      </c>
      <c r="C12849" s="60" t="s">
        <v>50</v>
      </c>
      <c r="D12849" s="15">
        <v>0</v>
      </c>
    </row>
    <row r="12850" spans="1:4" x14ac:dyDescent="0.25">
      <c r="A12850" s="67">
        <v>44346</v>
      </c>
      <c r="B12850" s="60" t="s">
        <v>27</v>
      </c>
      <c r="C12850" s="60" t="s">
        <v>27</v>
      </c>
      <c r="D12850" s="15">
        <v>0</v>
      </c>
    </row>
    <row r="12851" spans="1:4" x14ac:dyDescent="0.25">
      <c r="A12851" s="67">
        <v>44346</v>
      </c>
      <c r="B12851" s="60" t="s">
        <v>51</v>
      </c>
      <c r="C12851" s="60" t="s">
        <v>51</v>
      </c>
      <c r="D12851" s="15">
        <v>0</v>
      </c>
    </row>
    <row r="12852" spans="1:4" x14ac:dyDescent="0.25">
      <c r="A12852" s="67">
        <v>44346</v>
      </c>
      <c r="B12852" s="60" t="s">
        <v>10</v>
      </c>
      <c r="C12852" s="60" t="s">
        <v>10</v>
      </c>
      <c r="D12852" s="15">
        <v>0</v>
      </c>
    </row>
  </sheetData>
  <autoFilter ref="A1:D12835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364">
    <sortCondition ref="A2:A12364"/>
    <sortCondition ref="B2:B12364"/>
    <sortCondition ref="C2:C12364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zoomScale="55" zoomScaleNormal="55" workbookViewId="0">
      <selection activeCell="W19" sqref="W3:W19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0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5">
        <f ca="1">TODAY()-1</f>
        <v>44356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773</v>
      </c>
      <c r="D2" s="289" t="s">
        <v>1147</v>
      </c>
      <c r="E2" s="289" t="s">
        <v>859</v>
      </c>
      <c r="F2" s="289" t="s">
        <v>860</v>
      </c>
      <c r="G2" s="289" t="s">
        <v>46</v>
      </c>
      <c r="H2" s="289" t="s">
        <v>1148</v>
      </c>
      <c r="I2" s="289" t="s">
        <v>1021</v>
      </c>
      <c r="J2" s="289" t="s">
        <v>921</v>
      </c>
      <c r="K2" s="290" t="s">
        <v>105</v>
      </c>
      <c r="L2" s="291" t="s">
        <v>878</v>
      </c>
      <c r="M2" s="290" t="s">
        <v>1032</v>
      </c>
      <c r="N2" s="395" t="s">
        <v>1031</v>
      </c>
      <c r="O2" s="392" t="s">
        <v>1024</v>
      </c>
      <c r="P2" s="290" t="s">
        <v>52</v>
      </c>
      <c r="Q2" s="290" t="s">
        <v>774</v>
      </c>
      <c r="R2" s="289" t="s">
        <v>1017</v>
      </c>
      <c r="S2" s="290" t="s">
        <v>350</v>
      </c>
      <c r="T2" s="290" t="s">
        <v>71</v>
      </c>
      <c r="U2" s="290" t="s">
        <v>90</v>
      </c>
      <c r="V2" s="292" t="s">
        <v>363</v>
      </c>
      <c r="W2" s="292" t="s">
        <v>1135</v>
      </c>
      <c r="X2" s="191" t="s">
        <v>861</v>
      </c>
      <c r="Y2" s="192" t="s">
        <v>839</v>
      </c>
      <c r="Z2" s="192" t="s">
        <v>840</v>
      </c>
      <c r="AA2" s="193" t="s">
        <v>862</v>
      </c>
      <c r="AB2" s="193" t="s">
        <v>863</v>
      </c>
      <c r="AC2" s="193" t="s">
        <v>858</v>
      </c>
      <c r="AD2" s="194"/>
      <c r="AJ2" s="6" t="s">
        <v>1138</v>
      </c>
    </row>
    <row r="3" spans="1:47" s="52" customFormat="1" ht="30.75" customHeight="1" x14ac:dyDescent="0.25">
      <c r="A3" s="171"/>
      <c r="B3" s="173" t="s">
        <v>14</v>
      </c>
      <c r="C3" s="293">
        <v>7</v>
      </c>
      <c r="D3" s="374">
        <v>265</v>
      </c>
      <c r="E3" s="375">
        <v>0.1368421052631579</v>
      </c>
      <c r="F3" s="375">
        <v>0.86315789473684212</v>
      </c>
      <c r="G3" s="376">
        <v>553</v>
      </c>
      <c r="H3" s="376">
        <v>472</v>
      </c>
      <c r="I3" s="296">
        <v>792</v>
      </c>
      <c r="J3" s="296">
        <v>7</v>
      </c>
      <c r="K3" s="297">
        <v>77039</v>
      </c>
      <c r="L3" s="383">
        <v>1350</v>
      </c>
      <c r="M3" s="403">
        <f>H3/D3</f>
        <v>1.7811320754716982</v>
      </c>
      <c r="N3" s="389">
        <f>H3/K3*100000</f>
        <v>612.67669621879827</v>
      </c>
      <c r="O3" s="385">
        <v>55.8</v>
      </c>
      <c r="P3" s="298">
        <f t="shared" ref="P3:P19" si="0">D3/K3*100000</f>
        <v>343.98161969911342</v>
      </c>
      <c r="Q3" s="298">
        <f t="shared" ref="Q3:Q19" si="1">C3/K3*100000</f>
        <v>9.0863069354482793</v>
      </c>
      <c r="R3" s="299">
        <v>0.37842617152961983</v>
      </c>
      <c r="S3" s="300">
        <v>58</v>
      </c>
      <c r="T3" s="299">
        <v>1.4084507042253521E-2</v>
      </c>
      <c r="U3" s="405">
        <f t="shared" ref="U3:U21" si="2">H3/D3</f>
        <v>1.7811320754716982</v>
      </c>
      <c r="V3" s="301">
        <f t="shared" ref="V3:V19" si="3">H3/K3*1000000</f>
        <v>6126.7669621879822</v>
      </c>
      <c r="W3" s="355">
        <v>13.7</v>
      </c>
      <c r="X3" s="195">
        <f t="shared" ref="X3:X21" si="4">D3-G3-J3</f>
        <v>-295</v>
      </c>
      <c r="Y3" s="189">
        <f ca="1">TODAY()+S3</f>
        <v>44415</v>
      </c>
      <c r="Z3" s="186">
        <f>D3*2</f>
        <v>530</v>
      </c>
      <c r="AA3" s="188">
        <v>3</v>
      </c>
      <c r="AB3" s="188">
        <v>4</v>
      </c>
      <c r="AC3" s="188">
        <v>12</v>
      </c>
      <c r="AD3" s="196" t="s">
        <v>14</v>
      </c>
    </row>
    <row r="4" spans="1:47" s="52" customFormat="1" ht="30.75" customHeight="1" x14ac:dyDescent="0.25">
      <c r="A4" s="171"/>
      <c r="B4" s="174" t="s">
        <v>20</v>
      </c>
      <c r="C4" s="294">
        <v>197</v>
      </c>
      <c r="D4" s="379">
        <v>146</v>
      </c>
      <c r="E4" s="12">
        <v>7.5099741844637413E-2</v>
      </c>
      <c r="F4" s="12">
        <v>0.92490025815536259</v>
      </c>
      <c r="G4" s="380">
        <v>3580</v>
      </c>
      <c r="H4" s="380">
        <v>164</v>
      </c>
      <c r="I4" s="104">
        <v>4427</v>
      </c>
      <c r="J4" s="104">
        <v>28</v>
      </c>
      <c r="K4" s="182">
        <v>191117</v>
      </c>
      <c r="L4" s="384">
        <v>2747</v>
      </c>
      <c r="M4" s="402">
        <f t="shared" ref="M4:M19" si="5">H4/D4</f>
        <v>1.1232876712328768</v>
      </c>
      <c r="N4" s="390">
        <f t="shared" ref="N4:N19" si="6">H4/K4*100000</f>
        <v>85.811309302678467</v>
      </c>
      <c r="O4" s="386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06">
        <f t="shared" si="2"/>
        <v>1.1232876712328768</v>
      </c>
      <c r="V4" s="302">
        <f t="shared" si="3"/>
        <v>858.11309302678455</v>
      </c>
      <c r="W4" s="356">
        <v>16.100000000000001</v>
      </c>
      <c r="X4" s="195">
        <f t="shared" si="4"/>
        <v>-3462</v>
      </c>
      <c r="Y4" s="190">
        <f t="shared" ref="Y4:Y21" ca="1" si="7">TODAY()+S4</f>
        <v>44892</v>
      </c>
      <c r="Z4" s="187">
        <f t="shared" ref="Z4:Z21" si="8">D4*2</f>
        <v>292</v>
      </c>
      <c r="AA4" s="172">
        <v>29</v>
      </c>
      <c r="AB4" s="172">
        <v>37</v>
      </c>
      <c r="AC4" s="172">
        <v>36</v>
      </c>
      <c r="AD4" s="197" t="s">
        <v>20</v>
      </c>
      <c r="AJ4" s="52" t="s">
        <v>1185</v>
      </c>
      <c r="AK4" s="52" t="s">
        <v>1186</v>
      </c>
    </row>
    <row r="5" spans="1:47" s="52" customFormat="1" ht="30.75" customHeight="1" x14ac:dyDescent="0.25">
      <c r="A5" s="171"/>
      <c r="B5" s="174" t="s">
        <v>13</v>
      </c>
      <c r="C5" s="294">
        <v>196</v>
      </c>
      <c r="D5" s="369">
        <v>89</v>
      </c>
      <c r="E5" s="13">
        <v>7.1948261924009702E-2</v>
      </c>
      <c r="F5" s="13">
        <v>0.92805173807599028</v>
      </c>
      <c r="G5" s="370">
        <v>1030</v>
      </c>
      <c r="H5" s="370">
        <v>151</v>
      </c>
      <c r="I5" s="104">
        <v>1240</v>
      </c>
      <c r="J5" s="104">
        <v>41</v>
      </c>
      <c r="K5" s="182">
        <v>51384</v>
      </c>
      <c r="L5" s="294">
        <v>1152</v>
      </c>
      <c r="M5" s="402">
        <f t="shared" si="5"/>
        <v>1.696629213483146</v>
      </c>
      <c r="N5" s="390">
        <f t="shared" si="6"/>
        <v>293.8657947999377</v>
      </c>
      <c r="O5" s="387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06">
        <f t="shared" si="2"/>
        <v>1.696629213483146</v>
      </c>
      <c r="V5" s="302">
        <f t="shared" si="3"/>
        <v>2938.657947999377</v>
      </c>
      <c r="W5" s="356">
        <v>16.8</v>
      </c>
      <c r="X5" s="195">
        <f t="shared" si="4"/>
        <v>-982</v>
      </c>
      <c r="Y5" s="190">
        <f t="shared" ca="1" si="7"/>
        <v>44461</v>
      </c>
      <c r="Z5" s="187">
        <f t="shared" si="8"/>
        <v>178</v>
      </c>
      <c r="AA5" s="172">
        <v>21</v>
      </c>
      <c r="AB5" s="172">
        <v>25</v>
      </c>
      <c r="AC5" s="172">
        <v>12</v>
      </c>
      <c r="AD5" s="197" t="s">
        <v>13</v>
      </c>
      <c r="AS5" s="367"/>
    </row>
    <row r="6" spans="1:47" s="52" customFormat="1" ht="30.75" customHeight="1" x14ac:dyDescent="0.25">
      <c r="A6" s="171"/>
      <c r="B6" s="174" t="s">
        <v>24</v>
      </c>
      <c r="C6" s="294">
        <v>221</v>
      </c>
      <c r="D6" s="379">
        <v>65</v>
      </c>
      <c r="E6" s="12">
        <v>0.21721518987341773</v>
      </c>
      <c r="F6" s="12">
        <v>0.7827848101265823</v>
      </c>
      <c r="G6" s="380">
        <v>1749</v>
      </c>
      <c r="H6" s="380">
        <v>67</v>
      </c>
      <c r="I6" s="104">
        <v>2004</v>
      </c>
      <c r="J6" s="104">
        <v>26</v>
      </c>
      <c r="K6" s="182">
        <v>83341</v>
      </c>
      <c r="L6" s="294">
        <v>1019</v>
      </c>
      <c r="M6" s="402">
        <f t="shared" si="5"/>
        <v>1.0307692307692307</v>
      </c>
      <c r="N6" s="390">
        <f t="shared" si="6"/>
        <v>80.392603880443005</v>
      </c>
      <c r="O6" s="386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06">
        <f t="shared" si="2"/>
        <v>1.0307692307692307</v>
      </c>
      <c r="V6" s="302">
        <f t="shared" si="3"/>
        <v>803.92603880443005</v>
      </c>
      <c r="W6" s="356">
        <v>9.1999999999999993</v>
      </c>
      <c r="X6" s="195">
        <f t="shared" si="4"/>
        <v>-1710</v>
      </c>
      <c r="Y6" s="190">
        <f t="shared" ca="1" si="7"/>
        <v>44863</v>
      </c>
      <c r="Z6" s="187">
        <f t="shared" si="8"/>
        <v>130</v>
      </c>
      <c r="AA6" s="172">
        <v>28</v>
      </c>
      <c r="AB6" s="172">
        <v>26</v>
      </c>
      <c r="AC6" s="172">
        <v>13</v>
      </c>
      <c r="AD6" s="197" t="s">
        <v>24</v>
      </c>
      <c r="AJ6" s="52" t="s">
        <v>1187</v>
      </c>
      <c r="AK6" s="52" t="s">
        <v>1188</v>
      </c>
      <c r="AL6" s="52" t="s">
        <v>1189</v>
      </c>
      <c r="AM6" s="52" t="s">
        <v>1190</v>
      </c>
      <c r="AN6" s="52" t="s">
        <v>1191</v>
      </c>
      <c r="AO6" s="52" t="s">
        <v>1192</v>
      </c>
      <c r="AP6" s="52">
        <v>14</v>
      </c>
      <c r="AQ6" s="52" t="s">
        <v>1193</v>
      </c>
      <c r="AR6" s="52" t="s">
        <v>1139</v>
      </c>
      <c r="AS6" s="367" t="s">
        <v>1140</v>
      </c>
      <c r="AT6" s="52" t="s">
        <v>1141</v>
      </c>
      <c r="AU6" s="52" t="s">
        <v>1142</v>
      </c>
    </row>
    <row r="7" spans="1:47" s="52" customFormat="1" ht="30.75" customHeight="1" x14ac:dyDescent="0.25">
      <c r="A7" s="171"/>
      <c r="B7" s="174" t="s">
        <v>47</v>
      </c>
      <c r="C7" s="294">
        <v>3</v>
      </c>
      <c r="D7" s="379">
        <v>42</v>
      </c>
      <c r="E7" s="12">
        <v>1.098901098901099E-2</v>
      </c>
      <c r="F7" s="12">
        <v>0.98901098901098905</v>
      </c>
      <c r="G7" s="380">
        <v>55</v>
      </c>
      <c r="H7" s="380">
        <v>37</v>
      </c>
      <c r="I7" s="104">
        <v>94</v>
      </c>
      <c r="J7" s="104">
        <v>1</v>
      </c>
      <c r="K7" s="182">
        <v>28189</v>
      </c>
      <c r="L7" s="294">
        <v>207</v>
      </c>
      <c r="M7" s="402">
        <f t="shared" si="5"/>
        <v>0.88095238095238093</v>
      </c>
      <c r="N7" s="390">
        <f t="shared" si="6"/>
        <v>131.25687324843025</v>
      </c>
      <c r="O7" s="388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72">
        <v>168</v>
      </c>
      <c r="T7" s="12">
        <v>6.6666666666666666E-2</v>
      </c>
      <c r="U7" s="406">
        <f t="shared" si="2"/>
        <v>0.88095238095238093</v>
      </c>
      <c r="V7" s="302">
        <f t="shared" si="3"/>
        <v>1312.5687324843025</v>
      </c>
      <c r="W7" s="356">
        <v>11.2</v>
      </c>
      <c r="X7" s="195">
        <f t="shared" si="4"/>
        <v>-14</v>
      </c>
      <c r="Y7" s="190">
        <f t="shared" ca="1" si="7"/>
        <v>44525</v>
      </c>
      <c r="Z7" s="187">
        <f t="shared" si="8"/>
        <v>84</v>
      </c>
      <c r="AA7" s="172">
        <v>1</v>
      </c>
      <c r="AB7" s="172">
        <v>2</v>
      </c>
      <c r="AC7" s="172">
        <v>2</v>
      </c>
      <c r="AD7" s="197" t="s">
        <v>47</v>
      </c>
      <c r="AJ7" s="52" t="s">
        <v>1194</v>
      </c>
      <c r="AR7" s="52">
        <v>362</v>
      </c>
      <c r="AS7" s="367">
        <v>61</v>
      </c>
      <c r="AT7" s="52">
        <v>1.9</v>
      </c>
      <c r="AU7" s="52">
        <v>523</v>
      </c>
    </row>
    <row r="8" spans="1:47" s="52" customFormat="1" ht="30.75" customHeight="1" x14ac:dyDescent="0.25">
      <c r="A8" s="171"/>
      <c r="B8" s="174" t="s">
        <v>48</v>
      </c>
      <c r="C8" s="294"/>
      <c r="D8" s="379">
        <v>30</v>
      </c>
      <c r="E8" s="12">
        <v>1.2500000000000001E-2</v>
      </c>
      <c r="F8" s="12">
        <v>0.98750000000000004</v>
      </c>
      <c r="G8" s="380">
        <v>54</v>
      </c>
      <c r="H8" s="380">
        <v>10</v>
      </c>
      <c r="I8" s="104">
        <v>89</v>
      </c>
      <c r="J8" s="104">
        <v>2</v>
      </c>
      <c r="K8" s="182">
        <v>16468</v>
      </c>
      <c r="L8" s="294">
        <v>104</v>
      </c>
      <c r="M8" s="402">
        <f t="shared" si="5"/>
        <v>0.33333333333333331</v>
      </c>
      <c r="N8" s="390">
        <f t="shared" si="6"/>
        <v>60.723828030119023</v>
      </c>
      <c r="O8" s="388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72">
        <v>196</v>
      </c>
      <c r="T8" s="12">
        <v>0</v>
      </c>
      <c r="U8" s="406">
        <f t="shared" si="2"/>
        <v>0.33333333333333331</v>
      </c>
      <c r="V8" s="302">
        <f t="shared" si="3"/>
        <v>607.23828030119023</v>
      </c>
      <c r="W8" s="356">
        <v>12.4</v>
      </c>
      <c r="X8" s="195">
        <f t="shared" si="4"/>
        <v>-26</v>
      </c>
      <c r="Y8" s="190">
        <f t="shared" ca="1" si="7"/>
        <v>44553</v>
      </c>
      <c r="Z8" s="187">
        <f t="shared" si="8"/>
        <v>60</v>
      </c>
      <c r="AA8" s="172"/>
      <c r="AB8" s="172"/>
      <c r="AC8" s="172"/>
      <c r="AD8" s="197" t="s">
        <v>48</v>
      </c>
      <c r="AJ8" s="52" t="s">
        <v>1195</v>
      </c>
      <c r="AR8" s="52">
        <v>1910</v>
      </c>
      <c r="AS8" s="367">
        <v>569</v>
      </c>
      <c r="AT8" s="52">
        <v>0.9</v>
      </c>
      <c r="AU8" s="52">
        <v>70</v>
      </c>
    </row>
    <row r="9" spans="1:47" s="52" customFormat="1" ht="30.75" customHeight="1" x14ac:dyDescent="0.25">
      <c r="A9" s="171"/>
      <c r="B9" s="174" t="s">
        <v>7</v>
      </c>
      <c r="C9" s="294">
        <v>184</v>
      </c>
      <c r="D9" s="369">
        <v>64</v>
      </c>
      <c r="E9" s="13">
        <v>4.7562425683709865E-3</v>
      </c>
      <c r="F9" s="13">
        <v>0.99524375743162896</v>
      </c>
      <c r="G9" s="370">
        <v>660</v>
      </c>
      <c r="H9" s="370">
        <v>160</v>
      </c>
      <c r="I9" s="104">
        <v>857</v>
      </c>
      <c r="J9" s="104">
        <v>24</v>
      </c>
      <c r="K9" s="182">
        <v>58565</v>
      </c>
      <c r="L9" s="294">
        <v>1015</v>
      </c>
      <c r="M9" s="402">
        <f>H9/D9</f>
        <v>2.5</v>
      </c>
      <c r="N9" s="390">
        <f t="shared" si="6"/>
        <v>273.20071715188249</v>
      </c>
      <c r="O9" s="386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06">
        <f t="shared" si="2"/>
        <v>2.5</v>
      </c>
      <c r="V9" s="302">
        <f t="shared" si="3"/>
        <v>2732.0071715188251</v>
      </c>
      <c r="W9" s="356">
        <v>12.5</v>
      </c>
      <c r="X9" s="195">
        <f t="shared" si="4"/>
        <v>-620</v>
      </c>
      <c r="Y9" s="190">
        <f t="shared" ca="1" si="7"/>
        <v>44437</v>
      </c>
      <c r="Z9" s="187">
        <f t="shared" si="8"/>
        <v>128</v>
      </c>
      <c r="AA9" s="172">
        <v>21</v>
      </c>
      <c r="AB9" s="172">
        <v>15</v>
      </c>
      <c r="AC9" s="172">
        <v>13</v>
      </c>
      <c r="AD9" s="197" t="s">
        <v>7</v>
      </c>
      <c r="AJ9" s="52" t="s">
        <v>1196</v>
      </c>
      <c r="AR9" s="52">
        <v>877</v>
      </c>
      <c r="AS9" s="367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1"/>
      <c r="B10" s="174" t="s">
        <v>9</v>
      </c>
      <c r="C10" s="294">
        <v>291</v>
      </c>
      <c r="D10" s="369">
        <v>175</v>
      </c>
      <c r="E10" s="13">
        <v>0.18885096700796358</v>
      </c>
      <c r="F10" s="13">
        <v>0.81114903299203645</v>
      </c>
      <c r="G10" s="370">
        <v>2809</v>
      </c>
      <c r="H10" s="370">
        <v>322</v>
      </c>
      <c r="I10" s="104">
        <v>3555</v>
      </c>
      <c r="J10" s="104">
        <v>70</v>
      </c>
      <c r="K10" s="182">
        <v>124231</v>
      </c>
      <c r="L10" s="294">
        <v>3600</v>
      </c>
      <c r="M10" s="402">
        <f t="shared" si="5"/>
        <v>1.84</v>
      </c>
      <c r="N10" s="390">
        <f t="shared" si="6"/>
        <v>259.19456496365643</v>
      </c>
      <c r="O10" s="387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06">
        <f t="shared" si="2"/>
        <v>1.84</v>
      </c>
      <c r="V10" s="302">
        <f t="shared" si="3"/>
        <v>2591.9456496365642</v>
      </c>
      <c r="W10" s="356">
        <v>18.3</v>
      </c>
      <c r="X10" s="195">
        <f t="shared" si="4"/>
        <v>-2704</v>
      </c>
      <c r="Y10" s="190">
        <f t="shared" ca="1" si="7"/>
        <v>44573</v>
      </c>
      <c r="Z10" s="187">
        <f t="shared" si="8"/>
        <v>350</v>
      </c>
      <c r="AA10" s="172">
        <v>26</v>
      </c>
      <c r="AB10" s="172">
        <v>28</v>
      </c>
      <c r="AC10" s="172">
        <v>29</v>
      </c>
      <c r="AD10" s="197" t="s">
        <v>9</v>
      </c>
      <c r="AJ10" s="52" t="s">
        <v>1197</v>
      </c>
      <c r="AR10" s="52">
        <v>889</v>
      </c>
      <c r="AS10" s="367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1"/>
      <c r="B11" s="174" t="s">
        <v>15</v>
      </c>
      <c r="C11" s="295">
        <v>19</v>
      </c>
      <c r="D11" s="371">
        <v>37</v>
      </c>
      <c r="E11" s="372">
        <v>0</v>
      </c>
      <c r="F11" s="372">
        <v>1</v>
      </c>
      <c r="G11" s="373">
        <v>219</v>
      </c>
      <c r="H11" s="373">
        <v>58</v>
      </c>
      <c r="I11" s="105">
        <v>246</v>
      </c>
      <c r="J11" s="105">
        <v>3</v>
      </c>
      <c r="K11" s="182">
        <v>13420</v>
      </c>
      <c r="L11" s="294">
        <v>655</v>
      </c>
      <c r="M11" s="402">
        <f t="shared" si="5"/>
        <v>1.5675675675675675</v>
      </c>
      <c r="N11" s="390">
        <f t="shared" si="6"/>
        <v>432.19076005961256</v>
      </c>
      <c r="O11" s="387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06">
        <f t="shared" si="2"/>
        <v>1.5675675675675675</v>
      </c>
      <c r="V11" s="302">
        <f t="shared" si="3"/>
        <v>4321.907600596126</v>
      </c>
      <c r="W11" s="356">
        <v>18.600000000000001</v>
      </c>
      <c r="X11" s="195">
        <f t="shared" si="4"/>
        <v>-185</v>
      </c>
      <c r="Y11" s="190">
        <f t="shared" ca="1" si="7"/>
        <v>44475</v>
      </c>
      <c r="Z11" s="187">
        <f t="shared" si="8"/>
        <v>74</v>
      </c>
      <c r="AA11" s="172">
        <v>3</v>
      </c>
      <c r="AB11" s="172">
        <v>3</v>
      </c>
      <c r="AC11" s="172">
        <v>6</v>
      </c>
      <c r="AD11" s="197" t="s">
        <v>15</v>
      </c>
      <c r="AJ11" s="52" t="s">
        <v>1198</v>
      </c>
      <c r="AR11" s="52">
        <v>24</v>
      </c>
      <c r="AS11" s="367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1"/>
      <c r="B12" s="174" t="s">
        <v>11</v>
      </c>
      <c r="C12" s="294">
        <v>67</v>
      </c>
      <c r="D12" s="369">
        <v>29</v>
      </c>
      <c r="E12" s="13">
        <v>9.3174431202600216E-2</v>
      </c>
      <c r="F12" s="13">
        <v>0.90682556879739973</v>
      </c>
      <c r="G12" s="370">
        <v>752</v>
      </c>
      <c r="H12" s="370">
        <v>140</v>
      </c>
      <c r="I12" s="104">
        <v>955</v>
      </c>
      <c r="J12" s="104">
        <v>17</v>
      </c>
      <c r="K12" s="182">
        <v>72051</v>
      </c>
      <c r="L12" s="294">
        <v>693</v>
      </c>
      <c r="M12" s="402">
        <f t="shared" si="5"/>
        <v>4.8275862068965516</v>
      </c>
      <c r="N12" s="390">
        <f t="shared" si="6"/>
        <v>194.30681045370639</v>
      </c>
      <c r="O12" s="386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06">
        <f t="shared" si="2"/>
        <v>4.8275862068965516</v>
      </c>
      <c r="V12" s="302">
        <f t="shared" si="3"/>
        <v>1943.0681045370638</v>
      </c>
      <c r="W12" s="356">
        <v>14.1</v>
      </c>
      <c r="X12" s="195">
        <f t="shared" si="4"/>
        <v>-740</v>
      </c>
      <c r="Y12" s="190">
        <f t="shared" ca="1" si="7"/>
        <v>44509</v>
      </c>
      <c r="Z12" s="187">
        <f t="shared" si="8"/>
        <v>58</v>
      </c>
      <c r="AA12" s="172">
        <v>9</v>
      </c>
      <c r="AB12" s="172">
        <v>13</v>
      </c>
      <c r="AC12" s="172">
        <v>14</v>
      </c>
      <c r="AD12" s="197" t="s">
        <v>11</v>
      </c>
      <c r="AJ12" s="52" t="s">
        <v>1199</v>
      </c>
      <c r="AR12" s="52">
        <v>79</v>
      </c>
      <c r="AS12" s="367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1"/>
      <c r="B13" s="174" t="s">
        <v>12</v>
      </c>
      <c r="C13" s="294">
        <v>60</v>
      </c>
      <c r="D13" s="379">
        <v>17</v>
      </c>
      <c r="E13" s="12">
        <v>9.0370370370370365E-2</v>
      </c>
      <c r="F13" s="12">
        <v>0.90962962962962968</v>
      </c>
      <c r="G13" s="380">
        <v>612</v>
      </c>
      <c r="H13" s="380">
        <v>17</v>
      </c>
      <c r="I13" s="104">
        <v>684</v>
      </c>
      <c r="J13" s="104">
        <v>15</v>
      </c>
      <c r="K13" s="182">
        <v>41304</v>
      </c>
      <c r="L13" s="294">
        <v>425</v>
      </c>
      <c r="M13" s="402">
        <f t="shared" si="5"/>
        <v>1</v>
      </c>
      <c r="N13" s="390">
        <f t="shared" si="6"/>
        <v>41.158241332558589</v>
      </c>
      <c r="O13" s="386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06">
        <f t="shared" si="2"/>
        <v>1</v>
      </c>
      <c r="V13" s="302">
        <f t="shared" si="3"/>
        <v>411.58241332558589</v>
      </c>
      <c r="W13" s="356">
        <v>15.4</v>
      </c>
      <c r="X13" s="195">
        <f t="shared" si="4"/>
        <v>-610</v>
      </c>
      <c r="Y13" s="190">
        <f t="shared" ca="1" si="7"/>
        <v>45144</v>
      </c>
      <c r="Z13" s="187">
        <f t="shared" si="8"/>
        <v>34</v>
      </c>
      <c r="AA13" s="172">
        <v>6</v>
      </c>
      <c r="AB13" s="172">
        <v>16</v>
      </c>
      <c r="AC13" s="172">
        <v>11</v>
      </c>
      <c r="AD13" s="197" t="s">
        <v>12</v>
      </c>
      <c r="AJ13" s="52" t="s">
        <v>1200</v>
      </c>
      <c r="AR13" s="52">
        <v>641</v>
      </c>
      <c r="AS13" s="367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1"/>
      <c r="B14" s="174" t="s">
        <v>8</v>
      </c>
      <c r="C14" s="294">
        <v>1499</v>
      </c>
      <c r="D14" s="377">
        <v>603</v>
      </c>
      <c r="E14" s="11">
        <v>0.25350563651361013</v>
      </c>
      <c r="F14" s="11">
        <v>0.74649436348638987</v>
      </c>
      <c r="G14" s="378">
        <v>9428</v>
      </c>
      <c r="H14" s="378">
        <v>649</v>
      </c>
      <c r="I14" s="104">
        <v>11009</v>
      </c>
      <c r="J14" s="104">
        <v>253</v>
      </c>
      <c r="K14" s="182">
        <v>376912</v>
      </c>
      <c r="L14" s="294">
        <v>9957</v>
      </c>
      <c r="M14" s="402">
        <f t="shared" si="5"/>
        <v>1.076285240464345</v>
      </c>
      <c r="N14" s="390">
        <f t="shared" si="6"/>
        <v>172.18873370972534</v>
      </c>
      <c r="O14" s="387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06">
        <f t="shared" si="2"/>
        <v>1.076285240464345</v>
      </c>
      <c r="V14" s="302">
        <f t="shared" si="3"/>
        <v>1721.8873370972533</v>
      </c>
      <c r="W14" s="356">
        <v>15.9</v>
      </c>
      <c r="X14" s="195">
        <f t="shared" si="4"/>
        <v>-9078</v>
      </c>
      <c r="Y14" s="190">
        <f t="shared" ca="1" si="7"/>
        <v>44640</v>
      </c>
      <c r="Z14" s="187">
        <f t="shared" si="8"/>
        <v>1206</v>
      </c>
      <c r="AA14" s="172">
        <v>159</v>
      </c>
      <c r="AB14" s="172">
        <v>144</v>
      </c>
      <c r="AC14" s="172">
        <v>101</v>
      </c>
      <c r="AD14" s="197" t="s">
        <v>8</v>
      </c>
      <c r="AJ14" s="52" t="s">
        <v>1201</v>
      </c>
      <c r="AR14" s="52">
        <v>1445</v>
      </c>
      <c r="AS14" s="367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1"/>
      <c r="B15" s="174" t="s">
        <v>49</v>
      </c>
      <c r="C15" s="294">
        <v>43</v>
      </c>
      <c r="D15" s="377">
        <v>1</v>
      </c>
      <c r="E15" s="11">
        <v>7.7519379844961239E-3</v>
      </c>
      <c r="F15" s="11">
        <v>0.99224806201550386</v>
      </c>
      <c r="G15" s="378">
        <v>84</v>
      </c>
      <c r="H15" s="378">
        <v>16</v>
      </c>
      <c r="I15" s="104">
        <v>130</v>
      </c>
      <c r="J15" s="104">
        <v>1</v>
      </c>
      <c r="K15" s="182">
        <v>19804</v>
      </c>
      <c r="L15" s="294">
        <v>104</v>
      </c>
      <c r="M15" s="402">
        <f t="shared" si="5"/>
        <v>16</v>
      </c>
      <c r="N15" s="390">
        <f t="shared" si="6"/>
        <v>80.791759240557454</v>
      </c>
      <c r="O15" s="388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72">
        <v>198</v>
      </c>
      <c r="T15" s="13">
        <v>1.3333333333333333</v>
      </c>
      <c r="U15" s="406">
        <f t="shared" si="2"/>
        <v>16</v>
      </c>
      <c r="V15" s="302">
        <f t="shared" si="3"/>
        <v>807.91759240557462</v>
      </c>
      <c r="W15" s="356">
        <v>15.4</v>
      </c>
      <c r="X15" s="195">
        <f t="shared" si="4"/>
        <v>-84</v>
      </c>
      <c r="Y15" s="190">
        <f t="shared" ca="1" si="7"/>
        <v>44555</v>
      </c>
      <c r="Z15" s="187">
        <f t="shared" si="8"/>
        <v>2</v>
      </c>
      <c r="AA15" s="172">
        <v>7</v>
      </c>
      <c r="AB15" s="172">
        <v>6</v>
      </c>
      <c r="AC15" s="172">
        <v>3</v>
      </c>
      <c r="AD15" s="197" t="s">
        <v>49</v>
      </c>
      <c r="AJ15" s="52" t="s">
        <v>1202</v>
      </c>
      <c r="AK15" s="52" t="s">
        <v>1203</v>
      </c>
      <c r="AL15" s="52" t="s">
        <v>1204</v>
      </c>
      <c r="AR15" s="52">
        <v>170</v>
      </c>
      <c r="AS15" s="367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1"/>
      <c r="B16" s="174" t="s">
        <v>50</v>
      </c>
      <c r="C16" s="294">
        <v>61</v>
      </c>
      <c r="D16" s="377">
        <v>57</v>
      </c>
      <c r="E16" s="11">
        <v>0.17826086956521739</v>
      </c>
      <c r="F16" s="11">
        <v>0.82173913043478264</v>
      </c>
      <c r="G16" s="378">
        <v>199</v>
      </c>
      <c r="H16" s="378">
        <v>53</v>
      </c>
      <c r="I16" s="104">
        <v>234</v>
      </c>
      <c r="J16" s="104">
        <v>7</v>
      </c>
      <c r="K16" s="182">
        <v>26659</v>
      </c>
      <c r="L16" s="294">
        <v>289</v>
      </c>
      <c r="M16" s="402">
        <f t="shared" si="5"/>
        <v>0.92982456140350878</v>
      </c>
      <c r="N16" s="390">
        <f t="shared" si="6"/>
        <v>198.80715705765405</v>
      </c>
      <c r="O16" s="386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06">
        <f t="shared" si="2"/>
        <v>0.92982456140350878</v>
      </c>
      <c r="V16" s="302">
        <f t="shared" si="3"/>
        <v>1988.0715705765406</v>
      </c>
      <c r="W16" s="356">
        <v>19</v>
      </c>
      <c r="X16" s="195">
        <f t="shared" si="4"/>
        <v>-149</v>
      </c>
      <c r="Y16" s="190">
        <f t="shared" ca="1" si="7"/>
        <v>44453</v>
      </c>
      <c r="Z16" s="187">
        <f t="shared" si="8"/>
        <v>114</v>
      </c>
      <c r="AA16" s="172">
        <v>6</v>
      </c>
      <c r="AB16" s="172">
        <v>4</v>
      </c>
      <c r="AC16" s="172">
        <v>3</v>
      </c>
      <c r="AD16" s="197" t="s">
        <v>50</v>
      </c>
      <c r="AJ16" s="1" t="s">
        <v>1179</v>
      </c>
      <c r="AK16" s="1" t="s">
        <v>1205</v>
      </c>
      <c r="AL16" s="1"/>
      <c r="AM16" s="1"/>
      <c r="AN16" s="1"/>
      <c r="AO16" s="1"/>
      <c r="AP16" s="1"/>
      <c r="AR16" s="52">
        <v>362</v>
      </c>
      <c r="AS16" s="367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3"/>
      <c r="B17" s="174" t="s">
        <v>27</v>
      </c>
      <c r="C17" s="294">
        <v>190</v>
      </c>
      <c r="D17" s="369">
        <v>163</v>
      </c>
      <c r="E17" s="13">
        <v>0.20763636363636365</v>
      </c>
      <c r="F17" s="13">
        <v>0.79236363636363638</v>
      </c>
      <c r="G17" s="370">
        <v>2499</v>
      </c>
      <c r="H17" s="370">
        <v>292</v>
      </c>
      <c r="I17" s="104">
        <v>2811</v>
      </c>
      <c r="J17" s="104">
        <v>46</v>
      </c>
      <c r="K17" s="182">
        <v>113161</v>
      </c>
      <c r="L17" s="294">
        <v>1847</v>
      </c>
      <c r="M17" s="402">
        <f t="shared" si="5"/>
        <v>1.7914110429447854</v>
      </c>
      <c r="N17" s="390">
        <f t="shared" si="6"/>
        <v>258.03943054585943</v>
      </c>
      <c r="O17" s="386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06">
        <f t="shared" si="2"/>
        <v>1.7914110429447854</v>
      </c>
      <c r="V17" s="302">
        <f t="shared" si="3"/>
        <v>2580.3943054585943</v>
      </c>
      <c r="W17" s="356">
        <v>15.3</v>
      </c>
      <c r="X17" s="195">
        <f t="shared" si="4"/>
        <v>-2382</v>
      </c>
      <c r="Y17" s="190">
        <f t="shared" ca="1" si="7"/>
        <v>44545</v>
      </c>
      <c r="Z17" s="206">
        <f t="shared" si="8"/>
        <v>326</v>
      </c>
      <c r="AA17" s="172">
        <v>21</v>
      </c>
      <c r="AB17" s="172">
        <v>27</v>
      </c>
      <c r="AC17" s="172">
        <v>34</v>
      </c>
      <c r="AD17" s="197" t="s">
        <v>27</v>
      </c>
      <c r="AE17" s="22"/>
      <c r="AF17" s="1"/>
      <c r="AG17" s="1"/>
      <c r="AH17" s="1"/>
      <c r="AI17" s="1"/>
      <c r="AJ17" s="1" t="s">
        <v>1206</v>
      </c>
      <c r="AK17" s="1"/>
      <c r="AL17" s="1"/>
      <c r="AM17" s="1"/>
      <c r="AN17" s="1"/>
      <c r="AO17" s="1"/>
      <c r="AP17" s="1"/>
      <c r="AR17" s="52">
        <v>244</v>
      </c>
      <c r="AS17" s="367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1"/>
      <c r="B18" s="174" t="s">
        <v>51</v>
      </c>
      <c r="C18" s="294">
        <v>110</v>
      </c>
      <c r="D18" s="377">
        <v>16</v>
      </c>
      <c r="E18" s="11">
        <v>1.948051948051948E-2</v>
      </c>
      <c r="F18" s="11">
        <v>0.98051948051948057</v>
      </c>
      <c r="G18" s="378">
        <v>781</v>
      </c>
      <c r="H18" s="378">
        <v>22</v>
      </c>
      <c r="I18" s="104">
        <v>952</v>
      </c>
      <c r="J18" s="104">
        <v>31</v>
      </c>
      <c r="K18" s="182">
        <v>39665</v>
      </c>
      <c r="L18" s="294">
        <v>651</v>
      </c>
      <c r="M18" s="402">
        <f t="shared" si="5"/>
        <v>1.375</v>
      </c>
      <c r="N18" s="390">
        <f t="shared" si="6"/>
        <v>55.464515315769574</v>
      </c>
      <c r="O18" s="387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06">
        <f t="shared" si="2"/>
        <v>1.375</v>
      </c>
      <c r="V18" s="302">
        <f t="shared" si="3"/>
        <v>554.64515315769574</v>
      </c>
      <c r="W18" s="356">
        <v>13.7</v>
      </c>
      <c r="X18" s="195">
        <f t="shared" si="4"/>
        <v>-796</v>
      </c>
      <c r="Y18" s="190">
        <f t="shared" ca="1" si="7"/>
        <v>44825</v>
      </c>
      <c r="Z18" s="187">
        <f t="shared" si="8"/>
        <v>32</v>
      </c>
      <c r="AA18" s="172">
        <v>13</v>
      </c>
      <c r="AB18" s="172">
        <v>15</v>
      </c>
      <c r="AC18" s="172">
        <v>11</v>
      </c>
      <c r="AD18" s="197" t="s">
        <v>51</v>
      </c>
      <c r="AE18" s="22"/>
      <c r="AF18" s="1"/>
      <c r="AG18" s="1"/>
      <c r="AH18" s="1"/>
      <c r="AI18" s="1"/>
      <c r="AJ18" s="22" t="s">
        <v>1207</v>
      </c>
      <c r="AK18" s="22"/>
      <c r="AL18" s="22"/>
      <c r="AM18" s="22"/>
      <c r="AN18" s="22"/>
      <c r="AO18" s="22"/>
      <c r="AP18" s="22"/>
      <c r="AQ18" s="9"/>
      <c r="AR18" s="7">
        <v>3827</v>
      </c>
      <c r="AS18" s="367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1"/>
      <c r="B19" s="396" t="s">
        <v>10</v>
      </c>
      <c r="C19" s="397">
        <v>20</v>
      </c>
      <c r="D19" s="398">
        <v>64</v>
      </c>
      <c r="E19" s="399">
        <v>1.4184397163120567E-2</v>
      </c>
      <c r="F19" s="399">
        <v>0.98581560283687941</v>
      </c>
      <c r="G19" s="400">
        <v>278</v>
      </c>
      <c r="H19" s="400">
        <v>55</v>
      </c>
      <c r="I19" s="305">
        <v>436</v>
      </c>
      <c r="J19" s="305">
        <v>16</v>
      </c>
      <c r="K19" s="401">
        <v>52651</v>
      </c>
      <c r="L19" s="397">
        <v>603</v>
      </c>
      <c r="M19" s="404">
        <f t="shared" si="5"/>
        <v>0.859375</v>
      </c>
      <c r="N19" s="391">
        <f t="shared" si="6"/>
        <v>104.46145372357599</v>
      </c>
      <c r="O19" s="388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71">
        <v>162</v>
      </c>
      <c r="T19" s="12">
        <v>6.7226890756302518E-2</v>
      </c>
      <c r="U19" s="406">
        <f t="shared" si="2"/>
        <v>0.859375</v>
      </c>
      <c r="V19" s="302">
        <f t="shared" si="3"/>
        <v>1044.6145372357598</v>
      </c>
      <c r="W19" s="356">
        <v>13.2</v>
      </c>
      <c r="X19" s="195">
        <f t="shared" si="4"/>
        <v>-230</v>
      </c>
      <c r="Y19" s="190">
        <f t="shared" ca="1" si="7"/>
        <v>44519</v>
      </c>
      <c r="Z19" s="187">
        <f t="shared" si="8"/>
        <v>128</v>
      </c>
      <c r="AA19" s="185">
        <v>3</v>
      </c>
      <c r="AB19" s="185">
        <v>8</v>
      </c>
      <c r="AC19" s="185">
        <v>7</v>
      </c>
      <c r="AD19" s="198" t="s">
        <v>10</v>
      </c>
      <c r="AE19" s="22"/>
      <c r="AF19" s="1"/>
      <c r="AG19" s="1"/>
      <c r="AH19" s="1"/>
      <c r="AI19" s="1"/>
      <c r="AJ19" s="22" t="s">
        <v>1208</v>
      </c>
      <c r="AK19" s="22" t="s">
        <v>1209</v>
      </c>
      <c r="AL19" s="22"/>
      <c r="AM19" s="22"/>
      <c r="AN19" s="22"/>
      <c r="AO19" s="22"/>
      <c r="AP19" s="22"/>
      <c r="AQ19" s="22"/>
      <c r="AR19" s="22">
        <v>44</v>
      </c>
      <c r="AS19" s="368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1"/>
      <c r="B20" s="173" t="s">
        <v>1064</v>
      </c>
      <c r="C20" s="293"/>
      <c r="D20" s="393">
        <v>128</v>
      </c>
      <c r="E20" s="394"/>
      <c r="F20" s="394"/>
      <c r="G20" s="381"/>
      <c r="H20" s="381"/>
      <c r="I20" s="381"/>
      <c r="J20" s="381"/>
      <c r="K20" s="381"/>
      <c r="L20" s="381"/>
      <c r="M20" s="381"/>
      <c r="N20" s="382"/>
      <c r="O20" s="305"/>
      <c r="P20" s="305"/>
      <c r="Q20" s="305"/>
      <c r="R20" s="305"/>
      <c r="S20" s="305"/>
      <c r="T20" s="305"/>
      <c r="U20" s="305"/>
      <c r="V20" s="306"/>
      <c r="W20" s="306"/>
      <c r="X20" s="274"/>
      <c r="Y20" s="275"/>
      <c r="Z20" s="276">
        <f t="shared" si="8"/>
        <v>256</v>
      </c>
      <c r="AA20" s="277"/>
      <c r="AB20" s="278"/>
      <c r="AC20" s="279"/>
      <c r="AD20" s="198"/>
      <c r="AE20" s="22"/>
      <c r="AF20" s="1"/>
      <c r="AG20" s="1"/>
      <c r="AH20" s="1"/>
      <c r="AI20" s="1"/>
      <c r="AJ20" s="22" t="s">
        <v>1210</v>
      </c>
      <c r="AK20" s="22"/>
      <c r="AL20" s="22"/>
      <c r="AM20" s="22"/>
      <c r="AN20" s="22"/>
      <c r="AO20" s="22"/>
      <c r="AP20" s="22"/>
      <c r="AQ20" s="22"/>
      <c r="AR20" s="22">
        <v>89</v>
      </c>
      <c r="AS20" s="368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280" t="s">
        <v>53</v>
      </c>
      <c r="C21" s="281">
        <f>SUM(C3:C19)</f>
        <v>3168</v>
      </c>
      <c r="D21" s="281">
        <f>SUM(D3:D20)</f>
        <v>1991</v>
      </c>
      <c r="E21" s="282">
        <v>0.1706067231484012</v>
      </c>
      <c r="F21" s="282">
        <v>0.8293932768515988</v>
      </c>
      <c r="G21" s="281">
        <f t="shared" ref="G21:L21" si="9">SUM(G3:G19)</f>
        <v>25342</v>
      </c>
      <c r="H21" s="281">
        <f t="shared" si="9"/>
        <v>2685</v>
      </c>
      <c r="I21" s="281">
        <f t="shared" si="9"/>
        <v>30515</v>
      </c>
      <c r="J21" s="281">
        <f t="shared" si="9"/>
        <v>588</v>
      </c>
      <c r="K21" s="283">
        <f t="shared" si="9"/>
        <v>1385961</v>
      </c>
      <c r="L21" s="283">
        <f t="shared" si="9"/>
        <v>26418</v>
      </c>
      <c r="M21" s="357">
        <v>1.1499999999999999</v>
      </c>
      <c r="N21" s="307">
        <v>539</v>
      </c>
      <c r="O21" s="270"/>
      <c r="P21" s="284">
        <f>D21/K21*100000</f>
        <v>143.65483588643548</v>
      </c>
      <c r="Q21" s="285">
        <v>94</v>
      </c>
      <c r="R21" s="220">
        <f>D21*F21/(D21+L21)</f>
        <v>5.8126720905752868E-2</v>
      </c>
      <c r="S21" s="286">
        <f ca="1">VLOOKUP(X1,DIA!B:BV,73)</f>
        <v>56.82070574659803</v>
      </c>
      <c r="T21" s="282">
        <v>0.15200093611046103</v>
      </c>
      <c r="U21" s="287">
        <f t="shared" si="2"/>
        <v>1.3485685585133098</v>
      </c>
      <c r="V21" s="288">
        <f>H21/K21*1000000</f>
        <v>1937.2839495483638</v>
      </c>
      <c r="W21" s="358">
        <f>92536/K21</f>
        <v>6.6766669480598659E-2</v>
      </c>
      <c r="X21" s="199">
        <f t="shared" si="4"/>
        <v>-23939</v>
      </c>
      <c r="Y21" s="221">
        <f t="shared" ca="1" si="7"/>
        <v>44413.820705746599</v>
      </c>
      <c r="Z21" s="200">
        <f t="shared" si="8"/>
        <v>3982</v>
      </c>
      <c r="AA21" s="201">
        <v>348</v>
      </c>
      <c r="AB21" s="202">
        <v>365</v>
      </c>
      <c r="AC21" s="203">
        <v>291</v>
      </c>
      <c r="AD21" s="204" t="s">
        <v>864</v>
      </c>
      <c r="AE21" s="22"/>
      <c r="AF21" s="22"/>
      <c r="AG21" s="22"/>
      <c r="AH21" s="22"/>
      <c r="AI21" s="22"/>
      <c r="AJ21" s="22" t="s">
        <v>1211</v>
      </c>
      <c r="AK21" s="22"/>
      <c r="AL21" s="22"/>
      <c r="AM21" s="22"/>
      <c r="AN21" s="22"/>
      <c r="AO21" s="22"/>
      <c r="AP21" s="22"/>
      <c r="AQ21" s="22"/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6"/>
      <c r="C22" s="121"/>
      <c r="G22" s="50"/>
      <c r="H22" s="50"/>
      <c r="I22" s="50"/>
      <c r="K22" s="314">
        <v>60132</v>
      </c>
      <c r="AJ22" s="22" t="s">
        <v>1212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6"/>
      <c r="D23" s="8">
        <f>51712-D21</f>
        <v>49721</v>
      </c>
      <c r="J23" s="315" t="s">
        <v>1084</v>
      </c>
      <c r="K23" s="316">
        <f>K22/K21</f>
        <v>4.3386502217594866E-2</v>
      </c>
      <c r="AJ23" s="22" t="s">
        <v>1213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6"/>
      <c r="J24" s="317" t="s">
        <v>1085</v>
      </c>
      <c r="K24" s="320" t="s">
        <v>1086</v>
      </c>
      <c r="L24" s="170"/>
      <c r="P24" s="118"/>
    </row>
    <row r="25" spans="1:47" ht="20.25" x14ac:dyDescent="0.25">
      <c r="B25" s="171"/>
      <c r="C25" s="18"/>
      <c r="D25" s="18"/>
      <c r="E25" s="18"/>
      <c r="F25" s="18"/>
      <c r="G25" s="18"/>
      <c r="H25" s="18"/>
      <c r="I25" s="18"/>
      <c r="J25" s="318">
        <v>113450</v>
      </c>
      <c r="K25" s="318">
        <v>76312</v>
      </c>
      <c r="L25" s="319">
        <f>K25/J25</f>
        <v>0.67264874394006169</v>
      </c>
      <c r="M25" s="19"/>
      <c r="N25" s="19"/>
      <c r="P25" s="2"/>
    </row>
    <row r="26" spans="1:47" x14ac:dyDescent="0.25">
      <c r="B26" s="171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2"/>
      <c r="T26" s="222"/>
      <c r="U26" s="222"/>
      <c r="V26" s="223"/>
      <c r="W26" s="223"/>
      <c r="X26" s="224"/>
    </row>
    <row r="27" spans="1:47" x14ac:dyDescent="0.25">
      <c r="S27" s="222"/>
      <c r="T27" s="222"/>
      <c r="U27" s="222"/>
      <c r="V27" s="223"/>
      <c r="W27" s="223"/>
      <c r="X27" s="224"/>
    </row>
    <row r="28" spans="1:47" x14ac:dyDescent="0.25">
      <c r="F28" s="184"/>
    </row>
    <row r="29" spans="1:47" x14ac:dyDescent="0.25">
      <c r="F29" s="184"/>
    </row>
    <row r="30" spans="1:47" x14ac:dyDescent="0.25">
      <c r="F30" s="184"/>
    </row>
    <row r="31" spans="1:47" x14ac:dyDescent="0.25">
      <c r="F31" s="184"/>
    </row>
    <row r="32" spans="1:47" x14ac:dyDescent="0.25">
      <c r="F32" s="184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3" priority="8" operator="lessThan">
      <formula>1.2</formula>
    </cfRule>
    <cfRule type="cellIs" dxfId="2" priority="9" operator="greaterThanOrEqual">
      <formula>1.2</formula>
    </cfRule>
  </conditionalFormatting>
  <conditionalFormatting sqref="N3:N21">
    <cfRule type="cellIs" dxfId="1" priority="6" operator="lessThan">
      <formula>150</formula>
    </cfRule>
    <cfRule type="cellIs" dxfId="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workbookViewId="0">
      <selection activeCell="B20" sqref="B20"/>
    </sheetView>
  </sheetViews>
  <sheetFormatPr baseColWidth="10" defaultRowHeight="15" x14ac:dyDescent="0.25"/>
  <cols>
    <col min="1" max="1" width="15" style="239" customWidth="1"/>
    <col min="2" max="2" width="18.85546875" style="239" customWidth="1"/>
    <col min="3" max="3" width="15.28515625" style="260" customWidth="1"/>
    <col min="4" max="6" width="18.42578125" style="260" bestFit="1" customWidth="1"/>
    <col min="7" max="7" width="16.28515625" style="254" bestFit="1" customWidth="1"/>
    <col min="8" max="16384" width="11.42578125" style="239"/>
  </cols>
  <sheetData>
    <row r="1" spans="1:8" s="237" customFormat="1" x14ac:dyDescent="0.25">
      <c r="A1" s="236" t="s">
        <v>1</v>
      </c>
      <c r="B1" s="236" t="s">
        <v>2</v>
      </c>
      <c r="C1" s="236" t="s">
        <v>184</v>
      </c>
      <c r="D1" s="236" t="s">
        <v>185</v>
      </c>
      <c r="E1" s="236" t="s">
        <v>5</v>
      </c>
      <c r="F1" s="236" t="s">
        <v>6</v>
      </c>
      <c r="G1" s="236" t="s">
        <v>105</v>
      </c>
      <c r="H1" s="237" t="s">
        <v>1168</v>
      </c>
    </row>
    <row r="2" spans="1:8" x14ac:dyDescent="0.25">
      <c r="A2" s="144" t="s">
        <v>14</v>
      </c>
      <c r="B2" s="144" t="s">
        <v>954</v>
      </c>
      <c r="C2" s="255">
        <v>-31.866114</v>
      </c>
      <c r="D2" s="255">
        <v>-58.446311000000001</v>
      </c>
      <c r="E2" s="255" t="s">
        <v>972</v>
      </c>
      <c r="F2" s="255" t="s">
        <v>973</v>
      </c>
      <c r="G2" s="247">
        <v>632</v>
      </c>
    </row>
    <row r="3" spans="1:8" x14ac:dyDescent="0.25">
      <c r="A3" s="240" t="s">
        <v>14</v>
      </c>
      <c r="B3" s="240" t="s">
        <v>223</v>
      </c>
      <c r="C3" s="256">
        <v>-32.166699999999999</v>
      </c>
      <c r="D3" s="256">
        <v>-58.55</v>
      </c>
      <c r="E3" s="256" t="s">
        <v>54</v>
      </c>
      <c r="F3" s="256" t="s">
        <v>55</v>
      </c>
      <c r="G3" s="247">
        <v>311</v>
      </c>
    </row>
    <row r="4" spans="1:8" x14ac:dyDescent="0.25">
      <c r="A4" s="144" t="s">
        <v>14</v>
      </c>
      <c r="B4" s="144" t="s">
        <v>958</v>
      </c>
      <c r="C4" s="255">
        <v>-31.993610038</v>
      </c>
      <c r="D4" s="255">
        <v>-58.550952228</v>
      </c>
      <c r="E4" s="255" t="s">
        <v>974</v>
      </c>
      <c r="F4" s="255" t="s">
        <v>975</v>
      </c>
      <c r="G4" s="248">
        <v>902</v>
      </c>
    </row>
    <row r="5" spans="1:8" x14ac:dyDescent="0.25">
      <c r="A5" s="240" t="s">
        <v>14</v>
      </c>
      <c r="B5" s="240" t="s">
        <v>14</v>
      </c>
      <c r="C5" s="256">
        <v>-32.225023234100803</v>
      </c>
      <c r="D5" s="256">
        <v>-58.142272902901702</v>
      </c>
      <c r="E5" s="256" t="s">
        <v>153</v>
      </c>
      <c r="F5" s="256" t="s">
        <v>154</v>
      </c>
      <c r="G5" s="248">
        <v>24835</v>
      </c>
    </row>
    <row r="6" spans="1:8" x14ac:dyDescent="0.25">
      <c r="A6" s="144" t="s">
        <v>14</v>
      </c>
      <c r="B6" s="144" t="s">
        <v>947</v>
      </c>
      <c r="C6" s="255" t="s">
        <v>962</v>
      </c>
      <c r="D6" s="255" t="s">
        <v>963</v>
      </c>
      <c r="E6" s="255" t="s">
        <v>960</v>
      </c>
      <c r="F6" s="255" t="s">
        <v>961</v>
      </c>
      <c r="G6" s="248">
        <v>770</v>
      </c>
    </row>
    <row r="7" spans="1:8" x14ac:dyDescent="0.25">
      <c r="A7" s="240" t="s">
        <v>14</v>
      </c>
      <c r="B7" s="240" t="s">
        <v>16</v>
      </c>
      <c r="C7" s="256">
        <v>-32.207718176721798</v>
      </c>
      <c r="D7" s="256">
        <v>-58.218798208492501</v>
      </c>
      <c r="E7" s="256" t="s">
        <v>155</v>
      </c>
      <c r="F7" s="256" t="s">
        <v>156</v>
      </c>
      <c r="G7" s="248">
        <v>18178</v>
      </c>
    </row>
    <row r="8" spans="1:8" x14ac:dyDescent="0.25">
      <c r="A8" s="144" t="s">
        <v>14</v>
      </c>
      <c r="B8" s="241" t="s">
        <v>807</v>
      </c>
      <c r="C8" s="255" t="s">
        <v>814</v>
      </c>
      <c r="D8" s="255" t="s">
        <v>815</v>
      </c>
      <c r="E8" s="255" t="s">
        <v>812</v>
      </c>
      <c r="F8" s="255" t="s">
        <v>813</v>
      </c>
      <c r="G8" s="247">
        <v>3507</v>
      </c>
    </row>
    <row r="9" spans="1:8" x14ac:dyDescent="0.25">
      <c r="A9" s="240" t="s">
        <v>14</v>
      </c>
      <c r="B9" s="240" t="s">
        <v>85</v>
      </c>
      <c r="C9" s="256">
        <v>-32.166666999999997</v>
      </c>
      <c r="D9" s="256">
        <v>-58.4</v>
      </c>
      <c r="E9" s="256" t="s">
        <v>86</v>
      </c>
      <c r="F9" s="256" t="s">
        <v>87</v>
      </c>
      <c r="G9" s="248">
        <v>11117</v>
      </c>
    </row>
    <row r="10" spans="1:8" x14ac:dyDescent="0.25">
      <c r="A10" s="60" t="s">
        <v>20</v>
      </c>
      <c r="B10" s="60" t="s">
        <v>1023</v>
      </c>
      <c r="C10" s="255"/>
      <c r="D10" s="255"/>
      <c r="E10" s="255"/>
      <c r="F10" s="255"/>
      <c r="G10" s="248">
        <v>879</v>
      </c>
    </row>
    <row r="11" spans="1:8" x14ac:dyDescent="0.25">
      <c r="A11" s="144" t="s">
        <v>20</v>
      </c>
      <c r="B11" s="144" t="s">
        <v>853</v>
      </c>
      <c r="C11" s="255" t="s">
        <v>871</v>
      </c>
      <c r="D11" s="255" t="s">
        <v>872</v>
      </c>
      <c r="E11" s="255" t="s">
        <v>869</v>
      </c>
      <c r="F11" s="255" t="s">
        <v>870</v>
      </c>
      <c r="G11" s="247">
        <v>2770</v>
      </c>
    </row>
    <row r="12" spans="1:8" x14ac:dyDescent="0.25">
      <c r="A12" s="144" t="s">
        <v>20</v>
      </c>
      <c r="B12" s="144" t="s">
        <v>952</v>
      </c>
      <c r="C12" s="255">
        <v>-31.333100000000002</v>
      </c>
      <c r="D12" s="255">
        <v>-58.106900000000003</v>
      </c>
      <c r="E12" s="255" t="s">
        <v>976</v>
      </c>
      <c r="F12" s="255" t="s">
        <v>977</v>
      </c>
      <c r="G12" s="247">
        <v>969</v>
      </c>
    </row>
    <row r="13" spans="1:8" x14ac:dyDescent="0.25">
      <c r="A13" s="240" t="s">
        <v>20</v>
      </c>
      <c r="B13" s="240" t="s">
        <v>20</v>
      </c>
      <c r="C13" s="256">
        <v>-31.392222</v>
      </c>
      <c r="D13" s="256">
        <v>-58.016944000000002</v>
      </c>
      <c r="E13" s="256" t="s">
        <v>21</v>
      </c>
      <c r="F13" s="256" t="s">
        <v>22</v>
      </c>
      <c r="G13" s="248">
        <v>152282</v>
      </c>
    </row>
    <row r="14" spans="1:8" x14ac:dyDescent="0.25">
      <c r="A14" s="241" t="s">
        <v>20</v>
      </c>
      <c r="B14" s="241" t="s">
        <v>679</v>
      </c>
      <c r="C14" s="256" t="s">
        <v>654</v>
      </c>
      <c r="D14" s="256" t="s">
        <v>655</v>
      </c>
      <c r="E14" s="256" t="s">
        <v>652</v>
      </c>
      <c r="F14" s="256" t="s">
        <v>653</v>
      </c>
      <c r="G14" s="248">
        <v>2512</v>
      </c>
    </row>
    <row r="15" spans="1:8" x14ac:dyDescent="0.25">
      <c r="A15" s="144" t="s">
        <v>20</v>
      </c>
      <c r="B15" s="144" t="s">
        <v>932</v>
      </c>
      <c r="C15" s="255">
        <v>-31.383299999999998</v>
      </c>
      <c r="D15" s="255">
        <v>-58.119199999999999</v>
      </c>
      <c r="E15" s="255" t="s">
        <v>978</v>
      </c>
      <c r="F15" s="255" t="s">
        <v>979</v>
      </c>
      <c r="G15" s="247">
        <v>190</v>
      </c>
    </row>
    <row r="16" spans="1:8" x14ac:dyDescent="0.25">
      <c r="A16" s="241" t="s">
        <v>20</v>
      </c>
      <c r="B16" s="241" t="s">
        <v>365</v>
      </c>
      <c r="C16" s="256" t="s">
        <v>378</v>
      </c>
      <c r="D16" s="256" t="s">
        <v>379</v>
      </c>
      <c r="E16" s="256" t="s">
        <v>372</v>
      </c>
      <c r="F16" s="256" t="s">
        <v>373</v>
      </c>
      <c r="G16" s="248">
        <v>2382</v>
      </c>
    </row>
    <row r="17" spans="1:7" x14ac:dyDescent="0.25">
      <c r="A17" s="241" t="s">
        <v>20</v>
      </c>
      <c r="B17" s="241" t="s">
        <v>651</v>
      </c>
      <c r="C17" s="256" t="s">
        <v>654</v>
      </c>
      <c r="D17" s="256" t="s">
        <v>655</v>
      </c>
      <c r="E17" s="256" t="s">
        <v>652</v>
      </c>
      <c r="F17" s="256" t="s">
        <v>653</v>
      </c>
      <c r="G17" s="249">
        <v>3774</v>
      </c>
    </row>
    <row r="18" spans="1:7" x14ac:dyDescent="0.25">
      <c r="A18" s="241" t="s">
        <v>20</v>
      </c>
      <c r="B18" s="241" t="s">
        <v>876</v>
      </c>
      <c r="C18" s="256" t="s">
        <v>882</v>
      </c>
      <c r="D18" s="256" t="s">
        <v>883</v>
      </c>
      <c r="E18" s="256" t="s">
        <v>880</v>
      </c>
      <c r="F18" s="256" t="s">
        <v>881</v>
      </c>
      <c r="G18" s="249">
        <v>528</v>
      </c>
    </row>
    <row r="19" spans="1:7" x14ac:dyDescent="0.25">
      <c r="A19" s="241" t="s">
        <v>20</v>
      </c>
      <c r="B19" s="241" t="s">
        <v>712</v>
      </c>
      <c r="C19" s="256" t="s">
        <v>748</v>
      </c>
      <c r="D19" s="256" t="s">
        <v>749</v>
      </c>
      <c r="E19" s="256" t="s">
        <v>746</v>
      </c>
      <c r="F19" s="256" t="s">
        <v>747</v>
      </c>
      <c r="G19" s="248">
        <v>1696</v>
      </c>
    </row>
    <row r="20" spans="1:7" x14ac:dyDescent="0.25">
      <c r="A20" s="60" t="s">
        <v>13</v>
      </c>
      <c r="B20" s="60" t="s">
        <v>1027</v>
      </c>
      <c r="C20" s="255"/>
      <c r="D20" s="255"/>
      <c r="E20" s="255"/>
      <c r="F20" s="255"/>
      <c r="G20" s="248">
        <v>1135</v>
      </c>
    </row>
    <row r="21" spans="1:7" x14ac:dyDescent="0.25">
      <c r="A21" s="241" t="s">
        <v>13</v>
      </c>
      <c r="B21" s="241" t="s">
        <v>311</v>
      </c>
      <c r="C21" s="256" t="s">
        <v>314</v>
      </c>
      <c r="D21" s="256" t="s">
        <v>315</v>
      </c>
      <c r="E21" s="256" t="s">
        <v>312</v>
      </c>
      <c r="F21" s="256" t="s">
        <v>313</v>
      </c>
      <c r="G21" s="248">
        <v>174</v>
      </c>
    </row>
    <row r="22" spans="1:7" x14ac:dyDescent="0.25">
      <c r="A22" s="241" t="s">
        <v>13</v>
      </c>
      <c r="B22" s="241" t="s">
        <v>320</v>
      </c>
      <c r="C22" s="256" t="s">
        <v>323</v>
      </c>
      <c r="D22" s="256" t="s">
        <v>324</v>
      </c>
      <c r="E22" s="256" t="s">
        <v>321</v>
      </c>
      <c r="F22" s="256" t="s">
        <v>322</v>
      </c>
      <c r="G22" s="248">
        <v>805</v>
      </c>
    </row>
    <row r="23" spans="1:7" x14ac:dyDescent="0.25">
      <c r="A23" s="241" t="s">
        <v>13</v>
      </c>
      <c r="B23" s="241" t="s">
        <v>351</v>
      </c>
      <c r="C23" s="256" t="s">
        <v>357</v>
      </c>
      <c r="D23" s="256" t="s">
        <v>358</v>
      </c>
      <c r="E23" s="256" t="s">
        <v>81</v>
      </c>
      <c r="F23" s="256" t="s">
        <v>353</v>
      </c>
      <c r="G23" s="248">
        <v>57</v>
      </c>
    </row>
    <row r="24" spans="1:7" x14ac:dyDescent="0.25">
      <c r="A24" s="241" t="s">
        <v>13</v>
      </c>
      <c r="B24" s="241" t="s">
        <v>611</v>
      </c>
      <c r="C24" s="256" t="s">
        <v>744</v>
      </c>
      <c r="D24" s="256" t="s">
        <v>745</v>
      </c>
      <c r="E24" s="256" t="s">
        <v>742</v>
      </c>
      <c r="F24" s="256" t="s">
        <v>743</v>
      </c>
      <c r="G24" s="248">
        <v>2427</v>
      </c>
    </row>
    <row r="25" spans="1:7" x14ac:dyDescent="0.25">
      <c r="A25" s="240" t="s">
        <v>13</v>
      </c>
      <c r="B25" s="240" t="s">
        <v>94</v>
      </c>
      <c r="C25" s="256">
        <v>-31.89</v>
      </c>
      <c r="D25" s="256">
        <v>-60.59</v>
      </c>
      <c r="E25" s="256" t="s">
        <v>95</v>
      </c>
      <c r="F25" s="256" t="s">
        <v>96</v>
      </c>
      <c r="G25" s="248">
        <v>1135</v>
      </c>
    </row>
    <row r="26" spans="1:7" x14ac:dyDescent="0.25">
      <c r="A26" s="240" t="s">
        <v>13</v>
      </c>
      <c r="B26" s="240" t="s">
        <v>91</v>
      </c>
      <c r="C26" s="256">
        <v>-31.946472</v>
      </c>
      <c r="D26" s="256">
        <v>-60.581000000000003</v>
      </c>
      <c r="E26" s="256" t="s">
        <v>92</v>
      </c>
      <c r="F26" s="256" t="s">
        <v>93</v>
      </c>
      <c r="G26" s="248">
        <v>541</v>
      </c>
    </row>
    <row r="27" spans="1:7" x14ac:dyDescent="0.25">
      <c r="A27" s="240" t="s">
        <v>13</v>
      </c>
      <c r="B27" s="240" t="s">
        <v>707</v>
      </c>
      <c r="C27" s="256" t="s">
        <v>740</v>
      </c>
      <c r="D27" s="256" t="s">
        <v>741</v>
      </c>
      <c r="E27" s="256" t="s">
        <v>738</v>
      </c>
      <c r="F27" s="256" t="s">
        <v>739</v>
      </c>
      <c r="G27" s="248">
        <v>554</v>
      </c>
    </row>
    <row r="28" spans="1:7" x14ac:dyDescent="0.25">
      <c r="A28" s="240" t="s">
        <v>13</v>
      </c>
      <c r="B28" s="240" t="s">
        <v>224</v>
      </c>
      <c r="C28" s="256">
        <v>-31.863900000000001</v>
      </c>
      <c r="D28" s="256">
        <v>-60.573900000000002</v>
      </c>
      <c r="E28" s="256" t="s">
        <v>88</v>
      </c>
      <c r="F28" s="256" t="s">
        <v>89</v>
      </c>
      <c r="G28" s="248">
        <v>543</v>
      </c>
    </row>
    <row r="29" spans="1:7" x14ac:dyDescent="0.25">
      <c r="A29" s="144" t="s">
        <v>13</v>
      </c>
      <c r="B29" s="241" t="s">
        <v>816</v>
      </c>
      <c r="C29" s="255" t="s">
        <v>829</v>
      </c>
      <c r="D29" s="255" t="s">
        <v>830</v>
      </c>
      <c r="E29" s="255" t="s">
        <v>827</v>
      </c>
      <c r="F29" s="255" t="s">
        <v>828</v>
      </c>
      <c r="G29" s="248">
        <v>731</v>
      </c>
    </row>
    <row r="30" spans="1:7" x14ac:dyDescent="0.25">
      <c r="A30" s="240" t="s">
        <v>13</v>
      </c>
      <c r="B30" s="240" t="s">
        <v>13</v>
      </c>
      <c r="C30" s="256">
        <v>-32.074450123916399</v>
      </c>
      <c r="D30" s="256">
        <v>-60.465935078081898</v>
      </c>
      <c r="E30" s="256" t="s">
        <v>157</v>
      </c>
      <c r="F30" s="256" t="s">
        <v>158</v>
      </c>
      <c r="G30" s="248">
        <v>19930</v>
      </c>
    </row>
    <row r="31" spans="1:7" x14ac:dyDescent="0.25">
      <c r="A31" s="240" t="s">
        <v>13</v>
      </c>
      <c r="B31" s="240" t="s">
        <v>673</v>
      </c>
      <c r="C31" s="256" t="s">
        <v>672</v>
      </c>
      <c r="D31" s="256" t="s">
        <v>671</v>
      </c>
      <c r="E31" s="256" t="s">
        <v>669</v>
      </c>
      <c r="F31" s="256" t="s">
        <v>670</v>
      </c>
      <c r="G31" s="248">
        <v>538</v>
      </c>
    </row>
    <row r="32" spans="1:7" x14ac:dyDescent="0.25">
      <c r="A32" s="240" t="s">
        <v>13</v>
      </c>
      <c r="B32" s="240" t="s">
        <v>225</v>
      </c>
      <c r="C32" s="256">
        <v>-32.183332999999998</v>
      </c>
      <c r="D32" s="256">
        <v>-60.2</v>
      </c>
      <c r="E32" s="256" t="s">
        <v>103</v>
      </c>
      <c r="F32" s="256" t="s">
        <v>104</v>
      </c>
      <c r="G32" s="248">
        <v>9222</v>
      </c>
    </row>
    <row r="33" spans="1:7" x14ac:dyDescent="0.25">
      <c r="A33" s="241" t="s">
        <v>13</v>
      </c>
      <c r="B33" s="241" t="s">
        <v>326</v>
      </c>
      <c r="C33" s="256" t="s">
        <v>329</v>
      </c>
      <c r="D33" s="256" t="s">
        <v>330</v>
      </c>
      <c r="E33" s="256" t="s">
        <v>327</v>
      </c>
      <c r="F33" s="256" t="s">
        <v>328</v>
      </c>
      <c r="G33" s="248">
        <v>629</v>
      </c>
    </row>
    <row r="34" spans="1:7" x14ac:dyDescent="0.25">
      <c r="A34" s="241" t="s">
        <v>13</v>
      </c>
      <c r="B34" s="241" t="s">
        <v>636</v>
      </c>
      <c r="C34" s="256" t="s">
        <v>640</v>
      </c>
      <c r="D34" s="256" t="s">
        <v>641</v>
      </c>
      <c r="E34" s="256" t="s">
        <v>638</v>
      </c>
      <c r="F34" s="256" t="s">
        <v>639</v>
      </c>
      <c r="G34" s="249">
        <v>1094</v>
      </c>
    </row>
    <row r="35" spans="1:7" x14ac:dyDescent="0.25">
      <c r="A35" s="241" t="s">
        <v>13</v>
      </c>
      <c r="B35" s="241" t="s">
        <v>711</v>
      </c>
      <c r="C35" s="256" t="s">
        <v>719</v>
      </c>
      <c r="D35" s="256" t="s">
        <v>720</v>
      </c>
      <c r="E35" s="256" t="s">
        <v>717</v>
      </c>
      <c r="F35" s="256" t="s">
        <v>718</v>
      </c>
      <c r="G35" s="248">
        <v>85</v>
      </c>
    </row>
    <row r="36" spans="1:7" s="242" customFormat="1" x14ac:dyDescent="0.25">
      <c r="A36" s="241" t="s">
        <v>13</v>
      </c>
      <c r="B36" s="241" t="s">
        <v>304</v>
      </c>
      <c r="C36" s="256" t="s">
        <v>307</v>
      </c>
      <c r="D36" s="256" t="s">
        <v>308</v>
      </c>
      <c r="E36" s="256" t="s">
        <v>305</v>
      </c>
      <c r="F36" s="256" t="s">
        <v>306</v>
      </c>
      <c r="G36" s="248">
        <v>648</v>
      </c>
    </row>
    <row r="37" spans="1:7" x14ac:dyDescent="0.25">
      <c r="A37" s="240" t="s">
        <v>13</v>
      </c>
      <c r="B37" s="240" t="s">
        <v>138</v>
      </c>
      <c r="C37" s="256">
        <v>-32.053899999999999</v>
      </c>
      <c r="D37" s="256">
        <v>-60.613100000000003</v>
      </c>
      <c r="E37" s="256" t="s">
        <v>139</v>
      </c>
      <c r="F37" s="256" t="s">
        <v>159</v>
      </c>
      <c r="G37" s="248">
        <v>1864</v>
      </c>
    </row>
    <row r="38" spans="1:7" x14ac:dyDescent="0.25">
      <c r="A38" s="240" t="s">
        <v>13</v>
      </c>
      <c r="B38" s="240" t="s">
        <v>222</v>
      </c>
      <c r="C38" s="256">
        <v>-32.066667000000002</v>
      </c>
      <c r="D38" s="256">
        <v>-60.466667000000001</v>
      </c>
      <c r="E38" s="256" t="s">
        <v>72</v>
      </c>
      <c r="F38" s="256" t="s">
        <v>160</v>
      </c>
      <c r="G38" s="248">
        <v>6545</v>
      </c>
    </row>
    <row r="39" spans="1:7" x14ac:dyDescent="0.25">
      <c r="A39" s="240" t="s">
        <v>24</v>
      </c>
      <c r="B39" s="240" t="s">
        <v>23</v>
      </c>
      <c r="C39" s="256">
        <v>-30.766667000000002</v>
      </c>
      <c r="D39" s="256">
        <v>-57.983333000000002</v>
      </c>
      <c r="E39" s="256" t="s">
        <v>25</v>
      </c>
      <c r="F39" s="256" t="s">
        <v>26</v>
      </c>
      <c r="G39" s="248">
        <v>34848</v>
      </c>
    </row>
    <row r="40" spans="1:7" x14ac:dyDescent="0.25">
      <c r="A40" s="144" t="s">
        <v>24</v>
      </c>
      <c r="B40" s="144" t="s">
        <v>948</v>
      </c>
      <c r="C40" s="255">
        <v>-30.904670100000001</v>
      </c>
      <c r="D40" s="255">
        <v>-57.999242500000001</v>
      </c>
      <c r="E40" s="255" t="s">
        <v>980</v>
      </c>
      <c r="F40" s="255" t="s">
        <v>981</v>
      </c>
      <c r="G40" s="247">
        <v>395</v>
      </c>
    </row>
    <row r="41" spans="1:7" x14ac:dyDescent="0.25">
      <c r="A41" s="240" t="s">
        <v>24</v>
      </c>
      <c r="B41" s="240" t="s">
        <v>929</v>
      </c>
      <c r="C41" s="256">
        <v>-31.073899999999998</v>
      </c>
      <c r="D41" s="256">
        <v>-58.025799999999997</v>
      </c>
      <c r="E41" s="256" t="s">
        <v>77</v>
      </c>
      <c r="F41" s="256" t="s">
        <v>78</v>
      </c>
      <c r="G41" s="250">
        <v>458</v>
      </c>
    </row>
    <row r="42" spans="1:7" x14ac:dyDescent="0.25">
      <c r="A42" s="144" t="s">
        <v>24</v>
      </c>
      <c r="B42" s="144" t="s">
        <v>926</v>
      </c>
      <c r="C42" s="255" t="s">
        <v>1029</v>
      </c>
      <c r="D42" s="255" t="s">
        <v>1030</v>
      </c>
      <c r="E42" s="255" t="s">
        <v>1029</v>
      </c>
      <c r="F42" s="255" t="s">
        <v>1030</v>
      </c>
      <c r="G42" s="248"/>
    </row>
    <row r="43" spans="1:7" x14ac:dyDescent="0.25">
      <c r="A43" s="144" t="s">
        <v>24</v>
      </c>
      <c r="B43" s="144" t="s">
        <v>779</v>
      </c>
      <c r="C43" s="255" t="s">
        <v>982</v>
      </c>
      <c r="D43" s="255" t="s">
        <v>983</v>
      </c>
      <c r="E43" s="255" t="s">
        <v>986</v>
      </c>
      <c r="F43" s="255" t="s">
        <v>987</v>
      </c>
      <c r="G43" s="248"/>
    </row>
    <row r="44" spans="1:7" x14ac:dyDescent="0.25">
      <c r="A44" s="241" t="s">
        <v>24</v>
      </c>
      <c r="B44" s="243" t="s">
        <v>657</v>
      </c>
      <c r="C44" s="256" t="s">
        <v>660</v>
      </c>
      <c r="D44" s="256" t="s">
        <v>661</v>
      </c>
      <c r="E44" s="256" t="s">
        <v>659</v>
      </c>
      <c r="F44" s="256" t="s">
        <v>658</v>
      </c>
      <c r="G44" s="248">
        <v>522</v>
      </c>
    </row>
    <row r="45" spans="1:7" x14ac:dyDescent="0.25">
      <c r="A45" s="240" t="s">
        <v>24</v>
      </c>
      <c r="B45" s="240" t="s">
        <v>226</v>
      </c>
      <c r="C45" s="256">
        <v>-30.841699999999999</v>
      </c>
      <c r="D45" s="256">
        <v>-58.008299999999998</v>
      </c>
      <c r="E45" s="256" t="s">
        <v>101</v>
      </c>
      <c r="F45" s="256" t="s">
        <v>102</v>
      </c>
      <c r="G45" s="250">
        <v>406</v>
      </c>
    </row>
    <row r="46" spans="1:7" x14ac:dyDescent="0.25">
      <c r="A46" s="241" t="s">
        <v>24</v>
      </c>
      <c r="B46" s="241" t="s">
        <v>637</v>
      </c>
      <c r="C46" s="256" t="s">
        <v>644</v>
      </c>
      <c r="D46" s="256" t="s">
        <v>645</v>
      </c>
      <c r="E46" s="256" t="s">
        <v>642</v>
      </c>
      <c r="F46" s="256" t="s">
        <v>643</v>
      </c>
      <c r="G46" s="250">
        <v>336</v>
      </c>
    </row>
    <row r="47" spans="1:7" x14ac:dyDescent="0.25">
      <c r="A47" s="241" t="s">
        <v>24</v>
      </c>
      <c r="B47" s="241" t="s">
        <v>209</v>
      </c>
      <c r="C47" s="256" t="s">
        <v>212</v>
      </c>
      <c r="D47" s="256" t="s">
        <v>213</v>
      </c>
      <c r="E47" s="256" t="s">
        <v>210</v>
      </c>
      <c r="F47" s="256" t="s">
        <v>211</v>
      </c>
      <c r="G47" s="248">
        <v>395</v>
      </c>
    </row>
    <row r="48" spans="1:7" x14ac:dyDescent="0.25">
      <c r="A48" s="60" t="s">
        <v>24</v>
      </c>
      <c r="B48" s="60" t="s">
        <v>957</v>
      </c>
      <c r="C48" s="255"/>
      <c r="D48" s="255"/>
      <c r="E48" s="255"/>
      <c r="F48" s="255"/>
      <c r="G48" s="248"/>
    </row>
    <row r="49" spans="1:7" ht="25.5" customHeight="1" x14ac:dyDescent="0.25">
      <c r="A49" s="240" t="s">
        <v>24</v>
      </c>
      <c r="B49" s="240" t="s">
        <v>867</v>
      </c>
      <c r="C49" s="257" t="s">
        <v>886</v>
      </c>
      <c r="D49" s="255" t="s">
        <v>887</v>
      </c>
      <c r="E49" s="257" t="s">
        <v>884</v>
      </c>
      <c r="F49" s="255" t="s">
        <v>885</v>
      </c>
      <c r="G49" s="248">
        <v>228</v>
      </c>
    </row>
    <row r="50" spans="1:7" x14ac:dyDescent="0.25">
      <c r="A50" s="144" t="s">
        <v>24</v>
      </c>
      <c r="B50" s="144" t="s">
        <v>775</v>
      </c>
      <c r="C50" s="255" t="s">
        <v>776</v>
      </c>
      <c r="D50" s="255" t="s">
        <v>777</v>
      </c>
      <c r="E50" s="255" t="s">
        <v>101</v>
      </c>
      <c r="F50" s="255" t="s">
        <v>102</v>
      </c>
      <c r="G50" s="247">
        <v>380</v>
      </c>
    </row>
    <row r="51" spans="1:7" x14ac:dyDescent="0.25">
      <c r="A51" s="144" t="s">
        <v>24</v>
      </c>
      <c r="B51" s="144" t="s">
        <v>949</v>
      </c>
      <c r="C51" s="255" t="s">
        <v>984</v>
      </c>
      <c r="D51" s="255" t="s">
        <v>985</v>
      </c>
      <c r="E51" s="255" t="s">
        <v>988</v>
      </c>
      <c r="F51" s="255" t="s">
        <v>989</v>
      </c>
      <c r="G51" s="248">
        <v>127</v>
      </c>
    </row>
    <row r="52" spans="1:7" x14ac:dyDescent="0.25">
      <c r="A52" s="240" t="s">
        <v>24</v>
      </c>
      <c r="B52" s="240" t="s">
        <v>24</v>
      </c>
      <c r="C52" s="256" t="s">
        <v>668</v>
      </c>
      <c r="D52" s="256">
        <v>-57.918075000000002</v>
      </c>
      <c r="E52" s="256" t="s">
        <v>667</v>
      </c>
      <c r="F52" s="256" t="s">
        <v>666</v>
      </c>
      <c r="G52" s="248">
        <v>17547</v>
      </c>
    </row>
    <row r="53" spans="1:7" x14ac:dyDescent="0.25">
      <c r="A53" s="240" t="s">
        <v>24</v>
      </c>
      <c r="B53" s="240" t="s">
        <v>706</v>
      </c>
      <c r="C53" s="256" t="s">
        <v>736</v>
      </c>
      <c r="D53" s="256" t="s">
        <v>737</v>
      </c>
      <c r="E53" s="256" t="s">
        <v>734</v>
      </c>
      <c r="F53" s="256" t="s">
        <v>735</v>
      </c>
      <c r="G53" s="250">
        <v>308</v>
      </c>
    </row>
    <row r="54" spans="1:7" x14ac:dyDescent="0.25">
      <c r="A54" s="144" t="s">
        <v>24</v>
      </c>
      <c r="B54" s="144" t="s">
        <v>943</v>
      </c>
      <c r="C54" s="255" t="s">
        <v>990</v>
      </c>
      <c r="D54" s="255" t="s">
        <v>991</v>
      </c>
      <c r="E54" s="255" t="s">
        <v>992</v>
      </c>
      <c r="F54" s="255" t="s">
        <v>993</v>
      </c>
      <c r="G54" s="248"/>
    </row>
    <row r="55" spans="1:7" x14ac:dyDescent="0.25">
      <c r="A55" s="144" t="s">
        <v>24</v>
      </c>
      <c r="B55" s="144" t="s">
        <v>942</v>
      </c>
      <c r="C55" s="255" t="s">
        <v>994</v>
      </c>
      <c r="D55" s="255" t="s">
        <v>995</v>
      </c>
      <c r="E55" s="255" t="s">
        <v>996</v>
      </c>
      <c r="F55" s="255" t="s">
        <v>997</v>
      </c>
      <c r="G55" s="248">
        <v>1290</v>
      </c>
    </row>
    <row r="56" spans="1:7" x14ac:dyDescent="0.25">
      <c r="A56" s="144" t="s">
        <v>24</v>
      </c>
      <c r="B56" s="144" t="s">
        <v>764</v>
      </c>
      <c r="C56" s="255" t="s">
        <v>771</v>
      </c>
      <c r="D56" s="255" t="s">
        <v>772</v>
      </c>
      <c r="E56" s="255" t="s">
        <v>769</v>
      </c>
      <c r="F56" s="255" t="s">
        <v>770</v>
      </c>
      <c r="G56" s="248">
        <v>4337</v>
      </c>
    </row>
    <row r="57" spans="1:7" x14ac:dyDescent="0.25">
      <c r="A57" s="241" t="s">
        <v>24</v>
      </c>
      <c r="B57" s="241" t="s">
        <v>656</v>
      </c>
      <c r="C57" s="256" t="s">
        <v>664</v>
      </c>
      <c r="D57" s="256" t="s">
        <v>665</v>
      </c>
      <c r="E57" s="256" t="s">
        <v>662</v>
      </c>
      <c r="F57" s="256" t="s">
        <v>663</v>
      </c>
      <c r="G57" s="250">
        <v>1003</v>
      </c>
    </row>
    <row r="58" spans="1:7" x14ac:dyDescent="0.25">
      <c r="A58" s="241" t="s">
        <v>24</v>
      </c>
      <c r="B58" s="241" t="s">
        <v>193</v>
      </c>
      <c r="C58" s="256" t="s">
        <v>194</v>
      </c>
      <c r="D58" s="256" t="s">
        <v>195</v>
      </c>
      <c r="E58" s="256" t="s">
        <v>196</v>
      </c>
      <c r="F58" s="256" t="s">
        <v>197</v>
      </c>
      <c r="G58" s="250">
        <v>458</v>
      </c>
    </row>
    <row r="59" spans="1:7" x14ac:dyDescent="0.25">
      <c r="A59" s="240" t="s">
        <v>24</v>
      </c>
      <c r="B59" s="240" t="s">
        <v>37</v>
      </c>
      <c r="C59" s="256">
        <v>-30.9</v>
      </c>
      <c r="D59" s="256">
        <v>-57.933332999999998</v>
      </c>
      <c r="E59" s="256" t="s">
        <v>38</v>
      </c>
      <c r="F59" s="256" t="s">
        <v>39</v>
      </c>
      <c r="G59" s="248">
        <v>1795</v>
      </c>
    </row>
    <row r="60" spans="1:7" x14ac:dyDescent="0.25">
      <c r="A60" s="240" t="s">
        <v>24</v>
      </c>
      <c r="B60" s="240" t="s">
        <v>36</v>
      </c>
      <c r="C60" s="256">
        <v>-30.783332999999999</v>
      </c>
      <c r="D60" s="256">
        <v>-57.916666999999997</v>
      </c>
      <c r="E60" s="256" t="s">
        <v>34</v>
      </c>
      <c r="F60" s="256" t="s">
        <v>35</v>
      </c>
      <c r="G60" s="249">
        <v>3973</v>
      </c>
    </row>
    <row r="61" spans="1:7" x14ac:dyDescent="0.25">
      <c r="A61" s="144" t="s">
        <v>47</v>
      </c>
      <c r="B61" s="144" t="s">
        <v>956</v>
      </c>
      <c r="C61" s="255" t="s">
        <v>998</v>
      </c>
      <c r="D61" s="255" t="s">
        <v>999</v>
      </c>
      <c r="E61" s="255" t="s">
        <v>1000</v>
      </c>
      <c r="F61" s="255" t="s">
        <v>1001</v>
      </c>
      <c r="G61" s="248">
        <v>604</v>
      </c>
    </row>
    <row r="62" spans="1:7" x14ac:dyDescent="0.25">
      <c r="A62" s="60" t="s">
        <v>47</v>
      </c>
      <c r="B62" s="60" t="s">
        <v>1025</v>
      </c>
      <c r="C62" s="255"/>
      <c r="D62" s="255"/>
      <c r="E62" s="255"/>
      <c r="F62" s="255"/>
      <c r="G62" s="248"/>
    </row>
    <row r="63" spans="1:7" x14ac:dyDescent="0.25">
      <c r="A63" s="240" t="s">
        <v>47</v>
      </c>
      <c r="B63" s="240" t="s">
        <v>47</v>
      </c>
      <c r="C63" s="256">
        <v>-30.95</v>
      </c>
      <c r="D63" s="256">
        <v>-58.8</v>
      </c>
      <c r="E63" s="256" t="s">
        <v>69</v>
      </c>
      <c r="F63" s="256" t="s">
        <v>70</v>
      </c>
      <c r="G63" s="248">
        <v>18015</v>
      </c>
    </row>
    <row r="64" spans="1:7" x14ac:dyDescent="0.25">
      <c r="A64" s="241" t="s">
        <v>47</v>
      </c>
      <c r="B64" s="241" t="s">
        <v>681</v>
      </c>
      <c r="C64" s="256" t="s">
        <v>684</v>
      </c>
      <c r="D64" s="256" t="s">
        <v>685</v>
      </c>
      <c r="E64" s="256" t="s">
        <v>682</v>
      </c>
      <c r="F64" s="256" t="s">
        <v>683</v>
      </c>
      <c r="G64" s="250">
        <v>36</v>
      </c>
    </row>
    <row r="65" spans="1:7" x14ac:dyDescent="0.25">
      <c r="A65" s="144" t="s">
        <v>47</v>
      </c>
      <c r="B65" s="144" t="s">
        <v>924</v>
      </c>
      <c r="C65" s="255" t="s">
        <v>1002</v>
      </c>
      <c r="D65" s="255" t="s">
        <v>1003</v>
      </c>
      <c r="E65" s="255" t="s">
        <v>1004</v>
      </c>
      <c r="F65" s="255" t="s">
        <v>1005</v>
      </c>
      <c r="G65" s="248">
        <v>3000</v>
      </c>
    </row>
    <row r="66" spans="1:7" x14ac:dyDescent="0.25">
      <c r="A66" s="144" t="s">
        <v>48</v>
      </c>
      <c r="B66" s="144" t="s">
        <v>950</v>
      </c>
      <c r="C66" s="255" t="s">
        <v>1006</v>
      </c>
      <c r="D66" s="255" t="s">
        <v>1007</v>
      </c>
      <c r="E66" s="255" t="s">
        <v>1008</v>
      </c>
      <c r="F66" s="255" t="s">
        <v>1009</v>
      </c>
      <c r="G66" s="248">
        <v>1200</v>
      </c>
    </row>
    <row r="67" spans="1:7" x14ac:dyDescent="0.25">
      <c r="A67" s="241" t="s">
        <v>48</v>
      </c>
      <c r="B67" s="241" t="s">
        <v>48</v>
      </c>
      <c r="C67" s="256" t="s">
        <v>217</v>
      </c>
      <c r="D67" s="256" t="s">
        <v>218</v>
      </c>
      <c r="E67" s="256" t="s">
        <v>215</v>
      </c>
      <c r="F67" s="256" t="s">
        <v>216</v>
      </c>
      <c r="G67" s="248">
        <v>12084</v>
      </c>
    </row>
    <row r="68" spans="1:7" x14ac:dyDescent="0.25">
      <c r="A68" s="60" t="s">
        <v>7</v>
      </c>
      <c r="B68" s="60" t="s">
        <v>923</v>
      </c>
      <c r="C68" s="255"/>
      <c r="D68" s="255"/>
      <c r="E68" s="255"/>
      <c r="F68" s="255"/>
      <c r="G68" s="248"/>
    </row>
    <row r="69" spans="1:7" x14ac:dyDescent="0.25">
      <c r="A69" s="240" t="s">
        <v>7</v>
      </c>
      <c r="B69" s="240" t="s">
        <v>115</v>
      </c>
      <c r="C69" s="256">
        <v>-32.716667000000001</v>
      </c>
      <c r="D69" s="256">
        <v>-59.4</v>
      </c>
      <c r="E69" s="256" t="s">
        <v>126</v>
      </c>
      <c r="F69" s="256" t="s">
        <v>127</v>
      </c>
      <c r="G69" s="248">
        <v>4896</v>
      </c>
    </row>
    <row r="70" spans="1:7" x14ac:dyDescent="0.25">
      <c r="A70" s="240" t="s">
        <v>7</v>
      </c>
      <c r="B70" s="240" t="s">
        <v>7</v>
      </c>
      <c r="C70" s="256">
        <v>-33.150430938120799</v>
      </c>
      <c r="D70" s="256">
        <v>-59.310575121916202</v>
      </c>
      <c r="E70" s="256" t="s">
        <v>161</v>
      </c>
      <c r="F70" s="256" t="s">
        <v>162</v>
      </c>
      <c r="G70" s="248">
        <v>43009</v>
      </c>
    </row>
    <row r="71" spans="1:7" x14ac:dyDescent="0.25">
      <c r="A71" s="241" t="s">
        <v>9</v>
      </c>
      <c r="B71" s="241" t="s">
        <v>612</v>
      </c>
      <c r="C71" s="256" t="s">
        <v>619</v>
      </c>
      <c r="D71" s="256" t="s">
        <v>620</v>
      </c>
      <c r="E71" s="256" t="s">
        <v>62</v>
      </c>
      <c r="F71" s="256" t="s">
        <v>618</v>
      </c>
      <c r="G71" s="248">
        <v>1483</v>
      </c>
    </row>
    <row r="72" spans="1:7" x14ac:dyDescent="0.25">
      <c r="A72" s="144" t="s">
        <v>9</v>
      </c>
      <c r="B72" s="144" t="s">
        <v>940</v>
      </c>
      <c r="C72" s="255">
        <v>-32.683300000000003</v>
      </c>
      <c r="D72" s="255">
        <v>-58.7667</v>
      </c>
      <c r="E72" s="255" t="s">
        <v>970</v>
      </c>
      <c r="F72" s="255" t="s">
        <v>971</v>
      </c>
      <c r="G72" s="248">
        <v>387</v>
      </c>
    </row>
    <row r="73" spans="1:7" x14ac:dyDescent="0.25">
      <c r="A73" s="60" t="s">
        <v>9</v>
      </c>
      <c r="B73" s="60" t="s">
        <v>933</v>
      </c>
      <c r="C73" s="255"/>
      <c r="D73" s="255"/>
      <c r="E73" s="255"/>
      <c r="F73" s="255"/>
      <c r="G73" s="248"/>
    </row>
    <row r="74" spans="1:7" x14ac:dyDescent="0.25">
      <c r="A74" s="60" t="s">
        <v>9</v>
      </c>
      <c r="B74" s="60" t="s">
        <v>934</v>
      </c>
      <c r="C74" s="255"/>
      <c r="D74" s="255"/>
      <c r="E74" s="255"/>
      <c r="F74" s="255"/>
      <c r="G74" s="248"/>
    </row>
    <row r="75" spans="1:7" x14ac:dyDescent="0.25">
      <c r="A75" s="240" t="s">
        <v>9</v>
      </c>
      <c r="B75" s="240" t="s">
        <v>855</v>
      </c>
      <c r="C75" s="255" t="s">
        <v>890</v>
      </c>
      <c r="D75" s="255" t="s">
        <v>891</v>
      </c>
      <c r="E75" s="255" t="s">
        <v>888</v>
      </c>
      <c r="F75" s="255" t="s">
        <v>889</v>
      </c>
      <c r="G75" s="248">
        <v>153</v>
      </c>
    </row>
    <row r="76" spans="1:7" x14ac:dyDescent="0.25">
      <c r="A76" s="240" t="s">
        <v>9</v>
      </c>
      <c r="B76" s="240" t="s">
        <v>1177</v>
      </c>
      <c r="C76" s="256" t="s">
        <v>634</v>
      </c>
      <c r="D76" s="256" t="s">
        <v>635</v>
      </c>
      <c r="E76" s="256" t="s">
        <v>632</v>
      </c>
      <c r="F76" s="256" t="s">
        <v>633</v>
      </c>
      <c r="G76" s="248">
        <v>1193</v>
      </c>
    </row>
    <row r="77" spans="1:7" x14ac:dyDescent="0.25">
      <c r="A77" s="60" t="s">
        <v>9</v>
      </c>
      <c r="B77" s="60" t="s">
        <v>1019</v>
      </c>
      <c r="C77" s="255"/>
      <c r="D77" s="255"/>
      <c r="E77" s="255"/>
      <c r="F77" s="255"/>
      <c r="G77" s="248"/>
    </row>
    <row r="78" spans="1:7" x14ac:dyDescent="0.25">
      <c r="A78" s="241" t="s">
        <v>9</v>
      </c>
      <c r="B78" s="241" t="s">
        <v>364</v>
      </c>
      <c r="C78" s="256" t="s">
        <v>370</v>
      </c>
      <c r="D78" s="256" t="s">
        <v>371</v>
      </c>
      <c r="E78" s="256" t="s">
        <v>368</v>
      </c>
      <c r="F78" s="256" t="s">
        <v>369</v>
      </c>
      <c r="G78" s="248">
        <v>1097</v>
      </c>
    </row>
    <row r="79" spans="1:7" x14ac:dyDescent="0.25">
      <c r="A79" s="240" t="s">
        <v>9</v>
      </c>
      <c r="B79" s="240" t="s">
        <v>9</v>
      </c>
      <c r="C79" s="256">
        <v>-33.007781712247301</v>
      </c>
      <c r="D79" s="256">
        <v>-58.5106813050649</v>
      </c>
      <c r="E79" s="256" t="s">
        <v>163</v>
      </c>
      <c r="F79" s="256" t="s">
        <v>164</v>
      </c>
      <c r="G79" s="248">
        <v>83116</v>
      </c>
    </row>
    <row r="80" spans="1:7" x14ac:dyDescent="0.25">
      <c r="A80" s="241" t="s">
        <v>9</v>
      </c>
      <c r="B80" s="241" t="s">
        <v>709</v>
      </c>
      <c r="C80" s="256" t="s">
        <v>715</v>
      </c>
      <c r="D80" s="256" t="s">
        <v>716</v>
      </c>
      <c r="E80" s="256" t="s">
        <v>713</v>
      </c>
      <c r="F80" s="256" t="s">
        <v>714</v>
      </c>
      <c r="G80" s="250">
        <v>309</v>
      </c>
    </row>
    <row r="81" spans="1:7" x14ac:dyDescent="0.25">
      <c r="A81" s="240" t="s">
        <v>9</v>
      </c>
      <c r="B81" s="240" t="s">
        <v>17</v>
      </c>
      <c r="C81" s="256">
        <v>-33.033332999999999</v>
      </c>
      <c r="D81" s="256">
        <v>-59.016666999999998</v>
      </c>
      <c r="E81" s="256" t="s">
        <v>18</v>
      </c>
      <c r="F81" s="256" t="s">
        <v>19</v>
      </c>
      <c r="G81" s="248">
        <v>6451</v>
      </c>
    </row>
    <row r="82" spans="1:7" x14ac:dyDescent="0.25">
      <c r="A82" s="60" t="s">
        <v>9</v>
      </c>
      <c r="B82" s="60" t="s">
        <v>1018</v>
      </c>
      <c r="C82" s="255"/>
      <c r="D82" s="255"/>
      <c r="E82" s="255"/>
      <c r="F82" s="255"/>
      <c r="G82" s="248">
        <v>96</v>
      </c>
    </row>
    <row r="83" spans="1:7" x14ac:dyDescent="0.25">
      <c r="A83" s="240" t="s">
        <v>9</v>
      </c>
      <c r="B83" s="240" t="s">
        <v>99</v>
      </c>
      <c r="C83" s="256">
        <v>-33.087555600000002</v>
      </c>
      <c r="D83" s="256">
        <v>-58.930473200000002</v>
      </c>
      <c r="E83" s="256" t="s">
        <v>97</v>
      </c>
      <c r="F83" s="256" t="s">
        <v>98</v>
      </c>
      <c r="G83" s="247">
        <v>190</v>
      </c>
    </row>
    <row r="84" spans="1:7" x14ac:dyDescent="0.25">
      <c r="A84" s="60" t="s">
        <v>9</v>
      </c>
      <c r="B84" s="60" t="s">
        <v>951</v>
      </c>
      <c r="C84" s="255"/>
      <c r="D84" s="255"/>
      <c r="E84" s="255"/>
      <c r="F84" s="255"/>
      <c r="G84" s="248"/>
    </row>
    <row r="85" spans="1:7" x14ac:dyDescent="0.25">
      <c r="A85" s="240" t="s">
        <v>9</v>
      </c>
      <c r="B85" s="240" t="s">
        <v>148</v>
      </c>
      <c r="C85" s="256" t="s">
        <v>341</v>
      </c>
      <c r="D85" s="256" t="s">
        <v>202</v>
      </c>
      <c r="E85" s="256" t="s">
        <v>340</v>
      </c>
      <c r="F85" s="256" t="s">
        <v>203</v>
      </c>
      <c r="G85" s="248">
        <v>2179</v>
      </c>
    </row>
    <row r="86" spans="1:7" x14ac:dyDescent="0.25">
      <c r="A86" s="240" t="s">
        <v>9</v>
      </c>
      <c r="B86" s="240" t="s">
        <v>1014</v>
      </c>
      <c r="C86" s="256"/>
      <c r="D86" s="256"/>
      <c r="E86" s="256"/>
      <c r="F86" s="256"/>
      <c r="G86" s="248">
        <v>36</v>
      </c>
    </row>
    <row r="87" spans="1:7" x14ac:dyDescent="0.25">
      <c r="A87" s="60" t="s">
        <v>9</v>
      </c>
      <c r="B87" s="60" t="s">
        <v>1015</v>
      </c>
      <c r="C87" s="255"/>
      <c r="D87" s="255"/>
      <c r="E87" s="255"/>
      <c r="F87" s="255"/>
      <c r="G87" s="248"/>
    </row>
    <row r="88" spans="1:7" x14ac:dyDescent="0.25">
      <c r="A88" s="240" t="s">
        <v>9</v>
      </c>
      <c r="B88" s="240" t="s">
        <v>144</v>
      </c>
      <c r="C88" s="256" t="s">
        <v>146</v>
      </c>
      <c r="D88" s="258">
        <v>-58.886667000000003</v>
      </c>
      <c r="E88" s="256" t="s">
        <v>178</v>
      </c>
      <c r="F88" s="258" t="s">
        <v>179</v>
      </c>
      <c r="G88" s="248">
        <v>8986</v>
      </c>
    </row>
    <row r="89" spans="1:7" x14ac:dyDescent="0.25">
      <c r="A89" s="144" t="s">
        <v>15</v>
      </c>
      <c r="B89" s="144" t="s">
        <v>959</v>
      </c>
      <c r="C89" s="255" t="s">
        <v>1010</v>
      </c>
      <c r="D89" s="255" t="s">
        <v>1011</v>
      </c>
      <c r="E89" s="255" t="s">
        <v>1012</v>
      </c>
      <c r="F89" s="255" t="s">
        <v>1013</v>
      </c>
      <c r="G89" s="248"/>
    </row>
    <row r="90" spans="1:7" x14ac:dyDescent="0.25">
      <c r="A90" s="240" t="s">
        <v>15</v>
      </c>
      <c r="B90" s="240" t="s">
        <v>108</v>
      </c>
      <c r="C90" s="256">
        <v>-33.499122999999997</v>
      </c>
      <c r="D90" s="256">
        <v>-58.797777000000004</v>
      </c>
      <c r="E90" s="256" t="s">
        <v>117</v>
      </c>
      <c r="F90" s="256" t="s">
        <v>118</v>
      </c>
      <c r="G90" s="248">
        <v>1773</v>
      </c>
    </row>
    <row r="91" spans="1:7" x14ac:dyDescent="0.25">
      <c r="A91" s="240" t="s">
        <v>15</v>
      </c>
      <c r="B91" s="240" t="s">
        <v>60</v>
      </c>
      <c r="C91" s="256">
        <v>-33.794361600000002</v>
      </c>
      <c r="D91" s="256">
        <v>-59.122607100000003</v>
      </c>
      <c r="E91" s="256" t="s">
        <v>59</v>
      </c>
      <c r="F91" s="256" t="s">
        <v>61</v>
      </c>
      <c r="G91" s="248">
        <v>4900</v>
      </c>
    </row>
    <row r="92" spans="1:7" x14ac:dyDescent="0.25">
      <c r="A92" s="60" t="s">
        <v>15</v>
      </c>
      <c r="B92" s="60" t="s">
        <v>1028</v>
      </c>
      <c r="C92" s="255"/>
      <c r="D92" s="255"/>
      <c r="E92" s="255"/>
      <c r="F92" s="255"/>
      <c r="G92" s="248"/>
    </row>
    <row r="93" spans="1:7" x14ac:dyDescent="0.25">
      <c r="A93" s="241" t="s">
        <v>15</v>
      </c>
      <c r="B93" s="241" t="s">
        <v>622</v>
      </c>
      <c r="C93" s="256" t="s">
        <v>625</v>
      </c>
      <c r="D93" s="256" t="s">
        <v>626</v>
      </c>
      <c r="E93" s="256" t="s">
        <v>623</v>
      </c>
      <c r="F93" s="256" t="s">
        <v>624</v>
      </c>
      <c r="G93" s="250">
        <v>574</v>
      </c>
    </row>
    <row r="94" spans="1:7" x14ac:dyDescent="0.25">
      <c r="A94" s="241" t="s">
        <v>15</v>
      </c>
      <c r="B94" s="241" t="s">
        <v>284</v>
      </c>
      <c r="C94" s="256" t="s">
        <v>291</v>
      </c>
      <c r="D94" s="256" t="s">
        <v>292</v>
      </c>
      <c r="E94" s="256" t="s">
        <v>289</v>
      </c>
      <c r="F94" s="256" t="s">
        <v>290</v>
      </c>
      <c r="G94" s="248">
        <v>4215</v>
      </c>
    </row>
    <row r="95" spans="1:7" x14ac:dyDescent="0.25">
      <c r="A95" s="240" t="s">
        <v>11</v>
      </c>
      <c r="B95" s="240" t="s">
        <v>64</v>
      </c>
      <c r="C95" s="256">
        <v>-31.4575</v>
      </c>
      <c r="D95" s="256">
        <v>-59.598300000000002</v>
      </c>
      <c r="E95" s="256" t="s">
        <v>65</v>
      </c>
      <c r="F95" s="256" t="s">
        <v>66</v>
      </c>
      <c r="G95" s="248">
        <v>2578</v>
      </c>
    </row>
    <row r="96" spans="1:7" x14ac:dyDescent="0.25">
      <c r="A96" s="241" t="s">
        <v>11</v>
      </c>
      <c r="B96" s="241" t="s">
        <v>335</v>
      </c>
      <c r="C96" s="256" t="s">
        <v>338</v>
      </c>
      <c r="D96" s="256" t="s">
        <v>339</v>
      </c>
      <c r="E96" s="256" t="s">
        <v>336</v>
      </c>
      <c r="F96" s="256" t="s">
        <v>337</v>
      </c>
      <c r="G96" s="248">
        <v>8790</v>
      </c>
    </row>
    <row r="97" spans="1:7" x14ac:dyDescent="0.25">
      <c r="A97" s="240" t="s">
        <v>11</v>
      </c>
      <c r="B97" s="240" t="s">
        <v>856</v>
      </c>
      <c r="C97" s="255" t="s">
        <v>898</v>
      </c>
      <c r="D97" s="255" t="s">
        <v>899</v>
      </c>
      <c r="E97" s="255" t="s">
        <v>896</v>
      </c>
      <c r="F97" s="255" t="s">
        <v>897</v>
      </c>
      <c r="G97" s="248"/>
    </row>
    <row r="98" spans="1:7" x14ac:dyDescent="0.25">
      <c r="A98" s="240" t="s">
        <v>11</v>
      </c>
      <c r="B98" s="240" t="s">
        <v>857</v>
      </c>
      <c r="C98" s="255" t="s">
        <v>902</v>
      </c>
      <c r="D98" s="255" t="s">
        <v>903</v>
      </c>
      <c r="E98" s="255" t="s">
        <v>900</v>
      </c>
      <c r="F98" s="255" t="s">
        <v>901</v>
      </c>
      <c r="G98" s="248">
        <v>311</v>
      </c>
    </row>
    <row r="99" spans="1:7" x14ac:dyDescent="0.25">
      <c r="A99" s="240" t="s">
        <v>11</v>
      </c>
      <c r="B99" s="240" t="s">
        <v>142</v>
      </c>
      <c r="C99" s="256">
        <v>-31.176100000000002</v>
      </c>
      <c r="D99" s="256">
        <v>-59.7331</v>
      </c>
      <c r="E99" s="256" t="s">
        <v>174</v>
      </c>
      <c r="F99" s="256" t="s">
        <v>175</v>
      </c>
      <c r="G99" s="250">
        <v>534</v>
      </c>
    </row>
    <row r="100" spans="1:7" x14ac:dyDescent="0.25">
      <c r="A100" s="60" t="s">
        <v>11</v>
      </c>
      <c r="B100" s="60" t="s">
        <v>944</v>
      </c>
      <c r="C100" s="255"/>
      <c r="D100" s="255"/>
      <c r="E100" s="255"/>
      <c r="F100" s="255"/>
      <c r="G100" s="248"/>
    </row>
    <row r="101" spans="1:7" x14ac:dyDescent="0.25">
      <c r="A101" s="240" t="s">
        <v>11</v>
      </c>
      <c r="B101" s="240" t="s">
        <v>11</v>
      </c>
      <c r="C101" s="256">
        <v>-30.740468112748001</v>
      </c>
      <c r="D101" s="256">
        <v>-59.644298877664099</v>
      </c>
      <c r="E101" s="256" t="s">
        <v>165</v>
      </c>
      <c r="F101" s="256" t="s">
        <v>166</v>
      </c>
      <c r="G101" s="248">
        <v>25808</v>
      </c>
    </row>
    <row r="102" spans="1:7" x14ac:dyDescent="0.25">
      <c r="A102" s="60" t="s">
        <v>11</v>
      </c>
      <c r="B102" s="60" t="s">
        <v>935</v>
      </c>
      <c r="C102" s="255"/>
      <c r="D102" s="255"/>
      <c r="E102" s="255"/>
      <c r="F102" s="255"/>
      <c r="G102" s="248"/>
    </row>
    <row r="103" spans="1:7" x14ac:dyDescent="0.25">
      <c r="A103" s="60" t="s">
        <v>11</v>
      </c>
      <c r="B103" s="60" t="s">
        <v>879</v>
      </c>
      <c r="C103" s="255"/>
      <c r="D103" s="255"/>
      <c r="E103" s="255"/>
      <c r="F103" s="255"/>
      <c r="G103" s="248"/>
    </row>
    <row r="104" spans="1:7" x14ac:dyDescent="0.25">
      <c r="A104" s="240" t="s">
        <v>11</v>
      </c>
      <c r="B104" s="240" t="s">
        <v>854</v>
      </c>
      <c r="C104" s="255" t="s">
        <v>894</v>
      </c>
      <c r="D104" s="255" t="s">
        <v>895</v>
      </c>
      <c r="E104" s="255" t="s">
        <v>892</v>
      </c>
      <c r="F104" s="255" t="s">
        <v>893</v>
      </c>
      <c r="G104" s="248">
        <v>1767</v>
      </c>
    </row>
    <row r="105" spans="1:7" x14ac:dyDescent="0.25">
      <c r="A105" s="240" t="s">
        <v>11</v>
      </c>
      <c r="B105" s="240" t="s">
        <v>877</v>
      </c>
      <c r="C105" s="255" t="s">
        <v>910</v>
      </c>
      <c r="D105" s="255" t="s">
        <v>911</v>
      </c>
      <c r="E105" s="255" t="s">
        <v>908</v>
      </c>
      <c r="F105" s="255" t="s">
        <v>909</v>
      </c>
      <c r="G105" s="248">
        <v>330</v>
      </c>
    </row>
    <row r="106" spans="1:7" x14ac:dyDescent="0.25">
      <c r="A106" s="238" t="s">
        <v>11</v>
      </c>
      <c r="B106" s="238" t="s">
        <v>763</v>
      </c>
      <c r="C106" s="255" t="s">
        <v>767</v>
      </c>
      <c r="D106" s="255" t="s">
        <v>768</v>
      </c>
      <c r="E106" s="255" t="s">
        <v>765</v>
      </c>
      <c r="F106" s="255" t="s">
        <v>766</v>
      </c>
      <c r="G106" s="248">
        <v>1618</v>
      </c>
    </row>
    <row r="107" spans="1:7" x14ac:dyDescent="0.25">
      <c r="A107" s="240" t="s">
        <v>11</v>
      </c>
      <c r="B107" s="240" t="s">
        <v>134</v>
      </c>
      <c r="C107" s="256">
        <v>-30.95</v>
      </c>
      <c r="D107" s="256">
        <v>-59.8</v>
      </c>
      <c r="E107" s="256" t="s">
        <v>69</v>
      </c>
      <c r="F107" s="256" t="s">
        <v>135</v>
      </c>
      <c r="G107" s="248">
        <v>17883</v>
      </c>
    </row>
    <row r="108" spans="1:7" x14ac:dyDescent="0.25">
      <c r="A108" s="240" t="s">
        <v>11</v>
      </c>
      <c r="B108" s="240" t="s">
        <v>865</v>
      </c>
      <c r="C108" s="255" t="s">
        <v>906</v>
      </c>
      <c r="D108" s="255" t="s">
        <v>907</v>
      </c>
      <c r="E108" s="255" t="s">
        <v>904</v>
      </c>
      <c r="F108" s="255" t="s">
        <v>905</v>
      </c>
      <c r="G108" s="248">
        <v>604</v>
      </c>
    </row>
    <row r="109" spans="1:7" x14ac:dyDescent="0.25">
      <c r="A109" s="144" t="s">
        <v>12</v>
      </c>
      <c r="B109" s="241" t="s">
        <v>783</v>
      </c>
      <c r="C109" s="255" t="s">
        <v>800</v>
      </c>
      <c r="D109" s="255" t="s">
        <v>801</v>
      </c>
      <c r="E109" s="255" t="s">
        <v>798</v>
      </c>
      <c r="F109" s="255" t="s">
        <v>799</v>
      </c>
      <c r="G109" s="250">
        <v>416</v>
      </c>
    </row>
    <row r="110" spans="1:7" x14ac:dyDescent="0.25">
      <c r="A110" s="241" t="s">
        <v>12</v>
      </c>
      <c r="B110" s="241" t="s">
        <v>690</v>
      </c>
      <c r="C110" s="256" t="s">
        <v>694</v>
      </c>
      <c r="D110" s="256" t="s">
        <v>695</v>
      </c>
      <c r="E110" s="256" t="s">
        <v>692</v>
      </c>
      <c r="F110" s="256" t="s">
        <v>693</v>
      </c>
      <c r="G110" s="250">
        <v>390</v>
      </c>
    </row>
    <row r="111" spans="1:7" x14ac:dyDescent="0.25">
      <c r="A111" s="240" t="s">
        <v>12</v>
      </c>
      <c r="B111" s="240" t="s">
        <v>74</v>
      </c>
      <c r="C111" s="256">
        <v>-32.25</v>
      </c>
      <c r="D111" s="256">
        <v>-60.166699999999999</v>
      </c>
      <c r="E111" s="256" t="s">
        <v>75</v>
      </c>
      <c r="F111" s="256" t="s">
        <v>76</v>
      </c>
      <c r="G111" s="248">
        <v>1878</v>
      </c>
    </row>
    <row r="112" spans="1:7" x14ac:dyDescent="0.25">
      <c r="A112" s="144" t="s">
        <v>12</v>
      </c>
      <c r="B112" s="144" t="s">
        <v>955</v>
      </c>
      <c r="C112" s="255"/>
      <c r="D112" s="255"/>
      <c r="E112" s="255"/>
      <c r="F112" s="255"/>
      <c r="G112" s="248">
        <v>145</v>
      </c>
    </row>
    <row r="113" spans="1:7" x14ac:dyDescent="0.25">
      <c r="A113" s="60" t="s">
        <v>12</v>
      </c>
      <c r="B113" s="60" t="s">
        <v>1022</v>
      </c>
      <c r="C113" s="255"/>
      <c r="D113" s="255"/>
      <c r="E113" s="255"/>
      <c r="F113" s="255"/>
      <c r="G113" s="248"/>
    </row>
    <row r="114" spans="1:7" x14ac:dyDescent="0.25">
      <c r="A114" s="240" t="s">
        <v>12</v>
      </c>
      <c r="B114" s="240" t="s">
        <v>844</v>
      </c>
      <c r="C114" s="255" t="s">
        <v>914</v>
      </c>
      <c r="D114" s="255" t="s">
        <v>915</v>
      </c>
      <c r="E114" s="255" t="s">
        <v>912</v>
      </c>
      <c r="F114" s="255" t="s">
        <v>913</v>
      </c>
      <c r="G114" s="248"/>
    </row>
    <row r="115" spans="1:7" x14ac:dyDescent="0.25">
      <c r="A115" s="144" t="s">
        <v>12</v>
      </c>
      <c r="B115" s="241" t="s">
        <v>782</v>
      </c>
      <c r="C115" s="255" t="s">
        <v>794</v>
      </c>
      <c r="D115" s="255" t="s">
        <v>795</v>
      </c>
      <c r="E115" s="255" t="s">
        <v>792</v>
      </c>
      <c r="F115" s="255" t="s">
        <v>793</v>
      </c>
      <c r="G115" s="247">
        <v>806</v>
      </c>
    </row>
    <row r="116" spans="1:7" x14ac:dyDescent="0.25">
      <c r="A116" s="240" t="s">
        <v>12</v>
      </c>
      <c r="B116" s="240" t="s">
        <v>227</v>
      </c>
      <c r="C116" s="256">
        <v>-32.071460000000002</v>
      </c>
      <c r="D116" s="256">
        <v>-59.996619000000003</v>
      </c>
      <c r="E116" s="256" t="s">
        <v>109</v>
      </c>
      <c r="F116" s="256" t="s">
        <v>110</v>
      </c>
      <c r="G116" s="250">
        <v>427</v>
      </c>
    </row>
    <row r="117" spans="1:7" x14ac:dyDescent="0.25">
      <c r="A117" s="241" t="s">
        <v>12</v>
      </c>
      <c r="B117" s="241" t="s">
        <v>149</v>
      </c>
      <c r="C117" s="256" t="s">
        <v>150</v>
      </c>
      <c r="D117" s="256" t="s">
        <v>151</v>
      </c>
      <c r="E117" s="256" t="s">
        <v>182</v>
      </c>
      <c r="F117" s="256" t="s">
        <v>183</v>
      </c>
      <c r="G117" s="250">
        <v>735</v>
      </c>
    </row>
    <row r="118" spans="1:7" x14ac:dyDescent="0.25">
      <c r="A118" s="144" t="s">
        <v>12</v>
      </c>
      <c r="B118" s="241" t="s">
        <v>781</v>
      </c>
      <c r="C118" s="259" t="s">
        <v>786</v>
      </c>
      <c r="D118" s="255" t="s">
        <v>787</v>
      </c>
      <c r="E118" s="259" t="s">
        <v>784</v>
      </c>
      <c r="F118" s="255" t="s">
        <v>785</v>
      </c>
      <c r="G118" s="247">
        <v>382</v>
      </c>
    </row>
    <row r="119" spans="1:7" x14ac:dyDescent="0.25">
      <c r="A119" s="241" t="s">
        <v>12</v>
      </c>
      <c r="B119" s="241" t="s">
        <v>589</v>
      </c>
      <c r="C119" s="256" t="s">
        <v>592</v>
      </c>
      <c r="D119" s="256" t="s">
        <v>593</v>
      </c>
      <c r="E119" s="256" t="s">
        <v>590</v>
      </c>
      <c r="F119" s="256" t="s">
        <v>591</v>
      </c>
      <c r="G119" s="248">
        <v>1790</v>
      </c>
    </row>
    <row r="120" spans="1:7" x14ac:dyDescent="0.25">
      <c r="A120" s="240" t="s">
        <v>12</v>
      </c>
      <c r="B120" s="240" t="s">
        <v>116</v>
      </c>
      <c r="C120" s="256">
        <v>-32.4</v>
      </c>
      <c r="D120" s="256">
        <v>-59.55</v>
      </c>
      <c r="E120" s="256" t="s">
        <v>128</v>
      </c>
      <c r="F120" s="256" t="s">
        <v>129</v>
      </c>
      <c r="G120" s="248">
        <v>4588</v>
      </c>
    </row>
    <row r="121" spans="1:7" x14ac:dyDescent="0.25">
      <c r="A121" s="240" t="s">
        <v>12</v>
      </c>
      <c r="B121" s="240" t="s">
        <v>12</v>
      </c>
      <c r="C121" s="256">
        <v>-32.398960647920397</v>
      </c>
      <c r="D121" s="256">
        <v>-59.787693725776698</v>
      </c>
      <c r="E121" s="256" t="s">
        <v>167</v>
      </c>
      <c r="F121" s="256" t="s">
        <v>168</v>
      </c>
      <c r="G121" s="248">
        <v>23702</v>
      </c>
    </row>
    <row r="122" spans="1:7" x14ac:dyDescent="0.25">
      <c r="A122" s="241" t="s">
        <v>12</v>
      </c>
      <c r="B122" s="241" t="s">
        <v>691</v>
      </c>
      <c r="C122" s="256" t="s">
        <v>698</v>
      </c>
      <c r="D122" s="256" t="s">
        <v>699</v>
      </c>
      <c r="E122" s="256" t="s">
        <v>696</v>
      </c>
      <c r="F122" s="256" t="s">
        <v>697</v>
      </c>
      <c r="G122" s="250">
        <v>757</v>
      </c>
    </row>
    <row r="123" spans="1:7" ht="12.75" customHeight="1" x14ac:dyDescent="0.25">
      <c r="A123" s="144" t="s">
        <v>8</v>
      </c>
      <c r="B123" s="144" t="s">
        <v>778</v>
      </c>
      <c r="C123" s="257" t="s">
        <v>825</v>
      </c>
      <c r="D123" s="255" t="s">
        <v>826</v>
      </c>
      <c r="E123" s="257" t="s">
        <v>823</v>
      </c>
      <c r="F123" s="255" t="s">
        <v>824</v>
      </c>
      <c r="G123" s="251">
        <v>146</v>
      </c>
    </row>
    <row r="124" spans="1:7" x14ac:dyDescent="0.25">
      <c r="A124" s="240" t="s">
        <v>8</v>
      </c>
      <c r="B124" s="240" t="s">
        <v>228</v>
      </c>
      <c r="C124" s="256">
        <v>-31.885000000000002</v>
      </c>
      <c r="D124" s="256">
        <v>-60.41</v>
      </c>
      <c r="E124" s="256" t="s">
        <v>119</v>
      </c>
      <c r="F124" s="256" t="s">
        <v>120</v>
      </c>
      <c r="G124" s="248">
        <v>1128</v>
      </c>
    </row>
    <row r="125" spans="1:7" x14ac:dyDescent="0.25">
      <c r="A125" s="241" t="s">
        <v>8</v>
      </c>
      <c r="B125" s="241" t="s">
        <v>325</v>
      </c>
      <c r="C125" s="256" t="s">
        <v>333</v>
      </c>
      <c r="D125" s="256" t="s">
        <v>334</v>
      </c>
      <c r="E125" s="256" t="s">
        <v>331</v>
      </c>
      <c r="F125" s="256" t="s">
        <v>332</v>
      </c>
      <c r="G125" s="250">
        <v>368</v>
      </c>
    </row>
    <row r="126" spans="1:7" x14ac:dyDescent="0.25">
      <c r="A126" s="241" t="s">
        <v>8</v>
      </c>
      <c r="B126" s="241" t="s">
        <v>843</v>
      </c>
      <c r="C126" s="255" t="s">
        <v>851</v>
      </c>
      <c r="D126" s="255" t="s">
        <v>852</v>
      </c>
      <c r="E126" s="255" t="s">
        <v>849</v>
      </c>
      <c r="F126" s="255" t="s">
        <v>850</v>
      </c>
      <c r="G126" s="252">
        <v>553</v>
      </c>
    </row>
    <row r="127" spans="1:7" x14ac:dyDescent="0.25">
      <c r="A127" s="240" t="s">
        <v>8</v>
      </c>
      <c r="B127" s="240" t="s">
        <v>73</v>
      </c>
      <c r="C127" s="256">
        <v>-31.583333</v>
      </c>
      <c r="D127" s="256">
        <v>-60.066667000000002</v>
      </c>
      <c r="E127" s="256" t="s">
        <v>83</v>
      </c>
      <c r="F127" s="256" t="s">
        <v>84</v>
      </c>
      <c r="G127" s="248">
        <v>5729</v>
      </c>
    </row>
    <row r="128" spans="1:7" x14ac:dyDescent="0.25">
      <c r="A128" s="240" t="s">
        <v>8</v>
      </c>
      <c r="B128" s="240" t="s">
        <v>229</v>
      </c>
      <c r="C128" s="256" t="s">
        <v>198</v>
      </c>
      <c r="D128" s="256" t="s">
        <v>199</v>
      </c>
      <c r="E128" s="256" t="s">
        <v>201</v>
      </c>
      <c r="F128" s="256" t="s">
        <v>200</v>
      </c>
      <c r="G128" s="248">
        <v>3084</v>
      </c>
    </row>
    <row r="129" spans="1:7" x14ac:dyDescent="0.25">
      <c r="A129" s="240" t="s">
        <v>8</v>
      </c>
      <c r="B129" s="240" t="s">
        <v>230</v>
      </c>
      <c r="C129" s="256">
        <v>-31.527799999999999</v>
      </c>
      <c r="D129" s="256">
        <v>-60.2333</v>
      </c>
      <c r="E129" s="256" t="s">
        <v>124</v>
      </c>
      <c r="F129" s="256" t="s">
        <v>123</v>
      </c>
      <c r="G129" s="250">
        <v>223</v>
      </c>
    </row>
    <row r="130" spans="1:7" x14ac:dyDescent="0.25">
      <c r="A130" s="60" t="s">
        <v>8</v>
      </c>
      <c r="B130" s="60" t="s">
        <v>930</v>
      </c>
      <c r="C130" s="255"/>
      <c r="D130" s="255"/>
      <c r="E130" s="255"/>
      <c r="F130" s="255"/>
      <c r="G130" s="248"/>
    </row>
    <row r="131" spans="1:7" x14ac:dyDescent="0.25">
      <c r="A131" s="241" t="s">
        <v>8</v>
      </c>
      <c r="B131" s="241" t="s">
        <v>674</v>
      </c>
      <c r="C131" s="256" t="s">
        <v>677</v>
      </c>
      <c r="D131" s="256" t="s">
        <v>678</v>
      </c>
      <c r="E131" s="256" t="s">
        <v>675</v>
      </c>
      <c r="F131" s="256" t="s">
        <v>676</v>
      </c>
      <c r="G131" s="248">
        <v>229</v>
      </c>
    </row>
    <row r="132" spans="1:7" x14ac:dyDescent="0.25">
      <c r="A132" s="241" t="s">
        <v>8</v>
      </c>
      <c r="B132" s="241" t="s">
        <v>780</v>
      </c>
      <c r="C132" s="255" t="s">
        <v>608</v>
      </c>
      <c r="D132" s="255" t="s">
        <v>797</v>
      </c>
      <c r="E132" s="255" t="s">
        <v>607</v>
      </c>
      <c r="F132" s="255" t="s">
        <v>796</v>
      </c>
      <c r="G132" s="253">
        <v>445</v>
      </c>
    </row>
    <row r="133" spans="1:7" x14ac:dyDescent="0.25">
      <c r="A133" s="240" t="s">
        <v>8</v>
      </c>
      <c r="B133" s="240" t="s">
        <v>58</v>
      </c>
      <c r="C133" s="256">
        <v>-32.023325900000003</v>
      </c>
      <c r="D133" s="256">
        <v>-60.337992499999999</v>
      </c>
      <c r="E133" s="256" t="s">
        <v>57</v>
      </c>
      <c r="F133" s="256" t="s">
        <v>56</v>
      </c>
      <c r="G133" s="248">
        <v>20203</v>
      </c>
    </row>
    <row r="134" spans="1:7" x14ac:dyDescent="0.25">
      <c r="A134" s="144" t="s">
        <v>8</v>
      </c>
      <c r="B134" s="144" t="s">
        <v>721</v>
      </c>
      <c r="C134" s="255" t="s">
        <v>821</v>
      </c>
      <c r="D134" s="255" t="s">
        <v>822</v>
      </c>
      <c r="E134" s="255" t="s">
        <v>820</v>
      </c>
      <c r="F134" s="255" t="s">
        <v>819</v>
      </c>
      <c r="G134" s="251">
        <v>521</v>
      </c>
    </row>
    <row r="135" spans="1:7" x14ac:dyDescent="0.25">
      <c r="A135" s="240" t="s">
        <v>8</v>
      </c>
      <c r="B135" s="240" t="s">
        <v>114</v>
      </c>
      <c r="C135" s="256">
        <v>-31.583333</v>
      </c>
      <c r="D135" s="256">
        <v>-59.883333</v>
      </c>
      <c r="E135" s="256" t="s">
        <v>83</v>
      </c>
      <c r="F135" s="256" t="s">
        <v>125</v>
      </c>
      <c r="G135" s="248">
        <v>931</v>
      </c>
    </row>
    <row r="136" spans="1:7" x14ac:dyDescent="0.25">
      <c r="A136" s="241" t="s">
        <v>8</v>
      </c>
      <c r="B136" s="241" t="s">
        <v>595</v>
      </c>
      <c r="C136" s="256" t="s">
        <v>598</v>
      </c>
      <c r="D136" s="256" t="s">
        <v>599</v>
      </c>
      <c r="E136" s="256" t="s">
        <v>596</v>
      </c>
      <c r="F136" s="256" t="s">
        <v>597</v>
      </c>
      <c r="G136" s="248">
        <v>82</v>
      </c>
    </row>
    <row r="137" spans="1:7" x14ac:dyDescent="0.25">
      <c r="A137" s="241" t="s">
        <v>8</v>
      </c>
      <c r="B137" s="241" t="s">
        <v>842</v>
      </c>
      <c r="C137" s="255" t="s">
        <v>847</v>
      </c>
      <c r="D137" s="255" t="s">
        <v>848</v>
      </c>
      <c r="E137" s="255" t="s">
        <v>845</v>
      </c>
      <c r="F137" s="255" t="s">
        <v>846</v>
      </c>
      <c r="G137" s="247">
        <v>616</v>
      </c>
    </row>
    <row r="138" spans="1:7" x14ac:dyDescent="0.25">
      <c r="A138" s="240" t="s">
        <v>8</v>
      </c>
      <c r="B138" s="241" t="s">
        <v>143</v>
      </c>
      <c r="C138" s="256">
        <v>-31.752638999999999</v>
      </c>
      <c r="D138" s="256">
        <v>-60.448749999999997</v>
      </c>
      <c r="E138" s="256" t="s">
        <v>176</v>
      </c>
      <c r="F138" s="256" t="s">
        <v>177</v>
      </c>
      <c r="G138" s="250">
        <v>195</v>
      </c>
    </row>
    <row r="139" spans="1:7" x14ac:dyDescent="0.25">
      <c r="A139" s="241" t="s">
        <v>8</v>
      </c>
      <c r="B139" s="241" t="s">
        <v>283</v>
      </c>
      <c r="C139" s="256" t="s">
        <v>287</v>
      </c>
      <c r="D139" s="256" t="s">
        <v>288</v>
      </c>
      <c r="E139" s="256" t="s">
        <v>285</v>
      </c>
      <c r="F139" s="256" t="s">
        <v>286</v>
      </c>
      <c r="G139" s="250">
        <v>370</v>
      </c>
    </row>
    <row r="140" spans="1:7" x14ac:dyDescent="0.25">
      <c r="A140" s="241" t="s">
        <v>8</v>
      </c>
      <c r="B140" s="241" t="s">
        <v>141</v>
      </c>
      <c r="C140" s="256">
        <v>-31.516667000000002</v>
      </c>
      <c r="D140" s="256">
        <v>-59.85</v>
      </c>
      <c r="E140" s="256" t="s">
        <v>173</v>
      </c>
      <c r="F140" s="256" t="s">
        <v>152</v>
      </c>
      <c r="G140" s="248">
        <v>4925</v>
      </c>
    </row>
    <row r="141" spans="1:7" x14ac:dyDescent="0.25">
      <c r="A141" s="240" t="s">
        <v>8</v>
      </c>
      <c r="B141" s="240" t="s">
        <v>133</v>
      </c>
      <c r="C141" s="256">
        <v>-31.216699999999999</v>
      </c>
      <c r="D141" s="256">
        <v>-59.9833</v>
      </c>
      <c r="E141" s="256" t="s">
        <v>136</v>
      </c>
      <c r="F141" s="256" t="s">
        <v>137</v>
      </c>
      <c r="G141" s="248">
        <v>5770</v>
      </c>
    </row>
    <row r="142" spans="1:7" x14ac:dyDescent="0.25">
      <c r="A142" s="240" t="s">
        <v>8</v>
      </c>
      <c r="B142" s="240" t="s">
        <v>233</v>
      </c>
      <c r="C142" s="256" t="s">
        <v>241</v>
      </c>
      <c r="D142" s="256" t="s">
        <v>242</v>
      </c>
      <c r="E142" s="256" t="s">
        <v>239</v>
      </c>
      <c r="F142" s="256" t="s">
        <v>240</v>
      </c>
      <c r="G142" s="250">
        <v>689</v>
      </c>
    </row>
    <row r="143" spans="1:7" x14ac:dyDescent="0.25">
      <c r="A143" s="60" t="s">
        <v>8</v>
      </c>
      <c r="B143" s="60" t="s">
        <v>925</v>
      </c>
      <c r="C143" s="255"/>
      <c r="D143" s="255"/>
      <c r="E143" s="255"/>
      <c r="F143" s="255"/>
      <c r="G143" s="248">
        <v>282</v>
      </c>
    </row>
    <row r="144" spans="1:7" x14ac:dyDescent="0.25">
      <c r="A144" s="240" t="s">
        <v>8</v>
      </c>
      <c r="B144" s="244" t="s">
        <v>204</v>
      </c>
      <c r="C144" s="256" t="s">
        <v>205</v>
      </c>
      <c r="D144" s="256" t="s">
        <v>206</v>
      </c>
      <c r="E144" s="256" t="s">
        <v>207</v>
      </c>
      <c r="F144" s="256" t="s">
        <v>208</v>
      </c>
      <c r="G144" s="248">
        <v>7694</v>
      </c>
    </row>
    <row r="145" spans="1:7" x14ac:dyDescent="0.25">
      <c r="A145" s="240" t="s">
        <v>8</v>
      </c>
      <c r="B145" s="240" t="s">
        <v>40</v>
      </c>
      <c r="C145" s="256">
        <v>-31.816666999999999</v>
      </c>
      <c r="D145" s="256">
        <v>-60.516666999999998</v>
      </c>
      <c r="E145" s="256" t="s">
        <v>41</v>
      </c>
      <c r="F145" s="256" t="s">
        <v>42</v>
      </c>
      <c r="G145" s="248">
        <v>4333</v>
      </c>
    </row>
    <row r="146" spans="1:7" x14ac:dyDescent="0.25">
      <c r="A146" s="240" t="s">
        <v>8</v>
      </c>
      <c r="B146" s="240" t="s">
        <v>8</v>
      </c>
      <c r="C146" s="256" t="s">
        <v>187</v>
      </c>
      <c r="D146" s="256" t="s">
        <v>188</v>
      </c>
      <c r="E146" s="256" t="s">
        <v>189</v>
      </c>
      <c r="F146" s="256" t="s">
        <v>190</v>
      </c>
      <c r="G146" s="248">
        <v>247863</v>
      </c>
    </row>
    <row r="147" spans="1:7" x14ac:dyDescent="0.25">
      <c r="A147" s="238" t="s">
        <v>8</v>
      </c>
      <c r="B147" s="238" t="s">
        <v>186</v>
      </c>
      <c r="C147" s="255" t="s">
        <v>790</v>
      </c>
      <c r="D147" s="255" t="s">
        <v>791</v>
      </c>
      <c r="E147" s="255" t="s">
        <v>788</v>
      </c>
      <c r="F147" s="255" t="s">
        <v>789</v>
      </c>
      <c r="G147" s="248">
        <v>1660</v>
      </c>
    </row>
    <row r="148" spans="1:7" x14ac:dyDescent="0.25">
      <c r="A148" s="240" t="s">
        <v>8</v>
      </c>
      <c r="B148" s="240" t="s">
        <v>31</v>
      </c>
      <c r="C148" s="256">
        <v>-31.783332999999999</v>
      </c>
      <c r="D148" s="256">
        <v>-60.433332999999998</v>
      </c>
      <c r="E148" s="256" t="s">
        <v>32</v>
      </c>
      <c r="F148" s="256" t="s">
        <v>33</v>
      </c>
      <c r="G148" s="248">
        <v>9324</v>
      </c>
    </row>
    <row r="149" spans="1:7" x14ac:dyDescent="0.25">
      <c r="A149" s="240" t="s">
        <v>8</v>
      </c>
      <c r="B149" s="240" t="s">
        <v>130</v>
      </c>
      <c r="C149" s="256">
        <v>-31.745000000000001</v>
      </c>
      <c r="D149" s="256">
        <v>-60.353900000000003</v>
      </c>
      <c r="E149" s="256" t="s">
        <v>131</v>
      </c>
      <c r="F149" s="256" t="s">
        <v>132</v>
      </c>
      <c r="G149" s="250">
        <v>837</v>
      </c>
    </row>
    <row r="150" spans="1:7" x14ac:dyDescent="0.25">
      <c r="A150" s="240" t="s">
        <v>8</v>
      </c>
      <c r="B150" s="240" t="s">
        <v>705</v>
      </c>
      <c r="C150" s="256" t="s">
        <v>732</v>
      </c>
      <c r="D150" s="256" t="s">
        <v>733</v>
      </c>
      <c r="E150" s="256" t="s">
        <v>730</v>
      </c>
      <c r="F150" s="256" t="s">
        <v>731</v>
      </c>
      <c r="G150" s="250">
        <v>177</v>
      </c>
    </row>
    <row r="151" spans="1:7" x14ac:dyDescent="0.25">
      <c r="A151" s="240" t="s">
        <v>8</v>
      </c>
      <c r="B151" s="240" t="s">
        <v>80</v>
      </c>
      <c r="C151" s="256">
        <v>-31.95</v>
      </c>
      <c r="D151" s="256">
        <v>-60.133333</v>
      </c>
      <c r="E151" s="256" t="s">
        <v>81</v>
      </c>
      <c r="F151" s="256" t="s">
        <v>82</v>
      </c>
      <c r="G151" s="248">
        <v>3885</v>
      </c>
    </row>
    <row r="152" spans="1:7" x14ac:dyDescent="0.25">
      <c r="A152" s="241" t="s">
        <v>8</v>
      </c>
      <c r="B152" s="241" t="s">
        <v>594</v>
      </c>
      <c r="C152" s="256" t="s">
        <v>602</v>
      </c>
      <c r="D152" s="256" t="s">
        <v>603</v>
      </c>
      <c r="E152" s="256" t="s">
        <v>600</v>
      </c>
      <c r="F152" s="256" t="s">
        <v>601</v>
      </c>
      <c r="G152" s="248">
        <v>1542</v>
      </c>
    </row>
    <row r="153" spans="1:7" x14ac:dyDescent="0.25">
      <c r="A153" s="241" t="s">
        <v>8</v>
      </c>
      <c r="B153" s="241" t="s">
        <v>604</v>
      </c>
      <c r="C153" s="256" t="s">
        <v>608</v>
      </c>
      <c r="D153" s="256" t="s">
        <v>606</v>
      </c>
      <c r="E153" s="256" t="s">
        <v>607</v>
      </c>
      <c r="F153" s="256" t="s">
        <v>605</v>
      </c>
      <c r="G153" s="250">
        <v>319</v>
      </c>
    </row>
    <row r="154" spans="1:7" x14ac:dyDescent="0.25">
      <c r="A154" s="240" t="s">
        <v>8</v>
      </c>
      <c r="B154" s="240" t="s">
        <v>111</v>
      </c>
      <c r="C154" s="256">
        <v>-31.866667</v>
      </c>
      <c r="D154" s="256">
        <v>-60.016666999999998</v>
      </c>
      <c r="E154" s="256" t="s">
        <v>112</v>
      </c>
      <c r="F154" s="256" t="s">
        <v>113</v>
      </c>
      <c r="G154" s="248">
        <v>9641</v>
      </c>
    </row>
    <row r="155" spans="1:7" x14ac:dyDescent="0.25">
      <c r="A155" s="240" t="s">
        <v>8</v>
      </c>
      <c r="B155" s="240" t="s">
        <v>610</v>
      </c>
      <c r="C155" s="256" t="s">
        <v>728</v>
      </c>
      <c r="D155" s="256" t="s">
        <v>729</v>
      </c>
      <c r="E155" s="256" t="s">
        <v>726</v>
      </c>
      <c r="F155" s="256" t="s">
        <v>727</v>
      </c>
      <c r="G155" s="250">
        <v>229</v>
      </c>
    </row>
    <row r="156" spans="1:7" x14ac:dyDescent="0.25">
      <c r="A156" s="241" t="s">
        <v>8</v>
      </c>
      <c r="B156" s="241" t="s">
        <v>347</v>
      </c>
      <c r="C156" s="256" t="s">
        <v>205</v>
      </c>
      <c r="D156" s="256" t="s">
        <v>349</v>
      </c>
      <c r="E156" s="256" t="s">
        <v>207</v>
      </c>
      <c r="F156" s="256" t="s">
        <v>348</v>
      </c>
      <c r="G156" s="248">
        <v>1615</v>
      </c>
    </row>
    <row r="157" spans="1:7" x14ac:dyDescent="0.25">
      <c r="A157" s="241" t="s">
        <v>49</v>
      </c>
      <c r="B157" s="241" t="s">
        <v>214</v>
      </c>
      <c r="C157" s="256" t="s">
        <v>220</v>
      </c>
      <c r="D157" s="256" t="s">
        <v>221</v>
      </c>
      <c r="E157" s="256" t="s">
        <v>219</v>
      </c>
      <c r="F157" s="256" t="s">
        <v>87</v>
      </c>
      <c r="G157" s="248">
        <v>3149</v>
      </c>
    </row>
    <row r="158" spans="1:7" x14ac:dyDescent="0.25">
      <c r="A158" s="240" t="s">
        <v>49</v>
      </c>
      <c r="B158" s="240" t="s">
        <v>49</v>
      </c>
      <c r="C158" s="256">
        <v>-31.616667</v>
      </c>
      <c r="D158" s="256">
        <v>-58.5</v>
      </c>
      <c r="E158" s="256" t="s">
        <v>121</v>
      </c>
      <c r="F158" s="256" t="s">
        <v>122</v>
      </c>
      <c r="G158" s="248">
        <v>13228</v>
      </c>
    </row>
    <row r="159" spans="1:7" x14ac:dyDescent="0.25">
      <c r="A159" s="144" t="s">
        <v>50</v>
      </c>
      <c r="B159" s="241" t="s">
        <v>817</v>
      </c>
      <c r="C159" s="255" t="s">
        <v>833</v>
      </c>
      <c r="D159" s="255" t="s">
        <v>834</v>
      </c>
      <c r="E159" s="255" t="s">
        <v>831</v>
      </c>
      <c r="F159" s="255" t="s">
        <v>832</v>
      </c>
      <c r="G159" s="248">
        <v>177</v>
      </c>
    </row>
    <row r="160" spans="1:7" x14ac:dyDescent="0.25">
      <c r="A160" s="240" t="s">
        <v>50</v>
      </c>
      <c r="B160" s="240" t="s">
        <v>231</v>
      </c>
      <c r="C160" s="256" t="s">
        <v>145</v>
      </c>
      <c r="D160" s="256" t="s">
        <v>147</v>
      </c>
      <c r="E160" s="256" t="s">
        <v>180</v>
      </c>
      <c r="F160" s="256" t="s">
        <v>181</v>
      </c>
      <c r="G160" s="248">
        <v>6306</v>
      </c>
    </row>
    <row r="161" spans="1:7" x14ac:dyDescent="0.25">
      <c r="A161" s="240" t="s">
        <v>50</v>
      </c>
      <c r="B161" s="240" t="s">
        <v>708</v>
      </c>
      <c r="C161" s="256" t="s">
        <v>724</v>
      </c>
      <c r="D161" s="256" t="s">
        <v>725</v>
      </c>
      <c r="E161" s="256" t="s">
        <v>722</v>
      </c>
      <c r="F161" s="256" t="s">
        <v>723</v>
      </c>
      <c r="G161" s="250">
        <v>533</v>
      </c>
    </row>
    <row r="162" spans="1:7" x14ac:dyDescent="0.25">
      <c r="A162" s="144" t="s">
        <v>50</v>
      </c>
      <c r="B162" s="241" t="s">
        <v>818</v>
      </c>
      <c r="C162" s="255" t="s">
        <v>837</v>
      </c>
      <c r="D162" s="255" t="s">
        <v>838</v>
      </c>
      <c r="E162" s="255" t="s">
        <v>835</v>
      </c>
      <c r="F162" s="255" t="s">
        <v>836</v>
      </c>
      <c r="G162" s="248">
        <v>163</v>
      </c>
    </row>
    <row r="163" spans="1:7" x14ac:dyDescent="0.25">
      <c r="A163" s="241" t="s">
        <v>50</v>
      </c>
      <c r="B163" s="241" t="s">
        <v>613</v>
      </c>
      <c r="C163" s="256" t="s">
        <v>616</v>
      </c>
      <c r="D163" s="256" t="s">
        <v>617</v>
      </c>
      <c r="E163" s="256" t="s">
        <v>614</v>
      </c>
      <c r="F163" s="256" t="s">
        <v>615</v>
      </c>
      <c r="G163" s="248">
        <v>2296</v>
      </c>
    </row>
    <row r="164" spans="1:7" x14ac:dyDescent="0.25">
      <c r="A164" s="241" t="s">
        <v>50</v>
      </c>
      <c r="B164" s="241" t="s">
        <v>367</v>
      </c>
      <c r="C164" s="256" t="s">
        <v>382</v>
      </c>
      <c r="D164" s="256" t="s">
        <v>383</v>
      </c>
      <c r="E164" s="256" t="s">
        <v>376</v>
      </c>
      <c r="F164" s="256" t="s">
        <v>377</v>
      </c>
      <c r="G164" s="248">
        <v>13723</v>
      </c>
    </row>
    <row r="165" spans="1:7" x14ac:dyDescent="0.25">
      <c r="A165" s="240" t="s">
        <v>27</v>
      </c>
      <c r="B165" s="240" t="s">
        <v>140</v>
      </c>
      <c r="C165" s="256">
        <v>-32.366667</v>
      </c>
      <c r="D165" s="256">
        <v>-58.883333</v>
      </c>
      <c r="E165" s="256" t="s">
        <v>171</v>
      </c>
      <c r="F165" s="256" t="s">
        <v>172</v>
      </c>
      <c r="G165" s="248">
        <v>9742</v>
      </c>
    </row>
    <row r="166" spans="1:7" x14ac:dyDescent="0.25">
      <c r="A166" s="240" t="s">
        <v>27</v>
      </c>
      <c r="B166" s="240" t="s">
        <v>234</v>
      </c>
      <c r="C166" s="256" t="s">
        <v>237</v>
      </c>
      <c r="D166" s="256" t="s">
        <v>238</v>
      </c>
      <c r="E166" s="256" t="s">
        <v>235</v>
      </c>
      <c r="F166" s="256" t="s">
        <v>236</v>
      </c>
      <c r="G166" s="248">
        <v>2339</v>
      </c>
    </row>
    <row r="167" spans="1:7" x14ac:dyDescent="0.25">
      <c r="A167" s="240" t="s">
        <v>27</v>
      </c>
      <c r="B167" s="240" t="s">
        <v>232</v>
      </c>
      <c r="C167" s="256">
        <v>-32.255178999999998</v>
      </c>
      <c r="D167" s="256">
        <v>-58.422789000000002</v>
      </c>
      <c r="E167" s="256" t="s">
        <v>67</v>
      </c>
      <c r="F167" s="256" t="s">
        <v>68</v>
      </c>
      <c r="G167" s="248">
        <v>1167</v>
      </c>
    </row>
    <row r="168" spans="1:7" x14ac:dyDescent="0.25">
      <c r="A168" s="144" t="s">
        <v>27</v>
      </c>
      <c r="B168" s="144" t="s">
        <v>945</v>
      </c>
      <c r="C168" s="255">
        <v>-32.671500000000002</v>
      </c>
      <c r="D168" s="255">
        <v>-58.325200000000002</v>
      </c>
      <c r="E168" s="255" t="s">
        <v>968</v>
      </c>
      <c r="F168" s="255" t="s">
        <v>969</v>
      </c>
      <c r="G168" s="248">
        <v>1566</v>
      </c>
    </row>
    <row r="169" spans="1:7" x14ac:dyDescent="0.25">
      <c r="A169" s="144" t="s">
        <v>27</v>
      </c>
      <c r="B169" s="144" t="s">
        <v>941</v>
      </c>
      <c r="C169" s="255" t="s">
        <v>966</v>
      </c>
      <c r="D169" s="255" t="s">
        <v>967</v>
      </c>
      <c r="E169" s="255" t="s">
        <v>964</v>
      </c>
      <c r="F169" s="255" t="s">
        <v>965</v>
      </c>
      <c r="G169" s="248"/>
    </row>
    <row r="170" spans="1:7" x14ac:dyDescent="0.25">
      <c r="A170" s="240" t="s">
        <v>27</v>
      </c>
      <c r="B170" s="240" t="s">
        <v>43</v>
      </c>
      <c r="C170" s="256">
        <v>-32.483333000000002</v>
      </c>
      <c r="D170" s="256">
        <v>-58.233333000000002</v>
      </c>
      <c r="E170" s="256" t="s">
        <v>44</v>
      </c>
      <c r="F170" s="256" t="s">
        <v>45</v>
      </c>
      <c r="G170" s="248">
        <v>73729</v>
      </c>
    </row>
    <row r="171" spans="1:7" x14ac:dyDescent="0.25">
      <c r="A171" s="144" t="s">
        <v>27</v>
      </c>
      <c r="B171" s="144" t="s">
        <v>939</v>
      </c>
      <c r="C171" s="255"/>
      <c r="D171" s="255"/>
      <c r="E171" s="255"/>
      <c r="F171" s="255"/>
      <c r="G171" s="248">
        <v>1767</v>
      </c>
    </row>
    <row r="172" spans="1:7" x14ac:dyDescent="0.25">
      <c r="A172" s="241" t="s">
        <v>27</v>
      </c>
      <c r="B172" s="241" t="s">
        <v>352</v>
      </c>
      <c r="C172" s="256" t="s">
        <v>361</v>
      </c>
      <c r="D172" s="256" t="s">
        <v>362</v>
      </c>
      <c r="E172" s="256" t="s">
        <v>355</v>
      </c>
      <c r="F172" s="256" t="s">
        <v>356</v>
      </c>
      <c r="G172" s="250">
        <v>447</v>
      </c>
    </row>
    <row r="173" spans="1:7" x14ac:dyDescent="0.25">
      <c r="A173" s="144" t="s">
        <v>27</v>
      </c>
      <c r="B173" s="144" t="s">
        <v>953</v>
      </c>
      <c r="C173" s="255"/>
      <c r="D173" s="255"/>
      <c r="E173" s="255"/>
      <c r="F173" s="255"/>
      <c r="G173" s="248"/>
    </row>
    <row r="174" spans="1:7" x14ac:dyDescent="0.25">
      <c r="A174" s="144" t="s">
        <v>27</v>
      </c>
      <c r="B174" s="144" t="s">
        <v>946</v>
      </c>
      <c r="C174" s="255"/>
      <c r="D174" s="255"/>
      <c r="E174" s="255"/>
      <c r="F174" s="255"/>
      <c r="G174" s="248">
        <v>1252</v>
      </c>
    </row>
    <row r="175" spans="1:7" x14ac:dyDescent="0.25">
      <c r="A175" s="240" t="s">
        <v>27</v>
      </c>
      <c r="B175" s="240" t="s">
        <v>866</v>
      </c>
      <c r="C175" s="255" t="s">
        <v>918</v>
      </c>
      <c r="D175" s="255" t="s">
        <v>919</v>
      </c>
      <c r="E175" s="255" t="s">
        <v>916</v>
      </c>
      <c r="F175" s="255" t="s">
        <v>917</v>
      </c>
      <c r="G175" s="248">
        <v>596</v>
      </c>
    </row>
    <row r="176" spans="1:7" x14ac:dyDescent="0.25">
      <c r="A176" s="60" t="s">
        <v>27</v>
      </c>
      <c r="B176" s="60" t="s">
        <v>1020</v>
      </c>
      <c r="C176" s="255"/>
      <c r="D176" s="255"/>
      <c r="E176" s="255"/>
      <c r="F176" s="255"/>
      <c r="G176" s="248"/>
    </row>
    <row r="177" spans="1:7" x14ac:dyDescent="0.25">
      <c r="A177" s="240" t="s">
        <v>27</v>
      </c>
      <c r="B177" s="240" t="s">
        <v>28</v>
      </c>
      <c r="C177" s="256">
        <v>-32.450000000000003</v>
      </c>
      <c r="D177" s="256">
        <v>-58.433300000000003</v>
      </c>
      <c r="E177" s="256" t="s">
        <v>29</v>
      </c>
      <c r="F177" s="256" t="s">
        <v>30</v>
      </c>
      <c r="G177" s="248">
        <v>1726</v>
      </c>
    </row>
    <row r="178" spans="1:7" x14ac:dyDescent="0.25">
      <c r="A178" s="241" t="s">
        <v>27</v>
      </c>
      <c r="B178" s="241" t="s">
        <v>621</v>
      </c>
      <c r="C178" s="256" t="s">
        <v>629</v>
      </c>
      <c r="D178" s="256" t="s">
        <v>630</v>
      </c>
      <c r="E178" s="256" t="s">
        <v>627</v>
      </c>
      <c r="F178" s="256" t="s">
        <v>628</v>
      </c>
      <c r="G178" s="248">
        <v>1380</v>
      </c>
    </row>
    <row r="179" spans="1:7" x14ac:dyDescent="0.25">
      <c r="A179" s="241" t="s">
        <v>27</v>
      </c>
      <c r="B179" s="241" t="s">
        <v>710</v>
      </c>
      <c r="C179" s="256" t="s">
        <v>804</v>
      </c>
      <c r="D179" s="256" t="s">
        <v>805</v>
      </c>
      <c r="E179" s="256" t="s">
        <v>802</v>
      </c>
      <c r="F179" s="256" t="s">
        <v>803</v>
      </c>
      <c r="G179" s="248">
        <v>1495</v>
      </c>
    </row>
    <row r="180" spans="1:7" x14ac:dyDescent="0.25">
      <c r="A180" s="241" t="s">
        <v>27</v>
      </c>
      <c r="B180" s="241" t="s">
        <v>609</v>
      </c>
      <c r="C180" s="256" t="s">
        <v>359</v>
      </c>
      <c r="D180" s="256" t="s">
        <v>360</v>
      </c>
      <c r="E180" s="256" t="s">
        <v>54</v>
      </c>
      <c r="F180" s="256" t="s">
        <v>354</v>
      </c>
      <c r="G180" s="250">
        <v>776</v>
      </c>
    </row>
    <row r="181" spans="1:7" x14ac:dyDescent="0.25">
      <c r="A181" s="144" t="s">
        <v>51</v>
      </c>
      <c r="B181" s="144" t="s">
        <v>750</v>
      </c>
      <c r="C181" s="255" t="s">
        <v>753</v>
      </c>
      <c r="D181" s="255" t="s">
        <v>754</v>
      </c>
      <c r="E181" s="255" t="s">
        <v>751</v>
      </c>
      <c r="F181" s="255" t="s">
        <v>752</v>
      </c>
      <c r="G181" s="250">
        <v>279</v>
      </c>
    </row>
    <row r="182" spans="1:7" x14ac:dyDescent="0.25">
      <c r="A182" s="144" t="s">
        <v>51</v>
      </c>
      <c r="B182" s="241" t="s">
        <v>806</v>
      </c>
      <c r="C182" s="255" t="s">
        <v>810</v>
      </c>
      <c r="D182" s="255" t="s">
        <v>811</v>
      </c>
      <c r="E182" s="255" t="s">
        <v>808</v>
      </c>
      <c r="F182" s="255" t="s">
        <v>809</v>
      </c>
      <c r="G182" s="247">
        <v>190</v>
      </c>
    </row>
    <row r="183" spans="1:7" x14ac:dyDescent="0.25">
      <c r="A183" s="60" t="s">
        <v>51</v>
      </c>
      <c r="B183" s="60" t="s">
        <v>1016</v>
      </c>
      <c r="C183" s="255"/>
      <c r="D183" s="255"/>
      <c r="E183" s="255"/>
      <c r="F183" s="255"/>
      <c r="G183" s="248">
        <v>139</v>
      </c>
    </row>
    <row r="184" spans="1:7" x14ac:dyDescent="0.25">
      <c r="A184" s="241" t="s">
        <v>51</v>
      </c>
      <c r="B184" s="241" t="s">
        <v>700</v>
      </c>
      <c r="C184" s="258" t="s">
        <v>703</v>
      </c>
      <c r="D184" s="256" t="s">
        <v>704</v>
      </c>
      <c r="E184" s="258" t="s">
        <v>701</v>
      </c>
      <c r="F184" s="256" t="s">
        <v>702</v>
      </c>
      <c r="G184" s="250">
        <v>947</v>
      </c>
    </row>
    <row r="185" spans="1:7" x14ac:dyDescent="0.25">
      <c r="A185" s="241" t="s">
        <v>51</v>
      </c>
      <c r="B185" s="241" t="s">
        <v>680</v>
      </c>
      <c r="C185" s="256" t="s">
        <v>688</v>
      </c>
      <c r="D185" s="256" t="s">
        <v>689</v>
      </c>
      <c r="E185" s="256" t="s">
        <v>686</v>
      </c>
      <c r="F185" s="256" t="s">
        <v>687</v>
      </c>
      <c r="G185" s="250">
        <v>597</v>
      </c>
    </row>
    <row r="186" spans="1:7" x14ac:dyDescent="0.25">
      <c r="A186" s="240" t="s">
        <v>51</v>
      </c>
      <c r="B186" s="240" t="s">
        <v>51</v>
      </c>
      <c r="C186" s="256">
        <v>-32.616667</v>
      </c>
      <c r="D186" s="256">
        <v>-60.166666999999997</v>
      </c>
      <c r="E186" s="256" t="s">
        <v>62</v>
      </c>
      <c r="F186" s="256" t="s">
        <v>63</v>
      </c>
      <c r="G186" s="248">
        <v>31842</v>
      </c>
    </row>
    <row r="187" spans="1:7" x14ac:dyDescent="0.25">
      <c r="A187" s="144" t="s">
        <v>10</v>
      </c>
      <c r="B187" s="144" t="s">
        <v>931</v>
      </c>
      <c r="C187" s="255"/>
      <c r="D187" s="255"/>
      <c r="E187" s="255"/>
      <c r="F187" s="255"/>
      <c r="G187" s="248">
        <v>2000</v>
      </c>
    </row>
    <row r="188" spans="1:7" x14ac:dyDescent="0.25">
      <c r="A188" s="241" t="s">
        <v>10</v>
      </c>
      <c r="B188" s="241" t="s">
        <v>366</v>
      </c>
      <c r="C188" s="256" t="s">
        <v>380</v>
      </c>
      <c r="D188" s="256" t="s">
        <v>381</v>
      </c>
      <c r="E188" s="256" t="s">
        <v>374</v>
      </c>
      <c r="F188" s="256" t="s">
        <v>375</v>
      </c>
      <c r="G188" s="250">
        <v>620</v>
      </c>
    </row>
    <row r="189" spans="1:7" x14ac:dyDescent="0.25">
      <c r="A189" s="241" t="s">
        <v>10</v>
      </c>
      <c r="B189" s="241" t="s">
        <v>646</v>
      </c>
      <c r="C189" s="256" t="s">
        <v>649</v>
      </c>
      <c r="D189" s="256" t="s">
        <v>650</v>
      </c>
      <c r="E189" s="256" t="s">
        <v>647</v>
      </c>
      <c r="F189" s="256" t="s">
        <v>648</v>
      </c>
      <c r="G189" s="250">
        <v>1101</v>
      </c>
    </row>
    <row r="190" spans="1:7" x14ac:dyDescent="0.25">
      <c r="A190" s="241" t="s">
        <v>10</v>
      </c>
      <c r="B190" s="241" t="s">
        <v>342</v>
      </c>
      <c r="C190" s="256" t="s">
        <v>345</v>
      </c>
      <c r="D190" s="256" t="s">
        <v>346</v>
      </c>
      <c r="E190" s="256" t="s">
        <v>343</v>
      </c>
      <c r="F190" s="256" t="s">
        <v>344</v>
      </c>
      <c r="G190" s="248">
        <v>2790</v>
      </c>
    </row>
    <row r="191" spans="1:7" x14ac:dyDescent="0.25">
      <c r="A191" s="240" t="s">
        <v>10</v>
      </c>
      <c r="B191" s="240" t="s">
        <v>10</v>
      </c>
      <c r="C191" s="256">
        <v>-31.867637569277001</v>
      </c>
      <c r="D191" s="256">
        <v>-59.026885197991099</v>
      </c>
      <c r="E191" s="256" t="s">
        <v>169</v>
      </c>
      <c r="F191" s="256" t="s">
        <v>170</v>
      </c>
      <c r="G191" s="248">
        <v>34637</v>
      </c>
    </row>
    <row r="3725" spans="1:3" x14ac:dyDescent="0.25">
      <c r="A3725" s="245">
        <v>43903</v>
      </c>
      <c r="B3725" s="246" t="s">
        <v>14</v>
      </c>
      <c r="C3725" s="222" t="s">
        <v>14</v>
      </c>
    </row>
    <row r="3726" spans="1:3" x14ac:dyDescent="0.25">
      <c r="A3726" s="245">
        <v>43907</v>
      </c>
      <c r="B3726" s="246" t="s">
        <v>14</v>
      </c>
      <c r="C3726" s="222" t="s">
        <v>14</v>
      </c>
    </row>
    <row r="3727" spans="1:3" x14ac:dyDescent="0.25">
      <c r="A3727" s="245">
        <v>43910</v>
      </c>
      <c r="B3727" s="246" t="s">
        <v>14</v>
      </c>
      <c r="C3727" s="222" t="s">
        <v>14</v>
      </c>
    </row>
    <row r="3728" spans="1:3" x14ac:dyDescent="0.25">
      <c r="A3728" s="245">
        <v>43915</v>
      </c>
      <c r="B3728" s="246" t="s">
        <v>14</v>
      </c>
      <c r="C3728" s="222" t="s">
        <v>14</v>
      </c>
    </row>
    <row r="3729" spans="1:3" x14ac:dyDescent="0.25">
      <c r="A3729" s="245">
        <v>43916</v>
      </c>
      <c r="B3729" s="246" t="s">
        <v>14</v>
      </c>
      <c r="C3729" s="222" t="s">
        <v>14</v>
      </c>
    </row>
    <row r="3730" spans="1:3" x14ac:dyDescent="0.25">
      <c r="A3730" s="245">
        <v>43923</v>
      </c>
      <c r="B3730" s="246" t="s">
        <v>14</v>
      </c>
      <c r="C3730" s="222" t="s">
        <v>14</v>
      </c>
    </row>
    <row r="3731" spans="1:3" x14ac:dyDescent="0.25">
      <c r="A3731" s="245">
        <v>43924</v>
      </c>
      <c r="B3731" s="246" t="s">
        <v>14</v>
      </c>
      <c r="C3731" s="222" t="s">
        <v>14</v>
      </c>
    </row>
    <row r="3732" spans="1:3" x14ac:dyDescent="0.25">
      <c r="A3732" s="245">
        <v>43926</v>
      </c>
      <c r="B3732" s="246" t="s">
        <v>14</v>
      </c>
      <c r="C3732" s="222" t="s">
        <v>14</v>
      </c>
    </row>
    <row r="3733" spans="1:3" x14ac:dyDescent="0.25">
      <c r="A3733" s="245">
        <v>43929</v>
      </c>
      <c r="B3733" s="246" t="s">
        <v>14</v>
      </c>
      <c r="C3733" s="222" t="s">
        <v>14</v>
      </c>
    </row>
    <row r="3734" spans="1:3" x14ac:dyDescent="0.25">
      <c r="A3734" s="245">
        <v>43930</v>
      </c>
      <c r="B3734" s="246" t="s">
        <v>14</v>
      </c>
      <c r="C3734" s="222" t="s">
        <v>14</v>
      </c>
    </row>
    <row r="3735" spans="1:3" x14ac:dyDescent="0.25">
      <c r="A3735" s="245">
        <v>43948</v>
      </c>
      <c r="B3735" s="246" t="s">
        <v>14</v>
      </c>
      <c r="C3735" s="222" t="s">
        <v>14</v>
      </c>
    </row>
    <row r="3736" spans="1:3" x14ac:dyDescent="0.25">
      <c r="A3736" s="245">
        <v>43951</v>
      </c>
      <c r="B3736" s="246" t="s">
        <v>14</v>
      </c>
      <c r="C3736" s="222" t="s">
        <v>14</v>
      </c>
    </row>
    <row r="3737" spans="1:3" x14ac:dyDescent="0.25">
      <c r="A3737" s="245">
        <v>43953</v>
      </c>
      <c r="B3737" s="246" t="s">
        <v>14</v>
      </c>
      <c r="C3737" s="222" t="s">
        <v>14</v>
      </c>
    </row>
    <row r="3738" spans="1:3" x14ac:dyDescent="0.25">
      <c r="A3738" s="245">
        <v>43956</v>
      </c>
      <c r="B3738" s="246" t="s">
        <v>14</v>
      </c>
      <c r="C3738" s="222" t="s">
        <v>14</v>
      </c>
    </row>
    <row r="3739" spans="1:3" x14ac:dyDescent="0.25">
      <c r="A3739" s="245">
        <v>43963</v>
      </c>
      <c r="B3739" s="246" t="s">
        <v>14</v>
      </c>
      <c r="C3739" s="222" t="s">
        <v>14</v>
      </c>
    </row>
    <row r="3740" spans="1:3" x14ac:dyDescent="0.25">
      <c r="A3740" s="245">
        <v>43979</v>
      </c>
      <c r="B3740" s="246" t="s">
        <v>14</v>
      </c>
      <c r="C3740" s="222" t="s">
        <v>14</v>
      </c>
    </row>
    <row r="3741" spans="1:3" x14ac:dyDescent="0.25">
      <c r="A3741" s="245">
        <v>43981</v>
      </c>
      <c r="B3741" s="246" t="s">
        <v>14</v>
      </c>
      <c r="C3741" s="222" t="s">
        <v>14</v>
      </c>
    </row>
    <row r="3742" spans="1:3" x14ac:dyDescent="0.25">
      <c r="A3742" s="245">
        <v>43983</v>
      </c>
      <c r="B3742" s="246" t="s">
        <v>14</v>
      </c>
      <c r="C3742" s="222" t="s">
        <v>14</v>
      </c>
    </row>
    <row r="3743" spans="1:3" x14ac:dyDescent="0.25">
      <c r="A3743" s="245">
        <v>43985</v>
      </c>
      <c r="B3743" s="246" t="s">
        <v>14</v>
      </c>
      <c r="C3743" s="222" t="s">
        <v>14</v>
      </c>
    </row>
    <row r="3744" spans="1:3" x14ac:dyDescent="0.25">
      <c r="A3744" s="245">
        <v>43989</v>
      </c>
      <c r="B3744" s="246" t="s">
        <v>14</v>
      </c>
      <c r="C3744" s="222" t="s">
        <v>14</v>
      </c>
    </row>
    <row r="3745" spans="1:3" x14ac:dyDescent="0.25">
      <c r="A3745" s="245">
        <v>43991</v>
      </c>
      <c r="B3745" s="246" t="s">
        <v>14</v>
      </c>
      <c r="C3745" s="222" t="s">
        <v>14</v>
      </c>
    </row>
    <row r="3746" spans="1:3" x14ac:dyDescent="0.25">
      <c r="A3746" s="245">
        <v>43994</v>
      </c>
      <c r="B3746" s="246" t="s">
        <v>14</v>
      </c>
      <c r="C3746" s="222" t="s">
        <v>14</v>
      </c>
    </row>
    <row r="3747" spans="1:3" x14ac:dyDescent="0.25">
      <c r="A3747" s="245">
        <v>43996</v>
      </c>
      <c r="B3747" s="246" t="s">
        <v>14</v>
      </c>
      <c r="C3747" s="222" t="s">
        <v>14</v>
      </c>
    </row>
    <row r="3748" spans="1:3" x14ac:dyDescent="0.25">
      <c r="A3748" s="245">
        <v>43999</v>
      </c>
      <c r="B3748" s="246" t="s">
        <v>14</v>
      </c>
      <c r="C3748" s="222" t="s">
        <v>14</v>
      </c>
    </row>
    <row r="3749" spans="1:3" x14ac:dyDescent="0.25">
      <c r="A3749" s="245">
        <v>44000</v>
      </c>
      <c r="B3749" s="246" t="s">
        <v>14</v>
      </c>
      <c r="C3749" s="222" t="s">
        <v>14</v>
      </c>
    </row>
    <row r="3750" spans="1:3" x14ac:dyDescent="0.25">
      <c r="A3750" s="245">
        <v>44001</v>
      </c>
      <c r="B3750" s="246" t="s">
        <v>14</v>
      </c>
      <c r="C3750" s="222" t="s">
        <v>14</v>
      </c>
    </row>
    <row r="3751" spans="1:3" x14ac:dyDescent="0.25">
      <c r="A3751" s="245">
        <v>44002</v>
      </c>
      <c r="B3751" s="246" t="s">
        <v>14</v>
      </c>
      <c r="C3751" s="222" t="s">
        <v>14</v>
      </c>
    </row>
    <row r="3752" spans="1:3" x14ac:dyDescent="0.25">
      <c r="A3752" s="245">
        <v>44003</v>
      </c>
      <c r="B3752" s="246" t="s">
        <v>14</v>
      </c>
      <c r="C3752" s="222" t="s">
        <v>14</v>
      </c>
    </row>
    <row r="3753" spans="1:3" x14ac:dyDescent="0.25">
      <c r="A3753" s="245">
        <v>44004</v>
      </c>
      <c r="B3753" s="246" t="s">
        <v>14</v>
      </c>
      <c r="C3753" s="222" t="s">
        <v>14</v>
      </c>
    </row>
    <row r="3754" spans="1:3" x14ac:dyDescent="0.25">
      <c r="A3754" s="245">
        <v>44005</v>
      </c>
      <c r="B3754" s="246" t="s">
        <v>14</v>
      </c>
      <c r="C3754" s="222" t="s">
        <v>14</v>
      </c>
    </row>
    <row r="3755" spans="1:3" x14ac:dyDescent="0.25">
      <c r="A3755" s="245">
        <v>44006</v>
      </c>
      <c r="B3755" s="246" t="s">
        <v>14</v>
      </c>
      <c r="C3755" s="222" t="s">
        <v>14</v>
      </c>
    </row>
    <row r="3756" spans="1:3" x14ac:dyDescent="0.25">
      <c r="A3756" s="245">
        <v>44007</v>
      </c>
      <c r="B3756" s="246" t="s">
        <v>14</v>
      </c>
      <c r="C3756" s="222" t="s">
        <v>14</v>
      </c>
    </row>
    <row r="3757" spans="1:3" x14ac:dyDescent="0.25">
      <c r="A3757" s="245">
        <v>44008</v>
      </c>
      <c r="B3757" s="246" t="s">
        <v>14</v>
      </c>
      <c r="C3757" s="222" t="s">
        <v>14</v>
      </c>
    </row>
    <row r="3758" spans="1:3" x14ac:dyDescent="0.25">
      <c r="A3758" s="245">
        <v>44009</v>
      </c>
      <c r="B3758" s="246" t="s">
        <v>14</v>
      </c>
      <c r="C3758" s="222" t="s">
        <v>14</v>
      </c>
    </row>
    <row r="3759" spans="1:3" x14ac:dyDescent="0.25">
      <c r="A3759" s="245">
        <v>44011</v>
      </c>
      <c r="B3759" s="246" t="s">
        <v>14</v>
      </c>
      <c r="C3759" s="222" t="s">
        <v>14</v>
      </c>
    </row>
    <row r="3760" spans="1:3" x14ac:dyDescent="0.25">
      <c r="A3760" s="245">
        <v>44015</v>
      </c>
      <c r="B3760" s="246" t="s">
        <v>14</v>
      </c>
      <c r="C3760" s="222" t="s">
        <v>14</v>
      </c>
    </row>
    <row r="3761" spans="1:3" x14ac:dyDescent="0.25">
      <c r="A3761" s="245">
        <v>44016</v>
      </c>
      <c r="B3761" s="246" t="s">
        <v>14</v>
      </c>
      <c r="C3761" s="222" t="s">
        <v>14</v>
      </c>
    </row>
    <row r="3762" spans="1:3" x14ac:dyDescent="0.25">
      <c r="A3762" s="245">
        <v>44017</v>
      </c>
      <c r="B3762" s="246" t="s">
        <v>14</v>
      </c>
      <c r="C3762" s="222" t="s">
        <v>14</v>
      </c>
    </row>
    <row r="3763" spans="1:3" x14ac:dyDescent="0.25">
      <c r="A3763" s="245">
        <v>44018</v>
      </c>
      <c r="B3763" s="246" t="s">
        <v>14</v>
      </c>
      <c r="C3763" s="222" t="s">
        <v>14</v>
      </c>
    </row>
    <row r="3764" spans="1:3" x14ac:dyDescent="0.25">
      <c r="A3764" s="245">
        <v>44019</v>
      </c>
      <c r="B3764" s="246" t="s">
        <v>14</v>
      </c>
      <c r="C3764" s="222" t="s">
        <v>14</v>
      </c>
    </row>
    <row r="3765" spans="1:3" x14ac:dyDescent="0.25">
      <c r="A3765" s="245">
        <v>44020</v>
      </c>
      <c r="B3765" s="246" t="s">
        <v>14</v>
      </c>
      <c r="C3765" s="222" t="s">
        <v>14</v>
      </c>
    </row>
    <row r="3766" spans="1:3" x14ac:dyDescent="0.25">
      <c r="A3766" s="245">
        <v>44021</v>
      </c>
      <c r="B3766" s="246" t="s">
        <v>14</v>
      </c>
      <c r="C3766" s="222" t="s">
        <v>14</v>
      </c>
    </row>
    <row r="3767" spans="1:3" x14ac:dyDescent="0.25">
      <c r="A3767" s="245">
        <v>44023</v>
      </c>
      <c r="B3767" s="246" t="s">
        <v>14</v>
      </c>
      <c r="C3767" s="222" t="s">
        <v>14</v>
      </c>
    </row>
    <row r="3768" spans="1:3" x14ac:dyDescent="0.25">
      <c r="A3768" s="245">
        <v>44027</v>
      </c>
      <c r="B3768" s="246" t="s">
        <v>14</v>
      </c>
      <c r="C3768" s="222" t="s">
        <v>14</v>
      </c>
    </row>
    <row r="3769" spans="1:3" x14ac:dyDescent="0.25">
      <c r="A3769" s="245">
        <v>44028</v>
      </c>
      <c r="B3769" s="246" t="s">
        <v>14</v>
      </c>
      <c r="C3769" s="222" t="s">
        <v>14</v>
      </c>
    </row>
    <row r="3770" spans="1:3" x14ac:dyDescent="0.25">
      <c r="A3770" s="245">
        <v>44029</v>
      </c>
      <c r="B3770" s="246" t="s">
        <v>14</v>
      </c>
      <c r="C3770" s="222" t="s">
        <v>14</v>
      </c>
    </row>
    <row r="3771" spans="1:3" x14ac:dyDescent="0.25">
      <c r="A3771" s="245">
        <v>44030</v>
      </c>
      <c r="B3771" s="246" t="s">
        <v>14</v>
      </c>
      <c r="C3771" s="222" t="s">
        <v>14</v>
      </c>
    </row>
    <row r="3772" spans="1:3" x14ac:dyDescent="0.25">
      <c r="A3772" s="245">
        <v>44031</v>
      </c>
      <c r="B3772" s="246" t="s">
        <v>14</v>
      </c>
      <c r="C3772" s="222" t="s">
        <v>14</v>
      </c>
    </row>
    <row r="3773" spans="1:3" x14ac:dyDescent="0.25">
      <c r="A3773" s="245">
        <v>44032</v>
      </c>
      <c r="B3773" s="246" t="s">
        <v>14</v>
      </c>
      <c r="C3773" s="222" t="s">
        <v>14</v>
      </c>
    </row>
    <row r="3774" spans="1:3" x14ac:dyDescent="0.25">
      <c r="A3774" s="245">
        <v>44033</v>
      </c>
      <c r="B3774" s="246" t="s">
        <v>14</v>
      </c>
      <c r="C3774" s="222" t="s">
        <v>14</v>
      </c>
    </row>
    <row r="3775" spans="1:3" x14ac:dyDescent="0.25">
      <c r="A3775" s="245">
        <v>44034</v>
      </c>
      <c r="B3775" s="246" t="s">
        <v>14</v>
      </c>
      <c r="C3775" s="222" t="s">
        <v>14</v>
      </c>
    </row>
    <row r="3776" spans="1:3" x14ac:dyDescent="0.25">
      <c r="A3776" s="245">
        <v>44035</v>
      </c>
      <c r="B3776" s="246" t="s">
        <v>14</v>
      </c>
      <c r="C3776" s="222" t="s">
        <v>14</v>
      </c>
    </row>
    <row r="3777" spans="1:3" x14ac:dyDescent="0.25">
      <c r="A3777" s="245">
        <v>44037</v>
      </c>
      <c r="B3777" s="246" t="s">
        <v>14</v>
      </c>
      <c r="C3777" s="222" t="s">
        <v>14</v>
      </c>
    </row>
    <row r="3778" spans="1:3" x14ac:dyDescent="0.25">
      <c r="A3778" s="245">
        <v>44039</v>
      </c>
      <c r="B3778" s="246" t="s">
        <v>14</v>
      </c>
      <c r="C3778" s="222" t="s">
        <v>14</v>
      </c>
    </row>
    <row r="3779" spans="1:3" x14ac:dyDescent="0.25">
      <c r="A3779" s="245">
        <v>44040</v>
      </c>
      <c r="B3779" s="246" t="s">
        <v>14</v>
      </c>
      <c r="C3779" s="222" t="s">
        <v>14</v>
      </c>
    </row>
    <row r="3780" spans="1:3" x14ac:dyDescent="0.25">
      <c r="A3780" s="245">
        <v>44041</v>
      </c>
      <c r="B3780" s="246" t="s">
        <v>14</v>
      </c>
      <c r="C3780" s="222" t="s">
        <v>14</v>
      </c>
    </row>
    <row r="3781" spans="1:3" x14ac:dyDescent="0.25">
      <c r="A3781" s="245">
        <v>44042</v>
      </c>
      <c r="B3781" s="246" t="s">
        <v>14</v>
      </c>
      <c r="C3781" s="222" t="s">
        <v>14</v>
      </c>
    </row>
    <row r="3782" spans="1:3" x14ac:dyDescent="0.25">
      <c r="A3782" s="245">
        <v>44043</v>
      </c>
      <c r="B3782" s="246" t="s">
        <v>14</v>
      </c>
      <c r="C3782" s="222" t="s">
        <v>14</v>
      </c>
    </row>
    <row r="3783" spans="1:3" x14ac:dyDescent="0.25">
      <c r="A3783" s="245">
        <v>44045</v>
      </c>
      <c r="B3783" s="246" t="s">
        <v>14</v>
      </c>
      <c r="C3783" s="222" t="s">
        <v>14</v>
      </c>
    </row>
    <row r="3784" spans="1:3" x14ac:dyDescent="0.25">
      <c r="A3784" s="245">
        <v>44046</v>
      </c>
      <c r="B3784" s="246" t="s">
        <v>14</v>
      </c>
      <c r="C3784" s="222" t="s">
        <v>14</v>
      </c>
    </row>
    <row r="3785" spans="1:3" x14ac:dyDescent="0.25">
      <c r="A3785" s="245">
        <v>44049</v>
      </c>
      <c r="B3785" s="246" t="s">
        <v>14</v>
      </c>
      <c r="C3785" s="222" t="s">
        <v>14</v>
      </c>
    </row>
    <row r="3786" spans="1:3" x14ac:dyDescent="0.25">
      <c r="A3786" s="245">
        <v>44050</v>
      </c>
      <c r="B3786" s="246" t="s">
        <v>14</v>
      </c>
      <c r="C3786" s="222" t="s">
        <v>14</v>
      </c>
    </row>
    <row r="3787" spans="1:3" x14ac:dyDescent="0.25">
      <c r="A3787" s="245">
        <v>44051</v>
      </c>
      <c r="B3787" s="246" t="s">
        <v>14</v>
      </c>
      <c r="C3787" s="222" t="s">
        <v>14</v>
      </c>
    </row>
    <row r="3788" spans="1:3" x14ac:dyDescent="0.25">
      <c r="A3788" s="245">
        <v>44052</v>
      </c>
      <c r="B3788" s="246" t="s">
        <v>14</v>
      </c>
      <c r="C3788" s="222" t="s">
        <v>14</v>
      </c>
    </row>
    <row r="3789" spans="1:3" x14ac:dyDescent="0.25">
      <c r="A3789" s="245">
        <v>44053</v>
      </c>
      <c r="B3789" s="246" t="s">
        <v>14</v>
      </c>
      <c r="C3789" s="222" t="s">
        <v>14</v>
      </c>
    </row>
    <row r="3790" spans="1:3" x14ac:dyDescent="0.25">
      <c r="A3790" s="245">
        <v>44054</v>
      </c>
      <c r="B3790" s="246" t="s">
        <v>14</v>
      </c>
      <c r="C3790" s="222" t="s">
        <v>14</v>
      </c>
    </row>
    <row r="3791" spans="1:3" x14ac:dyDescent="0.25">
      <c r="A3791" s="245">
        <v>44055</v>
      </c>
      <c r="B3791" s="246" t="s">
        <v>14</v>
      </c>
      <c r="C3791" s="222" t="s">
        <v>14</v>
      </c>
    </row>
    <row r="3792" spans="1:3" x14ac:dyDescent="0.25">
      <c r="A3792" s="245">
        <v>44057</v>
      </c>
      <c r="B3792" s="246" t="s">
        <v>14</v>
      </c>
      <c r="C3792" s="222" t="s">
        <v>14</v>
      </c>
    </row>
    <row r="3793" spans="1:3" x14ac:dyDescent="0.25">
      <c r="A3793" s="245">
        <v>44058</v>
      </c>
      <c r="B3793" s="246" t="s">
        <v>14</v>
      </c>
      <c r="C3793" s="222" t="s">
        <v>14</v>
      </c>
    </row>
    <row r="3794" spans="1:3" x14ac:dyDescent="0.25">
      <c r="A3794" s="245">
        <v>44059</v>
      </c>
      <c r="B3794" s="246" t="s">
        <v>14</v>
      </c>
      <c r="C3794" s="222" t="s">
        <v>14</v>
      </c>
    </row>
    <row r="3795" spans="1:3" x14ac:dyDescent="0.25">
      <c r="A3795" s="245">
        <v>44060</v>
      </c>
      <c r="B3795" s="246" t="s">
        <v>14</v>
      </c>
      <c r="C3795" s="222" t="s">
        <v>14</v>
      </c>
    </row>
    <row r="3796" spans="1:3" x14ac:dyDescent="0.25">
      <c r="A3796" s="245">
        <v>44061</v>
      </c>
      <c r="B3796" s="246" t="s">
        <v>14</v>
      </c>
      <c r="C3796" s="222" t="s">
        <v>14</v>
      </c>
    </row>
    <row r="3797" spans="1:3" x14ac:dyDescent="0.25">
      <c r="A3797" s="245">
        <v>44063</v>
      </c>
      <c r="B3797" s="246" t="s">
        <v>14</v>
      </c>
      <c r="C3797" s="222" t="s">
        <v>14</v>
      </c>
    </row>
    <row r="3798" spans="1:3" x14ac:dyDescent="0.25">
      <c r="A3798" s="245">
        <v>44064</v>
      </c>
      <c r="B3798" s="246" t="s">
        <v>14</v>
      </c>
      <c r="C3798" s="222" t="s">
        <v>14</v>
      </c>
    </row>
    <row r="3799" spans="1:3" x14ac:dyDescent="0.25">
      <c r="A3799" s="245">
        <v>44065</v>
      </c>
      <c r="B3799" s="246" t="s">
        <v>14</v>
      </c>
      <c r="C3799" s="222" t="s">
        <v>14</v>
      </c>
    </row>
    <row r="3800" spans="1:3" x14ac:dyDescent="0.25">
      <c r="A3800" s="245">
        <v>44066</v>
      </c>
      <c r="B3800" s="246" t="s">
        <v>14</v>
      </c>
      <c r="C3800" s="222" t="s">
        <v>14</v>
      </c>
    </row>
    <row r="3801" spans="1:3" x14ac:dyDescent="0.25">
      <c r="A3801" s="245">
        <v>44067</v>
      </c>
      <c r="B3801" s="246" t="s">
        <v>14</v>
      </c>
      <c r="C3801" s="222" t="s">
        <v>14</v>
      </c>
    </row>
    <row r="3802" spans="1:3" x14ac:dyDescent="0.25">
      <c r="A3802" s="245">
        <v>44068</v>
      </c>
      <c r="B3802" s="246" t="s">
        <v>14</v>
      </c>
      <c r="C3802" s="222" t="s">
        <v>14</v>
      </c>
    </row>
    <row r="3803" spans="1:3" x14ac:dyDescent="0.25">
      <c r="A3803" s="245">
        <v>44069</v>
      </c>
      <c r="B3803" s="246" t="s">
        <v>14</v>
      </c>
      <c r="C3803" s="222" t="s">
        <v>14</v>
      </c>
    </row>
    <row r="3804" spans="1:3" x14ac:dyDescent="0.25">
      <c r="A3804" s="245">
        <v>44070</v>
      </c>
      <c r="B3804" s="246" t="s">
        <v>14</v>
      </c>
      <c r="C3804" s="222" t="s">
        <v>14</v>
      </c>
    </row>
    <row r="3805" spans="1:3" x14ac:dyDescent="0.25">
      <c r="A3805" s="245">
        <v>44071</v>
      </c>
      <c r="B3805" s="246" t="s">
        <v>14</v>
      </c>
      <c r="C3805" s="222" t="s">
        <v>14</v>
      </c>
    </row>
    <row r="3806" spans="1:3" x14ac:dyDescent="0.25">
      <c r="A3806" s="245">
        <v>44073</v>
      </c>
      <c r="B3806" s="246" t="s">
        <v>14</v>
      </c>
      <c r="C3806" s="222" t="s">
        <v>14</v>
      </c>
    </row>
    <row r="3807" spans="1:3" x14ac:dyDescent="0.25">
      <c r="A3807" s="245">
        <v>44074</v>
      </c>
      <c r="B3807" s="246" t="s">
        <v>14</v>
      </c>
      <c r="C3807" s="222" t="s">
        <v>14</v>
      </c>
    </row>
    <row r="3808" spans="1:3" x14ac:dyDescent="0.25">
      <c r="A3808" s="245">
        <v>44075</v>
      </c>
      <c r="B3808" s="246" t="s">
        <v>14</v>
      </c>
      <c r="C3808" s="222" t="s">
        <v>14</v>
      </c>
    </row>
    <row r="3809" spans="1:3" x14ac:dyDescent="0.25">
      <c r="A3809" s="245">
        <v>44076</v>
      </c>
      <c r="B3809" s="246" t="s">
        <v>14</v>
      </c>
      <c r="C3809" s="222" t="s">
        <v>14</v>
      </c>
    </row>
    <row r="3810" spans="1:3" x14ac:dyDescent="0.25">
      <c r="A3810" s="245">
        <v>44078</v>
      </c>
      <c r="B3810" s="246" t="s">
        <v>14</v>
      </c>
      <c r="C3810" s="222" t="s">
        <v>14</v>
      </c>
    </row>
    <row r="3811" spans="1:3" x14ac:dyDescent="0.25">
      <c r="A3811" s="245">
        <v>44079</v>
      </c>
      <c r="B3811" s="246" t="s">
        <v>14</v>
      </c>
      <c r="C3811" s="222" t="s">
        <v>14</v>
      </c>
    </row>
    <row r="3812" spans="1:3" x14ac:dyDescent="0.25">
      <c r="A3812" s="245">
        <v>44080</v>
      </c>
      <c r="B3812" s="246" t="s">
        <v>14</v>
      </c>
      <c r="C3812" s="222" t="s">
        <v>14</v>
      </c>
    </row>
    <row r="3813" spans="1:3" x14ac:dyDescent="0.25">
      <c r="A3813" s="245">
        <v>44081</v>
      </c>
      <c r="B3813" s="246" t="s">
        <v>14</v>
      </c>
      <c r="C3813" s="222" t="s">
        <v>14</v>
      </c>
    </row>
    <row r="3814" spans="1:3" x14ac:dyDescent="0.25">
      <c r="A3814" s="245">
        <v>44083</v>
      </c>
      <c r="B3814" s="246" t="s">
        <v>14</v>
      </c>
      <c r="C3814" s="222" t="s">
        <v>14</v>
      </c>
    </row>
    <row r="3815" spans="1:3" x14ac:dyDescent="0.25">
      <c r="A3815" s="245">
        <v>44084</v>
      </c>
      <c r="B3815" s="246" t="s">
        <v>14</v>
      </c>
      <c r="C3815" s="222" t="s">
        <v>14</v>
      </c>
    </row>
    <row r="3816" spans="1:3" x14ac:dyDescent="0.25">
      <c r="A3816" s="245">
        <v>44085</v>
      </c>
      <c r="B3816" s="246" t="s">
        <v>14</v>
      </c>
      <c r="C3816" s="222" t="s">
        <v>14</v>
      </c>
    </row>
    <row r="3817" spans="1:3" x14ac:dyDescent="0.25">
      <c r="A3817" s="245">
        <v>44086</v>
      </c>
      <c r="B3817" s="246" t="s">
        <v>14</v>
      </c>
      <c r="C3817" s="222" t="s">
        <v>14</v>
      </c>
    </row>
    <row r="3818" spans="1:3" x14ac:dyDescent="0.25">
      <c r="A3818" s="245">
        <v>44088</v>
      </c>
      <c r="B3818" s="246" t="s">
        <v>14</v>
      </c>
      <c r="C3818" s="222" t="s">
        <v>14</v>
      </c>
    </row>
    <row r="3819" spans="1:3" x14ac:dyDescent="0.25">
      <c r="A3819" s="245">
        <v>44090</v>
      </c>
      <c r="B3819" s="246" t="s">
        <v>14</v>
      </c>
      <c r="C3819" s="222" t="s">
        <v>14</v>
      </c>
    </row>
    <row r="3820" spans="1:3" x14ac:dyDescent="0.25">
      <c r="A3820" s="245">
        <v>44092</v>
      </c>
      <c r="B3820" s="246" t="s">
        <v>14</v>
      </c>
      <c r="C3820" s="222" t="s">
        <v>14</v>
      </c>
    </row>
    <row r="3821" spans="1:3" x14ac:dyDescent="0.25">
      <c r="A3821" s="245">
        <v>44093</v>
      </c>
      <c r="B3821" s="246" t="s">
        <v>14</v>
      </c>
      <c r="C3821" s="222" t="s">
        <v>14</v>
      </c>
    </row>
    <row r="3822" spans="1:3" x14ac:dyDescent="0.25">
      <c r="A3822" s="245">
        <v>44094</v>
      </c>
      <c r="B3822" s="246" t="s">
        <v>14</v>
      </c>
      <c r="C3822" s="222" t="s">
        <v>14</v>
      </c>
    </row>
    <row r="3823" spans="1:3" x14ac:dyDescent="0.25">
      <c r="A3823" s="245">
        <v>44095</v>
      </c>
      <c r="B3823" s="246" t="s">
        <v>14</v>
      </c>
      <c r="C3823" s="222" t="s">
        <v>14</v>
      </c>
    </row>
    <row r="3824" spans="1:3" x14ac:dyDescent="0.25">
      <c r="A3824" s="245">
        <v>44097</v>
      </c>
      <c r="B3824" s="246" t="s">
        <v>14</v>
      </c>
      <c r="C3824" s="222" t="s">
        <v>14</v>
      </c>
    </row>
    <row r="3825" spans="1:3" x14ac:dyDescent="0.25">
      <c r="A3825" s="245">
        <v>44098</v>
      </c>
      <c r="B3825" s="246" t="s">
        <v>14</v>
      </c>
      <c r="C3825" s="222" t="s">
        <v>14</v>
      </c>
    </row>
    <row r="3826" spans="1:3" x14ac:dyDescent="0.25">
      <c r="A3826" s="245">
        <v>44099</v>
      </c>
      <c r="B3826" s="246" t="s">
        <v>14</v>
      </c>
      <c r="C3826" s="222" t="s">
        <v>14</v>
      </c>
    </row>
    <row r="3827" spans="1:3" x14ac:dyDescent="0.25">
      <c r="A3827" s="245">
        <v>44101</v>
      </c>
      <c r="B3827" s="246" t="s">
        <v>14</v>
      </c>
      <c r="C3827" s="222" t="s">
        <v>14</v>
      </c>
    </row>
    <row r="3828" spans="1:3" x14ac:dyDescent="0.25">
      <c r="A3828" s="245">
        <v>44102</v>
      </c>
      <c r="B3828" s="246" t="s">
        <v>14</v>
      </c>
      <c r="C3828" s="222" t="s">
        <v>14</v>
      </c>
    </row>
    <row r="3829" spans="1:3" x14ac:dyDescent="0.25">
      <c r="A3829" s="245">
        <v>44103</v>
      </c>
      <c r="B3829" s="246" t="s">
        <v>14</v>
      </c>
      <c r="C3829" s="222" t="s">
        <v>14</v>
      </c>
    </row>
    <row r="3830" spans="1:3" x14ac:dyDescent="0.25">
      <c r="A3830" s="245">
        <v>44104</v>
      </c>
      <c r="B3830" s="246" t="s">
        <v>14</v>
      </c>
      <c r="C3830" s="222" t="s">
        <v>14</v>
      </c>
    </row>
    <row r="3831" spans="1:3" x14ac:dyDescent="0.25">
      <c r="A3831" s="245">
        <v>44105</v>
      </c>
      <c r="B3831" s="246" t="s">
        <v>14</v>
      </c>
      <c r="C3831" s="222" t="s">
        <v>14</v>
      </c>
    </row>
    <row r="3832" spans="1:3" x14ac:dyDescent="0.25">
      <c r="A3832" s="245">
        <v>44106</v>
      </c>
      <c r="B3832" s="246" t="s">
        <v>14</v>
      </c>
      <c r="C3832" s="222" t="s">
        <v>14</v>
      </c>
    </row>
    <row r="3833" spans="1:3" x14ac:dyDescent="0.25">
      <c r="A3833" s="245">
        <v>44109</v>
      </c>
      <c r="B3833" s="246" t="s">
        <v>14</v>
      </c>
      <c r="C3833" s="222" t="s">
        <v>14</v>
      </c>
    </row>
    <row r="3834" spans="1:3" x14ac:dyDescent="0.25">
      <c r="A3834" s="245">
        <v>44111</v>
      </c>
      <c r="B3834" s="246" t="s">
        <v>14</v>
      </c>
      <c r="C3834" s="222" t="s">
        <v>14</v>
      </c>
    </row>
    <row r="3835" spans="1:3" x14ac:dyDescent="0.25">
      <c r="A3835" s="245">
        <v>44112</v>
      </c>
      <c r="B3835" s="246" t="s">
        <v>14</v>
      </c>
      <c r="C3835" s="222" t="s">
        <v>14</v>
      </c>
    </row>
    <row r="3836" spans="1:3" x14ac:dyDescent="0.25">
      <c r="A3836" s="245">
        <v>44113</v>
      </c>
      <c r="B3836" s="246" t="s">
        <v>14</v>
      </c>
      <c r="C3836" s="222" t="s">
        <v>14</v>
      </c>
    </row>
    <row r="3837" spans="1:3" x14ac:dyDescent="0.25">
      <c r="A3837" s="245">
        <v>44114</v>
      </c>
      <c r="B3837" s="246" t="s">
        <v>14</v>
      </c>
      <c r="C3837" s="222" t="s">
        <v>14</v>
      </c>
    </row>
    <row r="3838" spans="1:3" x14ac:dyDescent="0.25">
      <c r="A3838" s="245">
        <v>44116</v>
      </c>
      <c r="B3838" s="246" t="s">
        <v>14</v>
      </c>
      <c r="C3838" s="222" t="s">
        <v>14</v>
      </c>
    </row>
    <row r="3839" spans="1:3" x14ac:dyDescent="0.25">
      <c r="A3839" s="245">
        <v>44117</v>
      </c>
      <c r="B3839" s="246" t="s">
        <v>14</v>
      </c>
      <c r="C3839" s="222" t="s">
        <v>14</v>
      </c>
    </row>
    <row r="3840" spans="1:3" x14ac:dyDescent="0.25">
      <c r="A3840" s="245">
        <v>44118</v>
      </c>
      <c r="B3840" s="246" t="s">
        <v>14</v>
      </c>
      <c r="C3840" s="222" t="s">
        <v>14</v>
      </c>
    </row>
    <row r="3841" spans="1:3" x14ac:dyDescent="0.25">
      <c r="A3841" s="245">
        <v>44119</v>
      </c>
      <c r="B3841" s="246" t="s">
        <v>14</v>
      </c>
      <c r="C3841" s="222" t="s">
        <v>14</v>
      </c>
    </row>
    <row r="3842" spans="1:3" x14ac:dyDescent="0.25">
      <c r="A3842" s="245">
        <v>44120</v>
      </c>
      <c r="B3842" s="246" t="s">
        <v>14</v>
      </c>
      <c r="C3842" s="222" t="s">
        <v>14</v>
      </c>
    </row>
    <row r="3843" spans="1:3" x14ac:dyDescent="0.25">
      <c r="A3843" s="245">
        <v>44122</v>
      </c>
      <c r="B3843" s="246" t="s">
        <v>14</v>
      </c>
      <c r="C3843" s="222" t="s">
        <v>14</v>
      </c>
    </row>
    <row r="3844" spans="1:3" x14ac:dyDescent="0.25">
      <c r="A3844" s="245">
        <v>44123</v>
      </c>
      <c r="B3844" s="246" t="s">
        <v>14</v>
      </c>
      <c r="C3844" s="222" t="s">
        <v>14</v>
      </c>
    </row>
    <row r="3845" spans="1:3" x14ac:dyDescent="0.25">
      <c r="A3845" s="245">
        <v>44124</v>
      </c>
      <c r="B3845" s="246" t="s">
        <v>14</v>
      </c>
      <c r="C3845" s="222" t="s">
        <v>14</v>
      </c>
    </row>
    <row r="3846" spans="1:3" x14ac:dyDescent="0.25">
      <c r="A3846" s="245">
        <v>44126</v>
      </c>
      <c r="B3846" s="246" t="s">
        <v>14</v>
      </c>
      <c r="C3846" s="222" t="s">
        <v>14</v>
      </c>
    </row>
    <row r="3847" spans="1:3" x14ac:dyDescent="0.25">
      <c r="A3847" s="245">
        <v>44130</v>
      </c>
      <c r="B3847" s="246" t="s">
        <v>14</v>
      </c>
      <c r="C3847" s="222" t="s">
        <v>14</v>
      </c>
    </row>
    <row r="3848" spans="1:3" x14ac:dyDescent="0.25">
      <c r="A3848" s="245">
        <v>44137</v>
      </c>
      <c r="B3848" s="246" t="s">
        <v>14</v>
      </c>
      <c r="C3848" s="222" t="s">
        <v>14</v>
      </c>
    </row>
    <row r="3849" spans="1:3" x14ac:dyDescent="0.25">
      <c r="A3849" s="245">
        <v>44151</v>
      </c>
      <c r="B3849" s="246" t="s">
        <v>14</v>
      </c>
      <c r="C3849" s="222" t="s">
        <v>14</v>
      </c>
    </row>
    <row r="3850" spans="1:3" x14ac:dyDescent="0.25">
      <c r="A3850" s="245">
        <v>44164</v>
      </c>
      <c r="B3850" s="246" t="s">
        <v>14</v>
      </c>
      <c r="C3850" s="222" t="s">
        <v>14</v>
      </c>
    </row>
    <row r="3851" spans="1:3" x14ac:dyDescent="0.25">
      <c r="A3851" s="245">
        <v>44171</v>
      </c>
      <c r="B3851" s="246" t="s">
        <v>14</v>
      </c>
      <c r="C3851" s="222" t="s">
        <v>14</v>
      </c>
    </row>
    <row r="3852" spans="1:3" x14ac:dyDescent="0.25">
      <c r="A3852" s="245">
        <v>44178</v>
      </c>
      <c r="B3852" s="246" t="s">
        <v>14</v>
      </c>
      <c r="C3852" s="222" t="s">
        <v>14</v>
      </c>
    </row>
    <row r="3853" spans="1:3" x14ac:dyDescent="0.25">
      <c r="A3853" s="245">
        <v>43903</v>
      </c>
      <c r="B3853" s="246" t="s">
        <v>20</v>
      </c>
      <c r="C3853" s="222" t="s">
        <v>20</v>
      </c>
    </row>
    <row r="3854" spans="1:3" x14ac:dyDescent="0.25">
      <c r="A3854" s="245">
        <v>43907</v>
      </c>
      <c r="B3854" s="246" t="s">
        <v>20</v>
      </c>
      <c r="C3854" s="222" t="s">
        <v>20</v>
      </c>
    </row>
    <row r="3855" spans="1:3" x14ac:dyDescent="0.25">
      <c r="A3855" s="245">
        <v>43910</v>
      </c>
      <c r="B3855" s="246" t="s">
        <v>20</v>
      </c>
      <c r="C3855" s="222" t="s">
        <v>20</v>
      </c>
    </row>
    <row r="3856" spans="1:3" x14ac:dyDescent="0.25">
      <c r="A3856" s="245">
        <v>43915</v>
      </c>
      <c r="B3856" s="246" t="s">
        <v>20</v>
      </c>
      <c r="C3856" s="222" t="s">
        <v>20</v>
      </c>
    </row>
    <row r="3857" spans="1:3" x14ac:dyDescent="0.25">
      <c r="A3857" s="245">
        <v>43916</v>
      </c>
      <c r="B3857" s="246" t="s">
        <v>20</v>
      </c>
      <c r="C3857" s="222" t="s">
        <v>20</v>
      </c>
    </row>
    <row r="3858" spans="1:3" x14ac:dyDescent="0.25">
      <c r="A3858" s="245">
        <v>43920</v>
      </c>
      <c r="B3858" s="246" t="s">
        <v>20</v>
      </c>
      <c r="C3858" s="222" t="s">
        <v>20</v>
      </c>
    </row>
    <row r="3859" spans="1:3" x14ac:dyDescent="0.25">
      <c r="A3859" s="245">
        <v>43923</v>
      </c>
      <c r="B3859" s="246" t="s">
        <v>20</v>
      </c>
      <c r="C3859" s="222" t="s">
        <v>20</v>
      </c>
    </row>
    <row r="3860" spans="1:3" x14ac:dyDescent="0.25">
      <c r="A3860" s="245">
        <v>43924</v>
      </c>
      <c r="B3860" s="246" t="s">
        <v>20</v>
      </c>
      <c r="C3860" s="222" t="s">
        <v>20</v>
      </c>
    </row>
    <row r="3861" spans="1:3" x14ac:dyDescent="0.25">
      <c r="A3861" s="245">
        <v>43926</v>
      </c>
      <c r="B3861" s="246" t="s">
        <v>20</v>
      </c>
      <c r="C3861" s="222" t="s">
        <v>20</v>
      </c>
    </row>
    <row r="3862" spans="1:3" x14ac:dyDescent="0.25">
      <c r="A3862" s="245">
        <v>43929</v>
      </c>
      <c r="B3862" s="246" t="s">
        <v>20</v>
      </c>
      <c r="C3862" s="222" t="s">
        <v>20</v>
      </c>
    </row>
    <row r="3863" spans="1:3" x14ac:dyDescent="0.25">
      <c r="A3863" s="245">
        <v>43930</v>
      </c>
      <c r="B3863" s="246" t="s">
        <v>20</v>
      </c>
      <c r="C3863" s="222" t="s">
        <v>20</v>
      </c>
    </row>
    <row r="3864" spans="1:3" x14ac:dyDescent="0.25">
      <c r="A3864" s="245">
        <v>43936</v>
      </c>
      <c r="B3864" s="246" t="s">
        <v>20</v>
      </c>
      <c r="C3864" s="222" t="s">
        <v>20</v>
      </c>
    </row>
    <row r="3865" spans="1:3" x14ac:dyDescent="0.25">
      <c r="A3865" s="245">
        <v>43948</v>
      </c>
      <c r="B3865" s="246" t="s">
        <v>20</v>
      </c>
      <c r="C3865" s="222" t="s">
        <v>20</v>
      </c>
    </row>
    <row r="3866" spans="1:3" x14ac:dyDescent="0.25">
      <c r="A3866" s="245">
        <v>43951</v>
      </c>
      <c r="B3866" s="246" t="s">
        <v>20</v>
      </c>
      <c r="C3866" s="222" t="s">
        <v>20</v>
      </c>
    </row>
    <row r="3867" spans="1:3" x14ac:dyDescent="0.25">
      <c r="A3867" s="245">
        <v>43953</v>
      </c>
      <c r="B3867" s="246" t="s">
        <v>20</v>
      </c>
      <c r="C3867" s="222" t="s">
        <v>20</v>
      </c>
    </row>
    <row r="3868" spans="1:3" x14ac:dyDescent="0.25">
      <c r="A3868" s="245">
        <v>43956</v>
      </c>
      <c r="B3868" s="246" t="s">
        <v>20</v>
      </c>
      <c r="C3868" s="222" t="s">
        <v>20</v>
      </c>
    </row>
    <row r="3869" spans="1:3" x14ac:dyDescent="0.25">
      <c r="A3869" s="245">
        <v>43979</v>
      </c>
      <c r="B3869" s="246" t="s">
        <v>20</v>
      </c>
      <c r="C3869" s="222" t="s">
        <v>20</v>
      </c>
    </row>
    <row r="3870" spans="1:3" x14ac:dyDescent="0.25">
      <c r="A3870" s="245">
        <v>43983</v>
      </c>
      <c r="B3870" s="246" t="s">
        <v>20</v>
      </c>
      <c r="C3870" s="222" t="s">
        <v>20</v>
      </c>
    </row>
    <row r="3871" spans="1:3" x14ac:dyDescent="0.25">
      <c r="A3871" s="245">
        <v>43985</v>
      </c>
      <c r="B3871" s="246" t="s">
        <v>20</v>
      </c>
      <c r="C3871" s="222" t="s">
        <v>20</v>
      </c>
    </row>
    <row r="3872" spans="1:3" x14ac:dyDescent="0.25">
      <c r="A3872" s="245">
        <v>43986</v>
      </c>
      <c r="B3872" s="246" t="s">
        <v>20</v>
      </c>
      <c r="C3872" s="222" t="s">
        <v>20</v>
      </c>
    </row>
    <row r="3873" spans="1:3" x14ac:dyDescent="0.25">
      <c r="A3873" s="245">
        <v>43987</v>
      </c>
      <c r="B3873" s="246" t="s">
        <v>20</v>
      </c>
      <c r="C3873" s="222" t="s">
        <v>20</v>
      </c>
    </row>
    <row r="3874" spans="1:3" x14ac:dyDescent="0.25">
      <c r="A3874" s="245">
        <v>43988</v>
      </c>
      <c r="B3874" s="246" t="s">
        <v>20</v>
      </c>
      <c r="C3874" s="222" t="s">
        <v>20</v>
      </c>
    </row>
    <row r="3875" spans="1:3" x14ac:dyDescent="0.25">
      <c r="A3875" s="245">
        <v>43989</v>
      </c>
      <c r="B3875" s="246" t="s">
        <v>20</v>
      </c>
      <c r="C3875" s="222" t="s">
        <v>20</v>
      </c>
    </row>
    <row r="3876" spans="1:3" x14ac:dyDescent="0.25">
      <c r="A3876" s="245">
        <v>43990</v>
      </c>
      <c r="B3876" s="246" t="s">
        <v>20</v>
      </c>
      <c r="C3876" s="222" t="s">
        <v>20</v>
      </c>
    </row>
    <row r="3877" spans="1:3" x14ac:dyDescent="0.25">
      <c r="A3877" s="245">
        <v>43991</v>
      </c>
      <c r="B3877" s="246" t="s">
        <v>20</v>
      </c>
      <c r="C3877" s="222" t="s">
        <v>20</v>
      </c>
    </row>
    <row r="3878" spans="1:3" x14ac:dyDescent="0.25">
      <c r="A3878" s="245">
        <v>43992</v>
      </c>
      <c r="B3878" s="246" t="s">
        <v>20</v>
      </c>
      <c r="C3878" s="222" t="s">
        <v>20</v>
      </c>
    </row>
    <row r="3879" spans="1:3" x14ac:dyDescent="0.25">
      <c r="A3879" s="245">
        <v>43993</v>
      </c>
      <c r="B3879" s="246" t="s">
        <v>20</v>
      </c>
      <c r="C3879" s="222" t="s">
        <v>20</v>
      </c>
    </row>
    <row r="3880" spans="1:3" x14ac:dyDescent="0.25">
      <c r="A3880" s="245">
        <v>43994</v>
      </c>
      <c r="B3880" s="246" t="s">
        <v>20</v>
      </c>
      <c r="C3880" s="222" t="s">
        <v>20</v>
      </c>
    </row>
    <row r="3881" spans="1:3" x14ac:dyDescent="0.25">
      <c r="A3881" s="245">
        <v>43996</v>
      </c>
      <c r="B3881" s="246" t="s">
        <v>20</v>
      </c>
      <c r="C3881" s="222" t="s">
        <v>20</v>
      </c>
    </row>
    <row r="3882" spans="1:3" x14ac:dyDescent="0.25">
      <c r="A3882" s="245">
        <v>43998</v>
      </c>
      <c r="B3882" s="246" t="s">
        <v>20</v>
      </c>
      <c r="C3882" s="222" t="s">
        <v>20</v>
      </c>
    </row>
    <row r="3883" spans="1:3" x14ac:dyDescent="0.25">
      <c r="A3883" s="245">
        <v>43999</v>
      </c>
      <c r="B3883" s="246" t="s">
        <v>20</v>
      </c>
      <c r="C3883" s="222" t="s">
        <v>20</v>
      </c>
    </row>
    <row r="3884" spans="1:3" x14ac:dyDescent="0.25">
      <c r="A3884" s="245">
        <v>44000</v>
      </c>
      <c r="B3884" s="246" t="s">
        <v>20</v>
      </c>
      <c r="C3884" s="222" t="s">
        <v>20</v>
      </c>
    </row>
    <row r="3885" spans="1:3" x14ac:dyDescent="0.25">
      <c r="A3885" s="245">
        <v>44001</v>
      </c>
      <c r="B3885" s="246" t="s">
        <v>20</v>
      </c>
      <c r="C3885" s="222" t="s">
        <v>20</v>
      </c>
    </row>
    <row r="3886" spans="1:3" x14ac:dyDescent="0.25">
      <c r="A3886" s="245">
        <v>44002</v>
      </c>
      <c r="B3886" s="246" t="s">
        <v>20</v>
      </c>
      <c r="C3886" s="222" t="s">
        <v>20</v>
      </c>
    </row>
    <row r="3887" spans="1:3" x14ac:dyDescent="0.25">
      <c r="A3887" s="245">
        <v>44003</v>
      </c>
      <c r="B3887" s="246" t="s">
        <v>20</v>
      </c>
      <c r="C3887" s="222" t="s">
        <v>20</v>
      </c>
    </row>
    <row r="3888" spans="1:3" x14ac:dyDescent="0.25">
      <c r="A3888" s="245">
        <v>44004</v>
      </c>
      <c r="B3888" s="246" t="s">
        <v>20</v>
      </c>
      <c r="C3888" s="222" t="s">
        <v>20</v>
      </c>
    </row>
    <row r="3889" spans="1:3" x14ac:dyDescent="0.25">
      <c r="A3889" s="245">
        <v>44005</v>
      </c>
      <c r="B3889" s="246" t="s">
        <v>20</v>
      </c>
      <c r="C3889" s="222" t="s">
        <v>20</v>
      </c>
    </row>
    <row r="3890" spans="1:3" x14ac:dyDescent="0.25">
      <c r="A3890" s="245">
        <v>44006</v>
      </c>
      <c r="B3890" s="246" t="s">
        <v>20</v>
      </c>
      <c r="C3890" s="222" t="s">
        <v>20</v>
      </c>
    </row>
    <row r="3891" spans="1:3" x14ac:dyDescent="0.25">
      <c r="A3891" s="245">
        <v>44007</v>
      </c>
      <c r="B3891" s="246" t="s">
        <v>20</v>
      </c>
      <c r="C3891" s="222" t="s">
        <v>20</v>
      </c>
    </row>
    <row r="3892" spans="1:3" x14ac:dyDescent="0.25">
      <c r="A3892" s="245">
        <v>44008</v>
      </c>
      <c r="B3892" s="246" t="s">
        <v>20</v>
      </c>
      <c r="C3892" s="222" t="s">
        <v>20</v>
      </c>
    </row>
    <row r="3893" spans="1:3" x14ac:dyDescent="0.25">
      <c r="A3893" s="245">
        <v>44009</v>
      </c>
      <c r="B3893" s="246" t="s">
        <v>20</v>
      </c>
      <c r="C3893" s="222" t="s">
        <v>20</v>
      </c>
    </row>
    <row r="3894" spans="1:3" x14ac:dyDescent="0.25">
      <c r="A3894" s="245">
        <v>44010</v>
      </c>
      <c r="B3894" s="246" t="s">
        <v>20</v>
      </c>
      <c r="C3894" s="222" t="s">
        <v>20</v>
      </c>
    </row>
    <row r="3895" spans="1:3" x14ac:dyDescent="0.25">
      <c r="A3895" s="245">
        <v>44011</v>
      </c>
      <c r="B3895" s="246" t="s">
        <v>20</v>
      </c>
      <c r="C3895" s="222" t="s">
        <v>20</v>
      </c>
    </row>
    <row r="3896" spans="1:3" x14ac:dyDescent="0.25">
      <c r="A3896" s="245">
        <v>44012</v>
      </c>
      <c r="B3896" s="246" t="s">
        <v>20</v>
      </c>
      <c r="C3896" s="222" t="s">
        <v>20</v>
      </c>
    </row>
    <row r="3897" spans="1:3" x14ac:dyDescent="0.25">
      <c r="A3897" s="245">
        <v>44013</v>
      </c>
      <c r="B3897" s="246" t="s">
        <v>20</v>
      </c>
      <c r="C3897" s="222" t="s">
        <v>20</v>
      </c>
    </row>
    <row r="3898" spans="1:3" x14ac:dyDescent="0.25">
      <c r="A3898" s="245">
        <v>44014</v>
      </c>
      <c r="B3898" s="246" t="s">
        <v>20</v>
      </c>
      <c r="C3898" s="222" t="s">
        <v>20</v>
      </c>
    </row>
    <row r="3899" spans="1:3" x14ac:dyDescent="0.25">
      <c r="A3899" s="245">
        <v>44015</v>
      </c>
      <c r="B3899" s="246" t="s">
        <v>20</v>
      </c>
      <c r="C3899" s="222" t="s">
        <v>20</v>
      </c>
    </row>
    <row r="3900" spans="1:3" x14ac:dyDescent="0.25">
      <c r="A3900" s="245">
        <v>44016</v>
      </c>
      <c r="B3900" s="246" t="s">
        <v>20</v>
      </c>
      <c r="C3900" s="222" t="s">
        <v>20</v>
      </c>
    </row>
    <row r="3901" spans="1:3" x14ac:dyDescent="0.25">
      <c r="A3901" s="245">
        <v>44017</v>
      </c>
      <c r="B3901" s="246" t="s">
        <v>20</v>
      </c>
      <c r="C3901" s="222" t="s">
        <v>20</v>
      </c>
    </row>
    <row r="3902" spans="1:3" x14ac:dyDescent="0.25">
      <c r="A3902" s="245">
        <v>44018</v>
      </c>
      <c r="B3902" s="246" t="s">
        <v>20</v>
      </c>
      <c r="C3902" s="222" t="s">
        <v>20</v>
      </c>
    </row>
    <row r="3903" spans="1:3" x14ac:dyDescent="0.25">
      <c r="A3903" s="245">
        <v>44019</v>
      </c>
      <c r="B3903" s="246" t="s">
        <v>20</v>
      </c>
      <c r="C3903" s="222" t="s">
        <v>20</v>
      </c>
    </row>
    <row r="3904" spans="1:3" x14ac:dyDescent="0.25">
      <c r="A3904" s="245">
        <v>44020</v>
      </c>
      <c r="B3904" s="246" t="s">
        <v>20</v>
      </c>
      <c r="C3904" s="222" t="s">
        <v>20</v>
      </c>
    </row>
    <row r="3905" spans="1:3" x14ac:dyDescent="0.25">
      <c r="A3905" s="245">
        <v>44021</v>
      </c>
      <c r="B3905" s="246" t="s">
        <v>20</v>
      </c>
      <c r="C3905" s="222" t="s">
        <v>20</v>
      </c>
    </row>
    <row r="3906" spans="1:3" x14ac:dyDescent="0.25">
      <c r="A3906" s="245">
        <v>44022</v>
      </c>
      <c r="B3906" s="246" t="s">
        <v>20</v>
      </c>
      <c r="C3906" s="222" t="s">
        <v>20</v>
      </c>
    </row>
    <row r="3907" spans="1:3" x14ac:dyDescent="0.25">
      <c r="A3907" s="245">
        <v>44023</v>
      </c>
      <c r="B3907" s="246" t="s">
        <v>20</v>
      </c>
      <c r="C3907" s="222" t="s">
        <v>20</v>
      </c>
    </row>
    <row r="3908" spans="1:3" x14ac:dyDescent="0.25">
      <c r="A3908" s="245">
        <v>44024</v>
      </c>
      <c r="B3908" s="246" t="s">
        <v>20</v>
      </c>
      <c r="C3908" s="222" t="s">
        <v>20</v>
      </c>
    </row>
    <row r="3909" spans="1:3" x14ac:dyDescent="0.25">
      <c r="A3909" s="245">
        <v>44025</v>
      </c>
      <c r="B3909" s="246" t="s">
        <v>20</v>
      </c>
      <c r="C3909" s="222" t="s">
        <v>20</v>
      </c>
    </row>
    <row r="3910" spans="1:3" x14ac:dyDescent="0.25">
      <c r="A3910" s="245">
        <v>44027</v>
      </c>
      <c r="B3910" s="246" t="s">
        <v>20</v>
      </c>
      <c r="C3910" s="222" t="s">
        <v>20</v>
      </c>
    </row>
    <row r="3911" spans="1:3" x14ac:dyDescent="0.25">
      <c r="A3911" s="245">
        <v>44028</v>
      </c>
      <c r="B3911" s="246" t="s">
        <v>20</v>
      </c>
      <c r="C3911" s="222" t="s">
        <v>20</v>
      </c>
    </row>
    <row r="3912" spans="1:3" x14ac:dyDescent="0.25">
      <c r="A3912" s="245">
        <v>44029</v>
      </c>
      <c r="B3912" s="246" t="s">
        <v>20</v>
      </c>
      <c r="C3912" s="222" t="s">
        <v>20</v>
      </c>
    </row>
    <row r="3913" spans="1:3" x14ac:dyDescent="0.25">
      <c r="A3913" s="245">
        <v>44030</v>
      </c>
      <c r="B3913" s="246" t="s">
        <v>20</v>
      </c>
      <c r="C3913" s="222" t="s">
        <v>20</v>
      </c>
    </row>
    <row r="3914" spans="1:3" x14ac:dyDescent="0.25">
      <c r="A3914" s="245">
        <v>44031</v>
      </c>
      <c r="B3914" s="246" t="s">
        <v>20</v>
      </c>
      <c r="C3914" s="222" t="s">
        <v>20</v>
      </c>
    </row>
    <row r="3915" spans="1:3" x14ac:dyDescent="0.25">
      <c r="A3915" s="245">
        <v>44032</v>
      </c>
      <c r="B3915" s="246" t="s">
        <v>20</v>
      </c>
      <c r="C3915" s="222" t="s">
        <v>20</v>
      </c>
    </row>
    <row r="3916" spans="1:3" x14ac:dyDescent="0.25">
      <c r="A3916" s="245">
        <v>44034</v>
      </c>
      <c r="B3916" s="246" t="s">
        <v>20</v>
      </c>
      <c r="C3916" s="222" t="s">
        <v>20</v>
      </c>
    </row>
    <row r="3917" spans="1:3" x14ac:dyDescent="0.25">
      <c r="A3917" s="245">
        <v>44036</v>
      </c>
      <c r="B3917" s="246" t="s">
        <v>20</v>
      </c>
      <c r="C3917" s="222" t="s">
        <v>20</v>
      </c>
    </row>
    <row r="3918" spans="1:3" x14ac:dyDescent="0.25">
      <c r="A3918" s="245">
        <v>44037</v>
      </c>
      <c r="B3918" s="246" t="s">
        <v>20</v>
      </c>
      <c r="C3918" s="222" t="s">
        <v>20</v>
      </c>
    </row>
    <row r="3919" spans="1:3" x14ac:dyDescent="0.25">
      <c r="A3919" s="245">
        <v>44038</v>
      </c>
      <c r="B3919" s="246" t="s">
        <v>20</v>
      </c>
      <c r="C3919" s="222" t="s">
        <v>20</v>
      </c>
    </row>
    <row r="3920" spans="1:3" x14ac:dyDescent="0.25">
      <c r="A3920" s="245">
        <v>44039</v>
      </c>
      <c r="B3920" s="246" t="s">
        <v>20</v>
      </c>
      <c r="C3920" s="222" t="s">
        <v>20</v>
      </c>
    </row>
    <row r="3921" spans="1:3" x14ac:dyDescent="0.25">
      <c r="A3921" s="245">
        <v>44040</v>
      </c>
      <c r="B3921" s="246" t="s">
        <v>20</v>
      </c>
      <c r="C3921" s="222" t="s">
        <v>20</v>
      </c>
    </row>
    <row r="3922" spans="1:3" x14ac:dyDescent="0.25">
      <c r="A3922" s="245">
        <v>44041</v>
      </c>
      <c r="B3922" s="246" t="s">
        <v>20</v>
      </c>
      <c r="C3922" s="222" t="s">
        <v>20</v>
      </c>
    </row>
    <row r="3923" spans="1:3" x14ac:dyDescent="0.25">
      <c r="A3923" s="245">
        <v>44042</v>
      </c>
      <c r="B3923" s="246" t="s">
        <v>20</v>
      </c>
      <c r="C3923" s="222" t="s">
        <v>20</v>
      </c>
    </row>
    <row r="3924" spans="1:3" x14ac:dyDescent="0.25">
      <c r="A3924" s="245">
        <v>44043</v>
      </c>
      <c r="B3924" s="246" t="s">
        <v>20</v>
      </c>
      <c r="C3924" s="222" t="s">
        <v>20</v>
      </c>
    </row>
    <row r="3925" spans="1:3" x14ac:dyDescent="0.25">
      <c r="A3925" s="245">
        <v>44045</v>
      </c>
      <c r="B3925" s="246" t="s">
        <v>20</v>
      </c>
      <c r="C3925" s="222" t="s">
        <v>20</v>
      </c>
    </row>
    <row r="3926" spans="1:3" x14ac:dyDescent="0.25">
      <c r="A3926" s="245">
        <v>44046</v>
      </c>
      <c r="B3926" s="246" t="s">
        <v>20</v>
      </c>
      <c r="C3926" s="222" t="s">
        <v>20</v>
      </c>
    </row>
    <row r="3927" spans="1:3" x14ac:dyDescent="0.25">
      <c r="A3927" s="245">
        <v>44047</v>
      </c>
      <c r="B3927" s="246" t="s">
        <v>20</v>
      </c>
      <c r="C3927" s="222" t="s">
        <v>20</v>
      </c>
    </row>
    <row r="3928" spans="1:3" x14ac:dyDescent="0.25">
      <c r="A3928" s="245">
        <v>44051</v>
      </c>
      <c r="B3928" s="246" t="s">
        <v>20</v>
      </c>
      <c r="C3928" s="222" t="s">
        <v>20</v>
      </c>
    </row>
    <row r="3929" spans="1:3" x14ac:dyDescent="0.25">
      <c r="A3929" s="245">
        <v>44052</v>
      </c>
      <c r="B3929" s="246" t="s">
        <v>20</v>
      </c>
      <c r="C3929" s="222" t="s">
        <v>20</v>
      </c>
    </row>
    <row r="3930" spans="1:3" x14ac:dyDescent="0.25">
      <c r="A3930" s="245">
        <v>44053</v>
      </c>
      <c r="B3930" s="246" t="s">
        <v>20</v>
      </c>
      <c r="C3930" s="222" t="s">
        <v>20</v>
      </c>
    </row>
    <row r="3931" spans="1:3" x14ac:dyDescent="0.25">
      <c r="A3931" s="245">
        <v>44055</v>
      </c>
      <c r="B3931" s="246" t="s">
        <v>20</v>
      </c>
      <c r="C3931" s="222" t="s">
        <v>20</v>
      </c>
    </row>
    <row r="3932" spans="1:3" x14ac:dyDescent="0.25">
      <c r="A3932" s="245">
        <v>44061</v>
      </c>
      <c r="B3932" s="246" t="s">
        <v>20</v>
      </c>
      <c r="C3932" s="222" t="s">
        <v>20</v>
      </c>
    </row>
    <row r="3933" spans="1:3" x14ac:dyDescent="0.25">
      <c r="A3933" s="245">
        <v>44062</v>
      </c>
      <c r="B3933" s="246" t="s">
        <v>20</v>
      </c>
      <c r="C3933" s="222" t="s">
        <v>20</v>
      </c>
    </row>
    <row r="3934" spans="1:3" x14ac:dyDescent="0.25">
      <c r="A3934" s="245">
        <v>44065</v>
      </c>
      <c r="B3934" s="246" t="s">
        <v>20</v>
      </c>
      <c r="C3934" s="222" t="s">
        <v>20</v>
      </c>
    </row>
    <row r="3935" spans="1:3" x14ac:dyDescent="0.25">
      <c r="A3935" s="245">
        <v>44068</v>
      </c>
      <c r="B3935" s="246" t="s">
        <v>20</v>
      </c>
      <c r="C3935" s="222" t="s">
        <v>20</v>
      </c>
    </row>
    <row r="3936" spans="1:3" x14ac:dyDescent="0.25">
      <c r="A3936" s="245">
        <v>44070</v>
      </c>
      <c r="B3936" s="246" t="s">
        <v>20</v>
      </c>
      <c r="C3936" s="222" t="s">
        <v>20</v>
      </c>
    </row>
    <row r="3937" spans="1:3" x14ac:dyDescent="0.25">
      <c r="A3937" s="245">
        <v>44071</v>
      </c>
      <c r="B3937" s="246" t="s">
        <v>20</v>
      </c>
      <c r="C3937" s="222" t="s">
        <v>20</v>
      </c>
    </row>
    <row r="3938" spans="1:3" x14ac:dyDescent="0.25">
      <c r="A3938" s="245">
        <v>44072</v>
      </c>
      <c r="B3938" s="246" t="s">
        <v>20</v>
      </c>
      <c r="C3938" s="222" t="s">
        <v>20</v>
      </c>
    </row>
    <row r="3939" spans="1:3" x14ac:dyDescent="0.25">
      <c r="A3939" s="245">
        <v>44073</v>
      </c>
      <c r="B3939" s="246" t="s">
        <v>20</v>
      </c>
      <c r="C3939" s="222" t="s">
        <v>20</v>
      </c>
    </row>
    <row r="3940" spans="1:3" x14ac:dyDescent="0.25">
      <c r="A3940" s="245">
        <v>44077</v>
      </c>
      <c r="B3940" s="246" t="s">
        <v>20</v>
      </c>
      <c r="C3940" s="222" t="s">
        <v>20</v>
      </c>
    </row>
    <row r="3941" spans="1:3" x14ac:dyDescent="0.25">
      <c r="A3941" s="245">
        <v>44078</v>
      </c>
      <c r="B3941" s="246" t="s">
        <v>20</v>
      </c>
      <c r="C3941" s="222" t="s">
        <v>20</v>
      </c>
    </row>
    <row r="3942" spans="1:3" x14ac:dyDescent="0.25">
      <c r="A3942" s="245">
        <v>44081</v>
      </c>
      <c r="B3942" s="246" t="s">
        <v>20</v>
      </c>
      <c r="C3942" s="222" t="s">
        <v>20</v>
      </c>
    </row>
    <row r="3943" spans="1:3" x14ac:dyDescent="0.25">
      <c r="A3943" s="245">
        <v>44084</v>
      </c>
      <c r="B3943" s="246" t="s">
        <v>20</v>
      </c>
      <c r="C3943" s="222" t="s">
        <v>20</v>
      </c>
    </row>
    <row r="3944" spans="1:3" x14ac:dyDescent="0.25">
      <c r="A3944" s="245">
        <v>44088</v>
      </c>
      <c r="B3944" s="246" t="s">
        <v>20</v>
      </c>
      <c r="C3944" s="222" t="s">
        <v>20</v>
      </c>
    </row>
    <row r="3945" spans="1:3" x14ac:dyDescent="0.25">
      <c r="A3945" s="245">
        <v>44091</v>
      </c>
      <c r="B3945" s="246" t="s">
        <v>20</v>
      </c>
      <c r="C3945" s="222" t="s">
        <v>20</v>
      </c>
    </row>
    <row r="3946" spans="1:3" x14ac:dyDescent="0.25">
      <c r="A3946" s="245">
        <v>44092</v>
      </c>
      <c r="B3946" s="246" t="s">
        <v>20</v>
      </c>
      <c r="C3946" s="222" t="s">
        <v>20</v>
      </c>
    </row>
    <row r="3947" spans="1:3" x14ac:dyDescent="0.25">
      <c r="A3947" s="245">
        <v>44098</v>
      </c>
      <c r="B3947" s="246" t="s">
        <v>20</v>
      </c>
      <c r="C3947" s="222" t="s">
        <v>20</v>
      </c>
    </row>
    <row r="3948" spans="1:3" x14ac:dyDescent="0.25">
      <c r="A3948" s="245">
        <v>44103</v>
      </c>
      <c r="B3948" s="246" t="s">
        <v>20</v>
      </c>
      <c r="C3948" s="222" t="s">
        <v>20</v>
      </c>
    </row>
    <row r="3949" spans="1:3" x14ac:dyDescent="0.25">
      <c r="A3949" s="245">
        <v>44105</v>
      </c>
      <c r="B3949" s="246" t="s">
        <v>20</v>
      </c>
      <c r="C3949" s="222" t="s">
        <v>20</v>
      </c>
    </row>
    <row r="3950" spans="1:3" x14ac:dyDescent="0.25">
      <c r="A3950" s="245">
        <v>44164</v>
      </c>
      <c r="B3950" s="246" t="s">
        <v>20</v>
      </c>
      <c r="C3950" s="222" t="s">
        <v>20</v>
      </c>
    </row>
    <row r="3951" spans="1:3" x14ac:dyDescent="0.25">
      <c r="A3951" s="245">
        <v>44171</v>
      </c>
      <c r="B3951" s="246" t="s">
        <v>20</v>
      </c>
      <c r="C3951" s="222" t="s">
        <v>20</v>
      </c>
    </row>
    <row r="3952" spans="1:3" x14ac:dyDescent="0.25">
      <c r="A3952" s="245">
        <v>44178</v>
      </c>
      <c r="B3952" s="246" t="s">
        <v>20</v>
      </c>
      <c r="C3952" s="222" t="s">
        <v>20</v>
      </c>
    </row>
    <row r="3953" spans="1:3" x14ac:dyDescent="0.25">
      <c r="A3953" s="245">
        <v>43903</v>
      </c>
      <c r="B3953" s="246" t="s">
        <v>13</v>
      </c>
      <c r="C3953" s="222" t="s">
        <v>13</v>
      </c>
    </row>
    <row r="3954" spans="1:3" x14ac:dyDescent="0.25">
      <c r="A3954" s="245">
        <v>43907</v>
      </c>
      <c r="B3954" s="246" t="s">
        <v>13</v>
      </c>
      <c r="C3954" s="222" t="s">
        <v>13</v>
      </c>
    </row>
    <row r="3955" spans="1:3" x14ac:dyDescent="0.25">
      <c r="A3955" s="245">
        <v>43910</v>
      </c>
      <c r="B3955" s="246" t="s">
        <v>13</v>
      </c>
      <c r="C3955" s="222" t="s">
        <v>13</v>
      </c>
    </row>
    <row r="3956" spans="1:3" x14ac:dyDescent="0.25">
      <c r="A3956" s="245">
        <v>43915</v>
      </c>
      <c r="B3956" s="246" t="s">
        <v>13</v>
      </c>
      <c r="C3956" s="222" t="s">
        <v>13</v>
      </c>
    </row>
    <row r="3957" spans="1:3" x14ac:dyDescent="0.25">
      <c r="A3957" s="245">
        <v>43920</v>
      </c>
      <c r="B3957" s="246" t="s">
        <v>13</v>
      </c>
      <c r="C3957" s="222" t="s">
        <v>13</v>
      </c>
    </row>
    <row r="3958" spans="1:3" x14ac:dyDescent="0.25">
      <c r="A3958" s="245">
        <v>43923</v>
      </c>
      <c r="B3958" s="246" t="s">
        <v>13</v>
      </c>
      <c r="C3958" s="222" t="s">
        <v>13</v>
      </c>
    </row>
    <row r="3959" spans="1:3" x14ac:dyDescent="0.25">
      <c r="A3959" s="245">
        <v>43924</v>
      </c>
      <c r="B3959" s="246" t="s">
        <v>13</v>
      </c>
      <c r="C3959" s="222" t="s">
        <v>13</v>
      </c>
    </row>
    <row r="3960" spans="1:3" x14ac:dyDescent="0.25">
      <c r="A3960" s="245">
        <v>43926</v>
      </c>
      <c r="B3960" s="246" t="s">
        <v>13</v>
      </c>
      <c r="C3960" s="222" t="s">
        <v>13</v>
      </c>
    </row>
    <row r="3961" spans="1:3" x14ac:dyDescent="0.25">
      <c r="A3961" s="245">
        <v>43930</v>
      </c>
      <c r="B3961" s="246" t="s">
        <v>13</v>
      </c>
      <c r="C3961" s="222" t="s">
        <v>13</v>
      </c>
    </row>
    <row r="3962" spans="1:3" x14ac:dyDescent="0.25">
      <c r="A3962" s="245">
        <v>43936</v>
      </c>
      <c r="B3962" s="246" t="s">
        <v>13</v>
      </c>
      <c r="C3962" s="222" t="s">
        <v>13</v>
      </c>
    </row>
    <row r="3963" spans="1:3" x14ac:dyDescent="0.25">
      <c r="A3963" s="245">
        <v>43948</v>
      </c>
      <c r="B3963" s="246" t="s">
        <v>13</v>
      </c>
      <c r="C3963" s="222" t="s">
        <v>13</v>
      </c>
    </row>
    <row r="3964" spans="1:3" x14ac:dyDescent="0.25">
      <c r="A3964" s="245">
        <v>43951</v>
      </c>
      <c r="B3964" s="246" t="s">
        <v>13</v>
      </c>
      <c r="C3964" s="222" t="s">
        <v>13</v>
      </c>
    </row>
    <row r="3965" spans="1:3" x14ac:dyDescent="0.25">
      <c r="A3965" s="245">
        <v>43953</v>
      </c>
      <c r="B3965" s="246" t="s">
        <v>13</v>
      </c>
      <c r="C3965" s="222" t="s">
        <v>13</v>
      </c>
    </row>
    <row r="3966" spans="1:3" x14ac:dyDescent="0.25">
      <c r="A3966" s="245">
        <v>43956</v>
      </c>
      <c r="B3966" s="246" t="s">
        <v>13</v>
      </c>
      <c r="C3966" s="222" t="s">
        <v>13</v>
      </c>
    </row>
    <row r="3967" spans="1:3" x14ac:dyDescent="0.25">
      <c r="A3967" s="245">
        <v>43963</v>
      </c>
      <c r="B3967" s="246" t="s">
        <v>13</v>
      </c>
      <c r="C3967" s="222" t="s">
        <v>13</v>
      </c>
    </row>
    <row r="3968" spans="1:3" x14ac:dyDescent="0.25">
      <c r="A3968" s="245">
        <v>43979</v>
      </c>
      <c r="B3968" s="246" t="s">
        <v>13</v>
      </c>
      <c r="C3968" s="222" t="s">
        <v>13</v>
      </c>
    </row>
    <row r="3969" spans="1:3" x14ac:dyDescent="0.25">
      <c r="A3969" s="245">
        <v>43981</v>
      </c>
      <c r="B3969" s="246" t="s">
        <v>13</v>
      </c>
      <c r="C3969" s="222" t="s">
        <v>13</v>
      </c>
    </row>
    <row r="3970" spans="1:3" x14ac:dyDescent="0.25">
      <c r="A3970" s="245">
        <v>43983</v>
      </c>
      <c r="B3970" s="246" t="s">
        <v>13</v>
      </c>
      <c r="C3970" s="222" t="s">
        <v>13</v>
      </c>
    </row>
    <row r="3971" spans="1:3" x14ac:dyDescent="0.25">
      <c r="A3971" s="245">
        <v>43985</v>
      </c>
      <c r="B3971" s="246" t="s">
        <v>13</v>
      </c>
      <c r="C3971" s="222" t="s">
        <v>13</v>
      </c>
    </row>
    <row r="3972" spans="1:3" x14ac:dyDescent="0.25">
      <c r="A3972" s="245">
        <v>43986</v>
      </c>
      <c r="B3972" s="246" t="s">
        <v>13</v>
      </c>
      <c r="C3972" s="222" t="s">
        <v>13</v>
      </c>
    </row>
    <row r="3973" spans="1:3" x14ac:dyDescent="0.25">
      <c r="A3973" s="245">
        <v>43987</v>
      </c>
      <c r="B3973" s="246" t="s">
        <v>13</v>
      </c>
      <c r="C3973" s="222" t="s">
        <v>13</v>
      </c>
    </row>
    <row r="3974" spans="1:3" x14ac:dyDescent="0.25">
      <c r="A3974" s="245">
        <v>43988</v>
      </c>
      <c r="B3974" s="246" t="s">
        <v>13</v>
      </c>
      <c r="C3974" s="222" t="s">
        <v>13</v>
      </c>
    </row>
    <row r="3975" spans="1:3" x14ac:dyDescent="0.25">
      <c r="A3975" s="245">
        <v>43989</v>
      </c>
      <c r="B3975" s="246" t="s">
        <v>13</v>
      </c>
      <c r="C3975" s="222" t="s">
        <v>13</v>
      </c>
    </row>
    <row r="3976" spans="1:3" x14ac:dyDescent="0.25">
      <c r="A3976" s="245">
        <v>43990</v>
      </c>
      <c r="B3976" s="246" t="s">
        <v>13</v>
      </c>
      <c r="C3976" s="222" t="s">
        <v>13</v>
      </c>
    </row>
    <row r="3977" spans="1:3" x14ac:dyDescent="0.25">
      <c r="A3977" s="245">
        <v>43991</v>
      </c>
      <c r="B3977" s="246" t="s">
        <v>13</v>
      </c>
      <c r="C3977" s="222" t="s">
        <v>13</v>
      </c>
    </row>
    <row r="3978" spans="1:3" x14ac:dyDescent="0.25">
      <c r="A3978" s="245">
        <v>43992</v>
      </c>
      <c r="B3978" s="246" t="s">
        <v>13</v>
      </c>
      <c r="C3978" s="222" t="s">
        <v>13</v>
      </c>
    </row>
    <row r="3979" spans="1:3" x14ac:dyDescent="0.25">
      <c r="A3979" s="245">
        <v>43993</v>
      </c>
      <c r="B3979" s="246" t="s">
        <v>13</v>
      </c>
      <c r="C3979" s="222" t="s">
        <v>13</v>
      </c>
    </row>
    <row r="3980" spans="1:3" x14ac:dyDescent="0.25">
      <c r="A3980" s="245">
        <v>43994</v>
      </c>
      <c r="B3980" s="246" t="s">
        <v>13</v>
      </c>
      <c r="C3980" s="222" t="s">
        <v>13</v>
      </c>
    </row>
    <row r="3981" spans="1:3" x14ac:dyDescent="0.25">
      <c r="A3981" s="245">
        <v>43995</v>
      </c>
      <c r="B3981" s="246" t="s">
        <v>13</v>
      </c>
      <c r="C3981" s="222" t="s">
        <v>13</v>
      </c>
    </row>
    <row r="3982" spans="1:3" x14ac:dyDescent="0.25">
      <c r="A3982" s="245">
        <v>43996</v>
      </c>
      <c r="B3982" s="246" t="s">
        <v>13</v>
      </c>
      <c r="C3982" s="222" t="s">
        <v>13</v>
      </c>
    </row>
    <row r="3983" spans="1:3" x14ac:dyDescent="0.25">
      <c r="A3983" s="245">
        <v>43998</v>
      </c>
      <c r="B3983" s="246" t="s">
        <v>13</v>
      </c>
      <c r="C3983" s="222" t="s">
        <v>13</v>
      </c>
    </row>
    <row r="3984" spans="1:3" x14ac:dyDescent="0.25">
      <c r="A3984" s="245">
        <v>43999</v>
      </c>
      <c r="B3984" s="246" t="s">
        <v>13</v>
      </c>
      <c r="C3984" s="222" t="s">
        <v>13</v>
      </c>
    </row>
    <row r="3985" spans="1:3" x14ac:dyDescent="0.25">
      <c r="A3985" s="245">
        <v>44000</v>
      </c>
      <c r="B3985" s="246" t="s">
        <v>13</v>
      </c>
      <c r="C3985" s="222" t="s">
        <v>13</v>
      </c>
    </row>
    <row r="3986" spans="1:3" x14ac:dyDescent="0.25">
      <c r="A3986" s="245">
        <v>44001</v>
      </c>
      <c r="B3986" s="246" t="s">
        <v>13</v>
      </c>
      <c r="C3986" s="222" t="s">
        <v>13</v>
      </c>
    </row>
    <row r="3987" spans="1:3" x14ac:dyDescent="0.25">
      <c r="A3987" s="245">
        <v>44002</v>
      </c>
      <c r="B3987" s="246" t="s">
        <v>13</v>
      </c>
      <c r="C3987" s="222" t="s">
        <v>13</v>
      </c>
    </row>
    <row r="3988" spans="1:3" x14ac:dyDescent="0.25">
      <c r="A3988" s="245">
        <v>44003</v>
      </c>
      <c r="B3988" s="246" t="s">
        <v>13</v>
      </c>
      <c r="C3988" s="222" t="s">
        <v>13</v>
      </c>
    </row>
    <row r="3989" spans="1:3" x14ac:dyDescent="0.25">
      <c r="A3989" s="245">
        <v>44004</v>
      </c>
      <c r="B3989" s="246" t="s">
        <v>13</v>
      </c>
      <c r="C3989" s="222" t="s">
        <v>13</v>
      </c>
    </row>
    <row r="3990" spans="1:3" x14ac:dyDescent="0.25">
      <c r="A3990" s="245">
        <v>44005</v>
      </c>
      <c r="B3990" s="246" t="s">
        <v>13</v>
      </c>
      <c r="C3990" s="222" t="s">
        <v>13</v>
      </c>
    </row>
    <row r="3991" spans="1:3" x14ac:dyDescent="0.25">
      <c r="A3991" s="245">
        <v>44006</v>
      </c>
      <c r="B3991" s="246" t="s">
        <v>13</v>
      </c>
      <c r="C3991" s="222" t="s">
        <v>13</v>
      </c>
    </row>
    <row r="3992" spans="1:3" x14ac:dyDescent="0.25">
      <c r="A3992" s="245">
        <v>44007</v>
      </c>
      <c r="B3992" s="246" t="s">
        <v>13</v>
      </c>
      <c r="C3992" s="222" t="s">
        <v>13</v>
      </c>
    </row>
    <row r="3993" spans="1:3" x14ac:dyDescent="0.25">
      <c r="A3993" s="245">
        <v>44008</v>
      </c>
      <c r="B3993" s="246" t="s">
        <v>13</v>
      </c>
      <c r="C3993" s="222" t="s">
        <v>13</v>
      </c>
    </row>
    <row r="3994" spans="1:3" x14ac:dyDescent="0.25">
      <c r="A3994" s="245">
        <v>44009</v>
      </c>
      <c r="B3994" s="246" t="s">
        <v>13</v>
      </c>
      <c r="C3994" s="222" t="s">
        <v>13</v>
      </c>
    </row>
    <row r="3995" spans="1:3" x14ac:dyDescent="0.25">
      <c r="A3995" s="245">
        <v>44010</v>
      </c>
      <c r="B3995" s="246" t="s">
        <v>13</v>
      </c>
      <c r="C3995" s="222" t="s">
        <v>13</v>
      </c>
    </row>
    <row r="3996" spans="1:3" x14ac:dyDescent="0.25">
      <c r="A3996" s="245">
        <v>44011</v>
      </c>
      <c r="B3996" s="246" t="s">
        <v>13</v>
      </c>
      <c r="C3996" s="222" t="s">
        <v>13</v>
      </c>
    </row>
    <row r="3997" spans="1:3" x14ac:dyDescent="0.25">
      <c r="A3997" s="245">
        <v>44012</v>
      </c>
      <c r="B3997" s="246" t="s">
        <v>13</v>
      </c>
      <c r="C3997" s="222" t="s">
        <v>13</v>
      </c>
    </row>
    <row r="3998" spans="1:3" x14ac:dyDescent="0.25">
      <c r="A3998" s="245">
        <v>44013</v>
      </c>
      <c r="B3998" s="246" t="s">
        <v>13</v>
      </c>
      <c r="C3998" s="222" t="s">
        <v>13</v>
      </c>
    </row>
    <row r="3999" spans="1:3" x14ac:dyDescent="0.25">
      <c r="A3999" s="245">
        <v>44014</v>
      </c>
      <c r="B3999" s="246" t="s">
        <v>13</v>
      </c>
      <c r="C3999" s="222" t="s">
        <v>13</v>
      </c>
    </row>
    <row r="4000" spans="1:3" x14ac:dyDescent="0.25">
      <c r="A4000" s="245">
        <v>44015</v>
      </c>
      <c r="B4000" s="246" t="s">
        <v>13</v>
      </c>
      <c r="C4000" s="222" t="s">
        <v>13</v>
      </c>
    </row>
    <row r="4001" spans="1:3" x14ac:dyDescent="0.25">
      <c r="A4001" s="245">
        <v>44016</v>
      </c>
      <c r="B4001" s="246" t="s">
        <v>13</v>
      </c>
      <c r="C4001" s="222" t="s">
        <v>13</v>
      </c>
    </row>
    <row r="4002" spans="1:3" x14ac:dyDescent="0.25">
      <c r="A4002" s="245">
        <v>44017</v>
      </c>
      <c r="B4002" s="246" t="s">
        <v>13</v>
      </c>
      <c r="C4002" s="222" t="s">
        <v>13</v>
      </c>
    </row>
    <row r="4003" spans="1:3" x14ac:dyDescent="0.25">
      <c r="A4003" s="245">
        <v>44018</v>
      </c>
      <c r="B4003" s="246" t="s">
        <v>13</v>
      </c>
      <c r="C4003" s="222" t="s">
        <v>13</v>
      </c>
    </row>
    <row r="4004" spans="1:3" x14ac:dyDescent="0.25">
      <c r="A4004" s="245">
        <v>44019</v>
      </c>
      <c r="B4004" s="246" t="s">
        <v>13</v>
      </c>
      <c r="C4004" s="222" t="s">
        <v>13</v>
      </c>
    </row>
    <row r="4005" spans="1:3" x14ac:dyDescent="0.25">
      <c r="A4005" s="245">
        <v>44020</v>
      </c>
      <c r="B4005" s="246" t="s">
        <v>13</v>
      </c>
      <c r="C4005" s="222" t="s">
        <v>13</v>
      </c>
    </row>
    <row r="4006" spans="1:3" x14ac:dyDescent="0.25">
      <c r="A4006" s="245">
        <v>44029</v>
      </c>
      <c r="B4006" s="246" t="s">
        <v>13</v>
      </c>
      <c r="C4006" s="222" t="s">
        <v>13</v>
      </c>
    </row>
    <row r="4007" spans="1:3" x14ac:dyDescent="0.25">
      <c r="A4007" s="245">
        <v>44032</v>
      </c>
      <c r="B4007" s="246" t="s">
        <v>13</v>
      </c>
      <c r="C4007" s="222" t="s">
        <v>13</v>
      </c>
    </row>
    <row r="4008" spans="1:3" x14ac:dyDescent="0.25">
      <c r="A4008" s="245">
        <v>44039</v>
      </c>
      <c r="B4008" s="246" t="s">
        <v>13</v>
      </c>
      <c r="C4008" s="222" t="s">
        <v>13</v>
      </c>
    </row>
    <row r="4009" spans="1:3" x14ac:dyDescent="0.25">
      <c r="A4009" s="245">
        <v>44043</v>
      </c>
      <c r="B4009" s="246" t="s">
        <v>13</v>
      </c>
      <c r="C4009" s="222" t="s">
        <v>13</v>
      </c>
    </row>
    <row r="4010" spans="1:3" x14ac:dyDescent="0.25">
      <c r="A4010" s="245">
        <v>44044</v>
      </c>
      <c r="B4010" s="246" t="s">
        <v>13</v>
      </c>
      <c r="C4010" s="222" t="s">
        <v>13</v>
      </c>
    </row>
    <row r="4011" spans="1:3" x14ac:dyDescent="0.25">
      <c r="A4011" s="245">
        <v>44047</v>
      </c>
      <c r="B4011" s="246" t="s">
        <v>13</v>
      </c>
      <c r="C4011" s="222" t="s">
        <v>13</v>
      </c>
    </row>
    <row r="4012" spans="1:3" x14ac:dyDescent="0.25">
      <c r="A4012" s="245">
        <v>44053</v>
      </c>
      <c r="B4012" s="246" t="s">
        <v>13</v>
      </c>
      <c r="C4012" s="222" t="s">
        <v>13</v>
      </c>
    </row>
    <row r="4013" spans="1:3" x14ac:dyDescent="0.25">
      <c r="A4013" s="245">
        <v>44054</v>
      </c>
      <c r="B4013" s="246" t="s">
        <v>13</v>
      </c>
      <c r="C4013" s="222" t="s">
        <v>13</v>
      </c>
    </row>
    <row r="4014" spans="1:3" x14ac:dyDescent="0.25">
      <c r="A4014" s="245">
        <v>44055</v>
      </c>
      <c r="B4014" s="246" t="s">
        <v>13</v>
      </c>
      <c r="C4014" s="222" t="s">
        <v>13</v>
      </c>
    </row>
    <row r="4015" spans="1:3" x14ac:dyDescent="0.25">
      <c r="A4015" s="245">
        <v>44056</v>
      </c>
      <c r="B4015" s="246" t="s">
        <v>13</v>
      </c>
      <c r="C4015" s="222" t="s">
        <v>13</v>
      </c>
    </row>
    <row r="4016" spans="1:3" x14ac:dyDescent="0.25">
      <c r="A4016" s="245">
        <v>44057</v>
      </c>
      <c r="B4016" s="246" t="s">
        <v>13</v>
      </c>
      <c r="C4016" s="222" t="s">
        <v>13</v>
      </c>
    </row>
    <row r="4017" spans="1:3" x14ac:dyDescent="0.25">
      <c r="A4017" s="245">
        <v>44060</v>
      </c>
      <c r="B4017" s="246" t="s">
        <v>13</v>
      </c>
      <c r="C4017" s="222" t="s">
        <v>13</v>
      </c>
    </row>
    <row r="4018" spans="1:3" x14ac:dyDescent="0.25">
      <c r="A4018" s="245">
        <v>44061</v>
      </c>
      <c r="B4018" s="246" t="s">
        <v>13</v>
      </c>
      <c r="C4018" s="222" t="s">
        <v>13</v>
      </c>
    </row>
    <row r="4019" spans="1:3" x14ac:dyDescent="0.25">
      <c r="A4019" s="245">
        <v>44071</v>
      </c>
      <c r="B4019" s="246" t="s">
        <v>13</v>
      </c>
      <c r="C4019" s="222" t="s">
        <v>13</v>
      </c>
    </row>
    <row r="4020" spans="1:3" x14ac:dyDescent="0.25">
      <c r="A4020" s="245">
        <v>44078</v>
      </c>
      <c r="B4020" s="246" t="s">
        <v>13</v>
      </c>
      <c r="C4020" s="222" t="s">
        <v>13</v>
      </c>
    </row>
    <row r="4021" spans="1:3" x14ac:dyDescent="0.25">
      <c r="A4021" s="245">
        <v>44164</v>
      </c>
      <c r="B4021" s="246" t="s">
        <v>13</v>
      </c>
      <c r="C4021" s="222" t="s">
        <v>13</v>
      </c>
    </row>
    <row r="4022" spans="1:3" x14ac:dyDescent="0.25">
      <c r="A4022" s="245">
        <v>44171</v>
      </c>
      <c r="B4022" s="246" t="s">
        <v>13</v>
      </c>
      <c r="C4022" s="222" t="s">
        <v>13</v>
      </c>
    </row>
    <row r="4023" spans="1:3" x14ac:dyDescent="0.25">
      <c r="A4023" s="245">
        <v>44175</v>
      </c>
      <c r="B4023" s="246" t="s">
        <v>13</v>
      </c>
      <c r="C4023" s="222" t="s">
        <v>13</v>
      </c>
    </row>
    <row r="4024" spans="1:3" x14ac:dyDescent="0.25">
      <c r="A4024" s="245">
        <v>44178</v>
      </c>
      <c r="B4024" s="246" t="s">
        <v>13</v>
      </c>
      <c r="C4024" s="222" t="s">
        <v>13</v>
      </c>
    </row>
    <row r="4025" spans="1:3" x14ac:dyDescent="0.25">
      <c r="A4025" s="245">
        <v>43903</v>
      </c>
      <c r="B4025" s="246" t="s">
        <v>24</v>
      </c>
      <c r="C4025" s="222" t="s">
        <v>24</v>
      </c>
    </row>
    <row r="4026" spans="1:3" x14ac:dyDescent="0.25">
      <c r="A4026" s="245">
        <v>43907</v>
      </c>
      <c r="B4026" s="246" t="s">
        <v>24</v>
      </c>
      <c r="C4026" s="222" t="s">
        <v>24</v>
      </c>
    </row>
    <row r="4027" spans="1:3" x14ac:dyDescent="0.25">
      <c r="A4027" s="245">
        <v>43910</v>
      </c>
      <c r="B4027" s="246" t="s">
        <v>24</v>
      </c>
      <c r="C4027" s="222" t="s">
        <v>24</v>
      </c>
    </row>
    <row r="4028" spans="1:3" x14ac:dyDescent="0.25">
      <c r="A4028" s="245">
        <v>43915</v>
      </c>
      <c r="B4028" s="246" t="s">
        <v>24</v>
      </c>
      <c r="C4028" s="222" t="s">
        <v>24</v>
      </c>
    </row>
    <row r="4029" spans="1:3" x14ac:dyDescent="0.25">
      <c r="A4029" s="245">
        <v>43916</v>
      </c>
      <c r="B4029" s="246" t="s">
        <v>24</v>
      </c>
      <c r="C4029" s="222" t="s">
        <v>24</v>
      </c>
    </row>
    <row r="4030" spans="1:3" x14ac:dyDescent="0.25">
      <c r="A4030" s="245">
        <v>43920</v>
      </c>
      <c r="B4030" s="246" t="s">
        <v>24</v>
      </c>
      <c r="C4030" s="222" t="s">
        <v>24</v>
      </c>
    </row>
    <row r="4031" spans="1:3" x14ac:dyDescent="0.25">
      <c r="A4031" s="245">
        <v>43923</v>
      </c>
      <c r="B4031" s="246" t="s">
        <v>24</v>
      </c>
      <c r="C4031" s="222" t="s">
        <v>24</v>
      </c>
    </row>
    <row r="4032" spans="1:3" x14ac:dyDescent="0.25">
      <c r="A4032" s="245">
        <v>43924</v>
      </c>
      <c r="B4032" s="246" t="s">
        <v>24</v>
      </c>
      <c r="C4032" s="222" t="s">
        <v>24</v>
      </c>
    </row>
    <row r="4033" spans="1:3" x14ac:dyDescent="0.25">
      <c r="A4033" s="245">
        <v>43926</v>
      </c>
      <c r="B4033" s="246" t="s">
        <v>24</v>
      </c>
      <c r="C4033" s="222" t="s">
        <v>24</v>
      </c>
    </row>
    <row r="4034" spans="1:3" x14ac:dyDescent="0.25">
      <c r="A4034" s="245">
        <v>43929</v>
      </c>
      <c r="B4034" s="246" t="s">
        <v>24</v>
      </c>
      <c r="C4034" s="222" t="s">
        <v>24</v>
      </c>
    </row>
    <row r="4035" spans="1:3" x14ac:dyDescent="0.25">
      <c r="A4035" s="245">
        <v>43930</v>
      </c>
      <c r="B4035" s="246" t="s">
        <v>24</v>
      </c>
      <c r="C4035" s="222" t="s">
        <v>24</v>
      </c>
    </row>
    <row r="4036" spans="1:3" x14ac:dyDescent="0.25">
      <c r="A4036" s="245">
        <v>43936</v>
      </c>
      <c r="B4036" s="246" t="s">
        <v>24</v>
      </c>
      <c r="C4036" s="222" t="s">
        <v>24</v>
      </c>
    </row>
    <row r="4037" spans="1:3" x14ac:dyDescent="0.25">
      <c r="A4037" s="245">
        <v>43948</v>
      </c>
      <c r="B4037" s="246" t="s">
        <v>24</v>
      </c>
      <c r="C4037" s="222" t="s">
        <v>24</v>
      </c>
    </row>
    <row r="4038" spans="1:3" x14ac:dyDescent="0.25">
      <c r="A4038" s="245">
        <v>43951</v>
      </c>
      <c r="B4038" s="246" t="s">
        <v>24</v>
      </c>
      <c r="C4038" s="222" t="s">
        <v>24</v>
      </c>
    </row>
    <row r="4039" spans="1:3" x14ac:dyDescent="0.25">
      <c r="A4039" s="245">
        <v>43953</v>
      </c>
      <c r="B4039" s="246" t="s">
        <v>24</v>
      </c>
      <c r="C4039" s="222" t="s">
        <v>24</v>
      </c>
    </row>
    <row r="4040" spans="1:3" x14ac:dyDescent="0.25">
      <c r="A4040" s="245">
        <v>43956</v>
      </c>
      <c r="B4040" s="246" t="s">
        <v>24</v>
      </c>
      <c r="C4040" s="222" t="s">
        <v>24</v>
      </c>
    </row>
    <row r="4041" spans="1:3" x14ac:dyDescent="0.25">
      <c r="A4041" s="245">
        <v>43963</v>
      </c>
      <c r="B4041" s="246" t="s">
        <v>24</v>
      </c>
      <c r="C4041" s="222" t="s">
        <v>24</v>
      </c>
    </row>
    <row r="4042" spans="1:3" x14ac:dyDescent="0.25">
      <c r="A4042" s="245">
        <v>43979</v>
      </c>
      <c r="B4042" s="246" t="s">
        <v>24</v>
      </c>
      <c r="C4042" s="222" t="s">
        <v>24</v>
      </c>
    </row>
    <row r="4043" spans="1:3" x14ac:dyDescent="0.25">
      <c r="A4043" s="245">
        <v>43985</v>
      </c>
      <c r="B4043" s="246" t="s">
        <v>24</v>
      </c>
      <c r="C4043" s="222" t="s">
        <v>24</v>
      </c>
    </row>
    <row r="4044" spans="1:3" x14ac:dyDescent="0.25">
      <c r="A4044" s="245">
        <v>43986</v>
      </c>
      <c r="B4044" s="246" t="s">
        <v>24</v>
      </c>
      <c r="C4044" s="222" t="s">
        <v>24</v>
      </c>
    </row>
    <row r="4045" spans="1:3" x14ac:dyDescent="0.25">
      <c r="A4045" s="245">
        <v>43987</v>
      </c>
      <c r="B4045" s="246" t="s">
        <v>24</v>
      </c>
      <c r="C4045" s="222" t="s">
        <v>24</v>
      </c>
    </row>
    <row r="4046" spans="1:3" x14ac:dyDescent="0.25">
      <c r="A4046" s="245">
        <v>43988</v>
      </c>
      <c r="B4046" s="246" t="s">
        <v>24</v>
      </c>
      <c r="C4046" s="222" t="s">
        <v>24</v>
      </c>
    </row>
    <row r="4047" spans="1:3" x14ac:dyDescent="0.25">
      <c r="A4047" s="245">
        <v>43989</v>
      </c>
      <c r="B4047" s="246" t="s">
        <v>24</v>
      </c>
      <c r="C4047" s="222" t="s">
        <v>24</v>
      </c>
    </row>
    <row r="4048" spans="1:3" x14ac:dyDescent="0.25">
      <c r="A4048" s="245">
        <v>43990</v>
      </c>
      <c r="B4048" s="246" t="s">
        <v>24</v>
      </c>
      <c r="C4048" s="222" t="s">
        <v>24</v>
      </c>
    </row>
    <row r="4049" spans="1:3" x14ac:dyDescent="0.25">
      <c r="A4049" s="245">
        <v>43991</v>
      </c>
      <c r="B4049" s="246" t="s">
        <v>24</v>
      </c>
      <c r="C4049" s="222" t="s">
        <v>24</v>
      </c>
    </row>
    <row r="4050" spans="1:3" x14ac:dyDescent="0.25">
      <c r="A4050" s="245">
        <v>43996</v>
      </c>
      <c r="B4050" s="246" t="s">
        <v>24</v>
      </c>
      <c r="C4050" s="222" t="s">
        <v>24</v>
      </c>
    </row>
    <row r="4051" spans="1:3" x14ac:dyDescent="0.25">
      <c r="A4051" s="245">
        <v>43998</v>
      </c>
      <c r="B4051" s="246" t="s">
        <v>24</v>
      </c>
      <c r="C4051" s="222" t="s">
        <v>24</v>
      </c>
    </row>
    <row r="4052" spans="1:3" x14ac:dyDescent="0.25">
      <c r="A4052" s="245">
        <v>44000</v>
      </c>
      <c r="B4052" s="246" t="s">
        <v>24</v>
      </c>
      <c r="C4052" s="222" t="s">
        <v>24</v>
      </c>
    </row>
    <row r="4053" spans="1:3" x14ac:dyDescent="0.25">
      <c r="A4053" s="245">
        <v>44011</v>
      </c>
      <c r="B4053" s="246" t="s">
        <v>24</v>
      </c>
      <c r="C4053" s="222" t="s">
        <v>24</v>
      </c>
    </row>
    <row r="4054" spans="1:3" x14ac:dyDescent="0.25">
      <c r="A4054" s="245">
        <v>44012</v>
      </c>
      <c r="B4054" s="246" t="s">
        <v>24</v>
      </c>
      <c r="C4054" s="222" t="s">
        <v>24</v>
      </c>
    </row>
    <row r="4055" spans="1:3" x14ac:dyDescent="0.25">
      <c r="A4055" s="245">
        <v>44013</v>
      </c>
      <c r="B4055" s="246" t="s">
        <v>24</v>
      </c>
      <c r="C4055" s="222" t="s">
        <v>24</v>
      </c>
    </row>
    <row r="4056" spans="1:3" x14ac:dyDescent="0.25">
      <c r="A4056" s="245">
        <v>44018</v>
      </c>
      <c r="B4056" s="246" t="s">
        <v>24</v>
      </c>
      <c r="C4056" s="222" t="s">
        <v>24</v>
      </c>
    </row>
    <row r="4057" spans="1:3" x14ac:dyDescent="0.25">
      <c r="A4057" s="245">
        <v>44026</v>
      </c>
      <c r="B4057" s="246" t="s">
        <v>24</v>
      </c>
      <c r="C4057" s="222" t="s">
        <v>24</v>
      </c>
    </row>
    <row r="4058" spans="1:3" x14ac:dyDescent="0.25">
      <c r="A4058" s="245">
        <v>44027</v>
      </c>
      <c r="B4058" s="246" t="s">
        <v>24</v>
      </c>
      <c r="C4058" s="222" t="s">
        <v>24</v>
      </c>
    </row>
    <row r="4059" spans="1:3" x14ac:dyDescent="0.25">
      <c r="A4059" s="245">
        <v>44030</v>
      </c>
      <c r="B4059" s="246" t="s">
        <v>24</v>
      </c>
      <c r="C4059" s="222" t="s">
        <v>24</v>
      </c>
    </row>
    <row r="4060" spans="1:3" x14ac:dyDescent="0.25">
      <c r="A4060" s="245">
        <v>44034</v>
      </c>
      <c r="B4060" s="246" t="s">
        <v>24</v>
      </c>
      <c r="C4060" s="222" t="s">
        <v>24</v>
      </c>
    </row>
    <row r="4061" spans="1:3" x14ac:dyDescent="0.25">
      <c r="A4061" s="245">
        <v>44039</v>
      </c>
      <c r="B4061" s="246" t="s">
        <v>24</v>
      </c>
      <c r="C4061" s="222" t="s">
        <v>24</v>
      </c>
    </row>
    <row r="4062" spans="1:3" x14ac:dyDescent="0.25">
      <c r="A4062" s="245">
        <v>44040</v>
      </c>
      <c r="B4062" s="246" t="s">
        <v>24</v>
      </c>
      <c r="C4062" s="222" t="s">
        <v>24</v>
      </c>
    </row>
    <row r="4063" spans="1:3" x14ac:dyDescent="0.25">
      <c r="A4063" s="245">
        <v>44041</v>
      </c>
      <c r="B4063" s="246" t="s">
        <v>24</v>
      </c>
      <c r="C4063" s="222" t="s">
        <v>24</v>
      </c>
    </row>
    <row r="4064" spans="1:3" x14ac:dyDescent="0.25">
      <c r="A4064" s="245">
        <v>44043</v>
      </c>
      <c r="B4064" s="246" t="s">
        <v>24</v>
      </c>
      <c r="C4064" s="222" t="s">
        <v>24</v>
      </c>
    </row>
    <row r="4065" spans="1:3" x14ac:dyDescent="0.25">
      <c r="A4065" s="245">
        <v>44045</v>
      </c>
      <c r="B4065" s="246" t="s">
        <v>24</v>
      </c>
      <c r="C4065" s="222" t="s">
        <v>24</v>
      </c>
    </row>
    <row r="4066" spans="1:3" x14ac:dyDescent="0.25">
      <c r="A4066" s="245">
        <v>44046</v>
      </c>
      <c r="B4066" s="246" t="s">
        <v>24</v>
      </c>
      <c r="C4066" s="222" t="s">
        <v>24</v>
      </c>
    </row>
    <row r="4067" spans="1:3" x14ac:dyDescent="0.25">
      <c r="A4067" s="245">
        <v>44047</v>
      </c>
      <c r="B4067" s="246" t="s">
        <v>24</v>
      </c>
      <c r="C4067" s="222" t="s">
        <v>24</v>
      </c>
    </row>
    <row r="4068" spans="1:3" x14ac:dyDescent="0.25">
      <c r="A4068" s="245">
        <v>44049</v>
      </c>
      <c r="B4068" s="246" t="s">
        <v>24</v>
      </c>
      <c r="C4068" s="222" t="s">
        <v>24</v>
      </c>
    </row>
    <row r="4069" spans="1:3" x14ac:dyDescent="0.25">
      <c r="A4069" s="245">
        <v>44051</v>
      </c>
      <c r="B4069" s="246" t="s">
        <v>24</v>
      </c>
      <c r="C4069" s="222" t="s">
        <v>24</v>
      </c>
    </row>
    <row r="4070" spans="1:3" x14ac:dyDescent="0.25">
      <c r="A4070" s="245">
        <v>44054</v>
      </c>
      <c r="B4070" s="246" t="s">
        <v>24</v>
      </c>
      <c r="C4070" s="222" t="s">
        <v>24</v>
      </c>
    </row>
    <row r="4071" spans="1:3" x14ac:dyDescent="0.25">
      <c r="A4071" s="245">
        <v>44055</v>
      </c>
      <c r="B4071" s="246" t="s">
        <v>24</v>
      </c>
      <c r="C4071" s="222" t="s">
        <v>24</v>
      </c>
    </row>
    <row r="4072" spans="1:3" x14ac:dyDescent="0.25">
      <c r="A4072" s="245">
        <v>44060</v>
      </c>
      <c r="B4072" s="246" t="s">
        <v>24</v>
      </c>
      <c r="C4072" s="222" t="s">
        <v>24</v>
      </c>
    </row>
    <row r="4073" spans="1:3" x14ac:dyDescent="0.25">
      <c r="A4073" s="245">
        <v>44061</v>
      </c>
      <c r="B4073" s="246" t="s">
        <v>24</v>
      </c>
      <c r="C4073" s="222" t="s">
        <v>24</v>
      </c>
    </row>
    <row r="4074" spans="1:3" x14ac:dyDescent="0.25">
      <c r="A4074" s="245">
        <v>44065</v>
      </c>
      <c r="B4074" s="246" t="s">
        <v>24</v>
      </c>
      <c r="C4074" s="222" t="s">
        <v>24</v>
      </c>
    </row>
    <row r="4075" spans="1:3" x14ac:dyDescent="0.25">
      <c r="A4075" s="245">
        <v>44068</v>
      </c>
      <c r="B4075" s="246" t="s">
        <v>24</v>
      </c>
      <c r="C4075" s="222" t="s">
        <v>24</v>
      </c>
    </row>
    <row r="4076" spans="1:3" x14ac:dyDescent="0.25">
      <c r="A4076" s="245">
        <v>44069</v>
      </c>
      <c r="B4076" s="246" t="s">
        <v>24</v>
      </c>
      <c r="C4076" s="222" t="s">
        <v>24</v>
      </c>
    </row>
    <row r="4077" spans="1:3" x14ac:dyDescent="0.25">
      <c r="A4077" s="245">
        <v>44070</v>
      </c>
      <c r="B4077" s="246" t="s">
        <v>24</v>
      </c>
      <c r="C4077" s="222" t="s">
        <v>24</v>
      </c>
    </row>
    <row r="4078" spans="1:3" x14ac:dyDescent="0.25">
      <c r="A4078" s="245">
        <v>44078</v>
      </c>
      <c r="B4078" s="246" t="s">
        <v>24</v>
      </c>
      <c r="C4078" s="222" t="s">
        <v>24</v>
      </c>
    </row>
    <row r="4079" spans="1:3" x14ac:dyDescent="0.25">
      <c r="A4079" s="245">
        <v>44081</v>
      </c>
      <c r="B4079" s="246" t="s">
        <v>24</v>
      </c>
      <c r="C4079" s="222" t="s">
        <v>24</v>
      </c>
    </row>
    <row r="4080" spans="1:3" x14ac:dyDescent="0.25">
      <c r="A4080" s="245">
        <v>44087</v>
      </c>
      <c r="B4080" s="246" t="s">
        <v>24</v>
      </c>
      <c r="C4080" s="222" t="s">
        <v>24</v>
      </c>
    </row>
    <row r="4081" spans="1:3" x14ac:dyDescent="0.25">
      <c r="A4081" s="245">
        <v>44096</v>
      </c>
      <c r="B4081" s="246" t="s">
        <v>24</v>
      </c>
      <c r="C4081" s="222" t="s">
        <v>24</v>
      </c>
    </row>
    <row r="4082" spans="1:3" x14ac:dyDescent="0.25">
      <c r="A4082" s="245">
        <v>44109</v>
      </c>
      <c r="B4082" s="246" t="s">
        <v>24</v>
      </c>
      <c r="C4082" s="222" t="s">
        <v>24</v>
      </c>
    </row>
    <row r="4083" spans="1:3" x14ac:dyDescent="0.25">
      <c r="A4083" s="245">
        <v>44164</v>
      </c>
      <c r="B4083" s="246" t="s">
        <v>24</v>
      </c>
      <c r="C4083" s="222" t="s">
        <v>24</v>
      </c>
    </row>
    <row r="4084" spans="1:3" x14ac:dyDescent="0.25">
      <c r="A4084" s="245">
        <v>44171</v>
      </c>
      <c r="B4084" s="246" t="s">
        <v>24</v>
      </c>
      <c r="C4084" s="222" t="s">
        <v>24</v>
      </c>
    </row>
    <row r="4085" spans="1:3" x14ac:dyDescent="0.25">
      <c r="A4085" s="245">
        <v>44178</v>
      </c>
      <c r="B4085" s="246" t="s">
        <v>24</v>
      </c>
      <c r="C4085" s="222" t="s">
        <v>24</v>
      </c>
    </row>
    <row r="4086" spans="1:3" x14ac:dyDescent="0.25">
      <c r="A4086" s="245">
        <v>43903</v>
      </c>
      <c r="B4086" s="246" t="s">
        <v>47</v>
      </c>
      <c r="C4086" s="222" t="s">
        <v>47</v>
      </c>
    </row>
    <row r="4087" spans="1:3" x14ac:dyDescent="0.25">
      <c r="A4087" s="245">
        <v>43907</v>
      </c>
      <c r="B4087" s="246" t="s">
        <v>47</v>
      </c>
      <c r="C4087" s="222" t="s">
        <v>47</v>
      </c>
    </row>
    <row r="4088" spans="1:3" x14ac:dyDescent="0.25">
      <c r="A4088" s="245">
        <v>43910</v>
      </c>
      <c r="B4088" s="246" t="s">
        <v>47</v>
      </c>
      <c r="C4088" s="222" t="s">
        <v>47</v>
      </c>
    </row>
    <row r="4089" spans="1:3" x14ac:dyDescent="0.25">
      <c r="A4089" s="245">
        <v>43915</v>
      </c>
      <c r="B4089" s="246" t="s">
        <v>47</v>
      </c>
      <c r="C4089" s="222" t="s">
        <v>47</v>
      </c>
    </row>
    <row r="4090" spans="1:3" x14ac:dyDescent="0.25">
      <c r="A4090" s="245">
        <v>43916</v>
      </c>
      <c r="B4090" s="246" t="s">
        <v>47</v>
      </c>
      <c r="C4090" s="222" t="s">
        <v>47</v>
      </c>
    </row>
    <row r="4091" spans="1:3" x14ac:dyDescent="0.25">
      <c r="A4091" s="245">
        <v>43920</v>
      </c>
      <c r="B4091" s="246" t="s">
        <v>47</v>
      </c>
      <c r="C4091" s="222" t="s">
        <v>47</v>
      </c>
    </row>
    <row r="4092" spans="1:3" x14ac:dyDescent="0.25">
      <c r="A4092" s="245">
        <v>43923</v>
      </c>
      <c r="B4092" s="246" t="s">
        <v>47</v>
      </c>
      <c r="C4092" s="222" t="s">
        <v>47</v>
      </c>
    </row>
    <row r="4093" spans="1:3" x14ac:dyDescent="0.25">
      <c r="A4093" s="245">
        <v>43924</v>
      </c>
      <c r="B4093" s="246" t="s">
        <v>47</v>
      </c>
      <c r="C4093" s="222" t="s">
        <v>47</v>
      </c>
    </row>
    <row r="4094" spans="1:3" x14ac:dyDescent="0.25">
      <c r="A4094" s="245">
        <v>43926</v>
      </c>
      <c r="B4094" s="246" t="s">
        <v>47</v>
      </c>
      <c r="C4094" s="222" t="s">
        <v>47</v>
      </c>
    </row>
    <row r="4095" spans="1:3" x14ac:dyDescent="0.25">
      <c r="A4095" s="245">
        <v>43929</v>
      </c>
      <c r="B4095" s="246" t="s">
        <v>47</v>
      </c>
      <c r="C4095" s="222" t="s">
        <v>47</v>
      </c>
    </row>
    <row r="4096" spans="1:3" x14ac:dyDescent="0.25">
      <c r="A4096" s="245">
        <v>43930</v>
      </c>
      <c r="B4096" s="246" t="s">
        <v>47</v>
      </c>
      <c r="C4096" s="222" t="s">
        <v>47</v>
      </c>
    </row>
    <row r="4097" spans="1:3" x14ac:dyDescent="0.25">
      <c r="A4097" s="245">
        <v>43936</v>
      </c>
      <c r="B4097" s="246" t="s">
        <v>47</v>
      </c>
      <c r="C4097" s="222" t="s">
        <v>47</v>
      </c>
    </row>
    <row r="4098" spans="1:3" x14ac:dyDescent="0.25">
      <c r="A4098" s="245">
        <v>43948</v>
      </c>
      <c r="B4098" s="246" t="s">
        <v>47</v>
      </c>
      <c r="C4098" s="222" t="s">
        <v>47</v>
      </c>
    </row>
    <row r="4099" spans="1:3" x14ac:dyDescent="0.25">
      <c r="A4099" s="245">
        <v>43951</v>
      </c>
      <c r="B4099" s="246" t="s">
        <v>47</v>
      </c>
      <c r="C4099" s="222" t="s">
        <v>47</v>
      </c>
    </row>
    <row r="4100" spans="1:3" x14ac:dyDescent="0.25">
      <c r="A4100" s="245">
        <v>43953</v>
      </c>
      <c r="B4100" s="246" t="s">
        <v>47</v>
      </c>
      <c r="C4100" s="222" t="s">
        <v>47</v>
      </c>
    </row>
    <row r="4101" spans="1:3" x14ac:dyDescent="0.25">
      <c r="A4101" s="245">
        <v>43956</v>
      </c>
      <c r="B4101" s="246" t="s">
        <v>47</v>
      </c>
      <c r="C4101" s="222" t="s">
        <v>47</v>
      </c>
    </row>
    <row r="4102" spans="1:3" x14ac:dyDescent="0.25">
      <c r="A4102" s="245">
        <v>43963</v>
      </c>
      <c r="B4102" s="246" t="s">
        <v>47</v>
      </c>
      <c r="C4102" s="222" t="s">
        <v>47</v>
      </c>
    </row>
    <row r="4103" spans="1:3" x14ac:dyDescent="0.25">
      <c r="A4103" s="245">
        <v>43979</v>
      </c>
      <c r="B4103" s="246" t="s">
        <v>47</v>
      </c>
      <c r="C4103" s="222" t="s">
        <v>47</v>
      </c>
    </row>
    <row r="4104" spans="1:3" x14ac:dyDescent="0.25">
      <c r="A4104" s="245">
        <v>43981</v>
      </c>
      <c r="B4104" s="246" t="s">
        <v>47</v>
      </c>
      <c r="C4104" s="222" t="s">
        <v>47</v>
      </c>
    </row>
    <row r="4105" spans="1:3" x14ac:dyDescent="0.25">
      <c r="A4105" s="245">
        <v>43983</v>
      </c>
      <c r="B4105" s="246" t="s">
        <v>47</v>
      </c>
      <c r="C4105" s="222" t="s">
        <v>47</v>
      </c>
    </row>
    <row r="4106" spans="1:3" x14ac:dyDescent="0.25">
      <c r="A4106" s="245">
        <v>43985</v>
      </c>
      <c r="B4106" s="246" t="s">
        <v>47</v>
      </c>
      <c r="C4106" s="222" t="s">
        <v>47</v>
      </c>
    </row>
    <row r="4107" spans="1:3" x14ac:dyDescent="0.25">
      <c r="A4107" s="245">
        <v>43986</v>
      </c>
      <c r="B4107" s="246" t="s">
        <v>47</v>
      </c>
      <c r="C4107" s="222" t="s">
        <v>47</v>
      </c>
    </row>
    <row r="4108" spans="1:3" x14ac:dyDescent="0.25">
      <c r="A4108" s="245">
        <v>43987</v>
      </c>
      <c r="B4108" s="246" t="s">
        <v>47</v>
      </c>
      <c r="C4108" s="222" t="s">
        <v>47</v>
      </c>
    </row>
    <row r="4109" spans="1:3" x14ac:dyDescent="0.25">
      <c r="A4109" s="245">
        <v>43988</v>
      </c>
      <c r="B4109" s="246" t="s">
        <v>47</v>
      </c>
      <c r="C4109" s="222" t="s">
        <v>47</v>
      </c>
    </row>
    <row r="4110" spans="1:3" x14ac:dyDescent="0.25">
      <c r="A4110" s="245">
        <v>43989</v>
      </c>
      <c r="B4110" s="246" t="s">
        <v>47</v>
      </c>
      <c r="C4110" s="222" t="s">
        <v>47</v>
      </c>
    </row>
    <row r="4111" spans="1:3" x14ac:dyDescent="0.25">
      <c r="A4111" s="245">
        <v>43990</v>
      </c>
      <c r="B4111" s="246" t="s">
        <v>47</v>
      </c>
      <c r="C4111" s="222" t="s">
        <v>47</v>
      </c>
    </row>
    <row r="4112" spans="1:3" x14ac:dyDescent="0.25">
      <c r="A4112" s="245">
        <v>43991</v>
      </c>
      <c r="B4112" s="246" t="s">
        <v>47</v>
      </c>
      <c r="C4112" s="222" t="s">
        <v>47</v>
      </c>
    </row>
    <row r="4113" spans="1:3" x14ac:dyDescent="0.25">
      <c r="A4113" s="245">
        <v>43992</v>
      </c>
      <c r="B4113" s="246" t="s">
        <v>47</v>
      </c>
      <c r="C4113" s="222" t="s">
        <v>47</v>
      </c>
    </row>
    <row r="4114" spans="1:3" x14ac:dyDescent="0.25">
      <c r="A4114" s="245">
        <v>43993</v>
      </c>
      <c r="B4114" s="246" t="s">
        <v>47</v>
      </c>
      <c r="C4114" s="222" t="s">
        <v>47</v>
      </c>
    </row>
    <row r="4115" spans="1:3" x14ac:dyDescent="0.25">
      <c r="A4115" s="245">
        <v>43994</v>
      </c>
      <c r="B4115" s="246" t="s">
        <v>47</v>
      </c>
      <c r="C4115" s="222" t="s">
        <v>47</v>
      </c>
    </row>
    <row r="4116" spans="1:3" x14ac:dyDescent="0.25">
      <c r="A4116" s="245">
        <v>43995</v>
      </c>
      <c r="B4116" s="246" t="s">
        <v>47</v>
      </c>
      <c r="C4116" s="222" t="s">
        <v>47</v>
      </c>
    </row>
    <row r="4117" spans="1:3" x14ac:dyDescent="0.25">
      <c r="A4117" s="245">
        <v>43996</v>
      </c>
      <c r="B4117" s="246" t="s">
        <v>47</v>
      </c>
      <c r="C4117" s="222" t="s">
        <v>47</v>
      </c>
    </row>
    <row r="4118" spans="1:3" x14ac:dyDescent="0.25">
      <c r="A4118" s="245">
        <v>43998</v>
      </c>
      <c r="B4118" s="246" t="s">
        <v>47</v>
      </c>
      <c r="C4118" s="222" t="s">
        <v>47</v>
      </c>
    </row>
    <row r="4119" spans="1:3" x14ac:dyDescent="0.25">
      <c r="A4119" s="245">
        <v>43999</v>
      </c>
      <c r="B4119" s="246" t="s">
        <v>47</v>
      </c>
      <c r="C4119" s="222" t="s">
        <v>47</v>
      </c>
    </row>
    <row r="4120" spans="1:3" x14ac:dyDescent="0.25">
      <c r="A4120" s="245">
        <v>44000</v>
      </c>
      <c r="B4120" s="246" t="s">
        <v>47</v>
      </c>
      <c r="C4120" s="222" t="s">
        <v>47</v>
      </c>
    </row>
    <row r="4121" spans="1:3" x14ac:dyDescent="0.25">
      <c r="A4121" s="245">
        <v>44001</v>
      </c>
      <c r="B4121" s="246" t="s">
        <v>47</v>
      </c>
      <c r="C4121" s="222" t="s">
        <v>47</v>
      </c>
    </row>
    <row r="4122" spans="1:3" x14ac:dyDescent="0.25">
      <c r="A4122" s="245">
        <v>44002</v>
      </c>
      <c r="B4122" s="246" t="s">
        <v>47</v>
      </c>
      <c r="C4122" s="222" t="s">
        <v>47</v>
      </c>
    </row>
    <row r="4123" spans="1:3" x14ac:dyDescent="0.25">
      <c r="A4123" s="245">
        <v>44003</v>
      </c>
      <c r="B4123" s="246" t="s">
        <v>47</v>
      </c>
      <c r="C4123" s="222" t="s">
        <v>47</v>
      </c>
    </row>
    <row r="4124" spans="1:3" x14ac:dyDescent="0.25">
      <c r="A4124" s="245">
        <v>44004</v>
      </c>
      <c r="B4124" s="246" t="s">
        <v>47</v>
      </c>
      <c r="C4124" s="222" t="s">
        <v>47</v>
      </c>
    </row>
    <row r="4125" spans="1:3" x14ac:dyDescent="0.25">
      <c r="A4125" s="245">
        <v>44005</v>
      </c>
      <c r="B4125" s="246" t="s">
        <v>47</v>
      </c>
      <c r="C4125" s="222" t="s">
        <v>47</v>
      </c>
    </row>
    <row r="4126" spans="1:3" x14ac:dyDescent="0.25">
      <c r="A4126" s="245">
        <v>44006</v>
      </c>
      <c r="B4126" s="246" t="s">
        <v>47</v>
      </c>
      <c r="C4126" s="222" t="s">
        <v>47</v>
      </c>
    </row>
    <row r="4127" spans="1:3" x14ac:dyDescent="0.25">
      <c r="A4127" s="245">
        <v>44007</v>
      </c>
      <c r="B4127" s="246" t="s">
        <v>47</v>
      </c>
      <c r="C4127" s="222" t="s">
        <v>47</v>
      </c>
    </row>
    <row r="4128" spans="1:3" x14ac:dyDescent="0.25">
      <c r="A4128" s="245">
        <v>44008</v>
      </c>
      <c r="B4128" s="246" t="s">
        <v>47</v>
      </c>
      <c r="C4128" s="222" t="s">
        <v>47</v>
      </c>
    </row>
    <row r="4129" spans="1:3" x14ac:dyDescent="0.25">
      <c r="A4129" s="245">
        <v>44009</v>
      </c>
      <c r="B4129" s="246" t="s">
        <v>47</v>
      </c>
      <c r="C4129" s="222" t="s">
        <v>47</v>
      </c>
    </row>
    <row r="4130" spans="1:3" x14ac:dyDescent="0.25">
      <c r="A4130" s="245">
        <v>44010</v>
      </c>
      <c r="B4130" s="246" t="s">
        <v>47</v>
      </c>
      <c r="C4130" s="222" t="s">
        <v>47</v>
      </c>
    </row>
    <row r="4131" spans="1:3" x14ac:dyDescent="0.25">
      <c r="A4131" s="245">
        <v>44011</v>
      </c>
      <c r="B4131" s="246" t="s">
        <v>47</v>
      </c>
      <c r="C4131" s="222" t="s">
        <v>47</v>
      </c>
    </row>
    <row r="4132" spans="1:3" x14ac:dyDescent="0.25">
      <c r="A4132" s="245">
        <v>44012</v>
      </c>
      <c r="B4132" s="246" t="s">
        <v>47</v>
      </c>
      <c r="C4132" s="222" t="s">
        <v>47</v>
      </c>
    </row>
    <row r="4133" spans="1:3" x14ac:dyDescent="0.25">
      <c r="A4133" s="245">
        <v>44013</v>
      </c>
      <c r="B4133" s="246" t="s">
        <v>47</v>
      </c>
      <c r="C4133" s="222" t="s">
        <v>47</v>
      </c>
    </row>
    <row r="4134" spans="1:3" x14ac:dyDescent="0.25">
      <c r="A4134" s="245">
        <v>44014</v>
      </c>
      <c r="B4134" s="246" t="s">
        <v>47</v>
      </c>
      <c r="C4134" s="222" t="s">
        <v>47</v>
      </c>
    </row>
    <row r="4135" spans="1:3" x14ac:dyDescent="0.25">
      <c r="A4135" s="245">
        <v>44015</v>
      </c>
      <c r="B4135" s="246" t="s">
        <v>47</v>
      </c>
      <c r="C4135" s="222" t="s">
        <v>47</v>
      </c>
    </row>
    <row r="4136" spans="1:3" x14ac:dyDescent="0.25">
      <c r="A4136" s="245">
        <v>44016</v>
      </c>
      <c r="B4136" s="246" t="s">
        <v>47</v>
      </c>
      <c r="C4136" s="222" t="s">
        <v>47</v>
      </c>
    </row>
    <row r="4137" spans="1:3" x14ac:dyDescent="0.25">
      <c r="A4137" s="245">
        <v>44017</v>
      </c>
      <c r="B4137" s="246" t="s">
        <v>47</v>
      </c>
      <c r="C4137" s="222" t="s">
        <v>47</v>
      </c>
    </row>
    <row r="4138" spans="1:3" x14ac:dyDescent="0.25">
      <c r="A4138" s="245">
        <v>44018</v>
      </c>
      <c r="B4138" s="246" t="s">
        <v>47</v>
      </c>
      <c r="C4138" s="222" t="s">
        <v>47</v>
      </c>
    </row>
    <row r="4139" spans="1:3" x14ac:dyDescent="0.25">
      <c r="A4139" s="245">
        <v>44019</v>
      </c>
      <c r="B4139" s="246" t="s">
        <v>47</v>
      </c>
      <c r="C4139" s="222" t="s">
        <v>47</v>
      </c>
    </row>
    <row r="4140" spans="1:3" x14ac:dyDescent="0.25">
      <c r="A4140" s="245">
        <v>44020</v>
      </c>
      <c r="B4140" s="246" t="s">
        <v>47</v>
      </c>
      <c r="C4140" s="222" t="s">
        <v>47</v>
      </c>
    </row>
    <row r="4141" spans="1:3" x14ac:dyDescent="0.25">
      <c r="A4141" s="245">
        <v>44021</v>
      </c>
      <c r="B4141" s="246" t="s">
        <v>47</v>
      </c>
      <c r="C4141" s="222" t="s">
        <v>47</v>
      </c>
    </row>
    <row r="4142" spans="1:3" x14ac:dyDescent="0.25">
      <c r="A4142" s="245">
        <v>44022</v>
      </c>
      <c r="B4142" s="246" t="s">
        <v>47</v>
      </c>
      <c r="C4142" s="222" t="s">
        <v>47</v>
      </c>
    </row>
    <row r="4143" spans="1:3" x14ac:dyDescent="0.25">
      <c r="A4143" s="245">
        <v>44023</v>
      </c>
      <c r="B4143" s="246" t="s">
        <v>47</v>
      </c>
      <c r="C4143" s="222" t="s">
        <v>47</v>
      </c>
    </row>
    <row r="4144" spans="1:3" x14ac:dyDescent="0.25">
      <c r="A4144" s="245">
        <v>44024</v>
      </c>
      <c r="B4144" s="246" t="s">
        <v>47</v>
      </c>
      <c r="C4144" s="222" t="s">
        <v>47</v>
      </c>
    </row>
    <row r="4145" spans="1:3" x14ac:dyDescent="0.25">
      <c r="A4145" s="245">
        <v>44025</v>
      </c>
      <c r="B4145" s="246" t="s">
        <v>47</v>
      </c>
      <c r="C4145" s="222" t="s">
        <v>47</v>
      </c>
    </row>
    <row r="4146" spans="1:3" x14ac:dyDescent="0.25">
      <c r="A4146" s="245">
        <v>44026</v>
      </c>
      <c r="B4146" s="246" t="s">
        <v>47</v>
      </c>
      <c r="C4146" s="222" t="s">
        <v>47</v>
      </c>
    </row>
    <row r="4147" spans="1:3" x14ac:dyDescent="0.25">
      <c r="A4147" s="245">
        <v>44027</v>
      </c>
      <c r="B4147" s="246" t="s">
        <v>47</v>
      </c>
      <c r="C4147" s="222" t="s">
        <v>47</v>
      </c>
    </row>
    <row r="4148" spans="1:3" x14ac:dyDescent="0.25">
      <c r="A4148" s="245">
        <v>44028</v>
      </c>
      <c r="B4148" s="246" t="s">
        <v>47</v>
      </c>
      <c r="C4148" s="222" t="s">
        <v>47</v>
      </c>
    </row>
    <row r="4149" spans="1:3" x14ac:dyDescent="0.25">
      <c r="A4149" s="245">
        <v>44029</v>
      </c>
      <c r="B4149" s="246" t="s">
        <v>47</v>
      </c>
      <c r="C4149" s="222" t="s">
        <v>47</v>
      </c>
    </row>
    <row r="4150" spans="1:3" x14ac:dyDescent="0.25">
      <c r="A4150" s="245">
        <v>44030</v>
      </c>
      <c r="B4150" s="246" t="s">
        <v>47</v>
      </c>
      <c r="C4150" s="222" t="s">
        <v>47</v>
      </c>
    </row>
    <row r="4151" spans="1:3" x14ac:dyDescent="0.25">
      <c r="A4151" s="245">
        <v>44031</v>
      </c>
      <c r="B4151" s="246" t="s">
        <v>47</v>
      </c>
      <c r="C4151" s="222" t="s">
        <v>47</v>
      </c>
    </row>
    <row r="4152" spans="1:3" x14ac:dyDescent="0.25">
      <c r="A4152" s="245">
        <v>44032</v>
      </c>
      <c r="B4152" s="246" t="s">
        <v>47</v>
      </c>
      <c r="C4152" s="222" t="s">
        <v>47</v>
      </c>
    </row>
    <row r="4153" spans="1:3" x14ac:dyDescent="0.25">
      <c r="A4153" s="245">
        <v>44033</v>
      </c>
      <c r="B4153" s="246" t="s">
        <v>47</v>
      </c>
      <c r="C4153" s="222" t="s">
        <v>47</v>
      </c>
    </row>
    <row r="4154" spans="1:3" x14ac:dyDescent="0.25">
      <c r="A4154" s="245">
        <v>44034</v>
      </c>
      <c r="B4154" s="246" t="s">
        <v>47</v>
      </c>
      <c r="C4154" s="222" t="s">
        <v>47</v>
      </c>
    </row>
    <row r="4155" spans="1:3" x14ac:dyDescent="0.25">
      <c r="A4155" s="245">
        <v>44035</v>
      </c>
      <c r="B4155" s="246" t="s">
        <v>47</v>
      </c>
      <c r="C4155" s="222" t="s">
        <v>47</v>
      </c>
    </row>
    <row r="4156" spans="1:3" x14ac:dyDescent="0.25">
      <c r="A4156" s="245">
        <v>44036</v>
      </c>
      <c r="B4156" s="246" t="s">
        <v>47</v>
      </c>
      <c r="C4156" s="222" t="s">
        <v>47</v>
      </c>
    </row>
    <row r="4157" spans="1:3" x14ac:dyDescent="0.25">
      <c r="A4157" s="245">
        <v>44037</v>
      </c>
      <c r="B4157" s="246" t="s">
        <v>47</v>
      </c>
      <c r="C4157" s="222" t="s">
        <v>47</v>
      </c>
    </row>
    <row r="4158" spans="1:3" x14ac:dyDescent="0.25">
      <c r="A4158" s="245">
        <v>44038</v>
      </c>
      <c r="B4158" s="246" t="s">
        <v>47</v>
      </c>
      <c r="C4158" s="222" t="s">
        <v>47</v>
      </c>
    </row>
    <row r="4159" spans="1:3" x14ac:dyDescent="0.25">
      <c r="A4159" s="245">
        <v>44039</v>
      </c>
      <c r="B4159" s="246" t="s">
        <v>47</v>
      </c>
      <c r="C4159" s="222" t="s">
        <v>47</v>
      </c>
    </row>
    <row r="4160" spans="1:3" x14ac:dyDescent="0.25">
      <c r="A4160" s="245">
        <v>44040</v>
      </c>
      <c r="B4160" s="246" t="s">
        <v>47</v>
      </c>
      <c r="C4160" s="222" t="s">
        <v>47</v>
      </c>
    </row>
    <row r="4161" spans="1:3" x14ac:dyDescent="0.25">
      <c r="A4161" s="245">
        <v>44041</v>
      </c>
      <c r="B4161" s="246" t="s">
        <v>47</v>
      </c>
      <c r="C4161" s="222" t="s">
        <v>47</v>
      </c>
    </row>
    <row r="4162" spans="1:3" x14ac:dyDescent="0.25">
      <c r="A4162" s="245">
        <v>44042</v>
      </c>
      <c r="B4162" s="246" t="s">
        <v>47</v>
      </c>
      <c r="C4162" s="222" t="s">
        <v>47</v>
      </c>
    </row>
    <row r="4163" spans="1:3" x14ac:dyDescent="0.25">
      <c r="A4163" s="245">
        <v>44043</v>
      </c>
      <c r="B4163" s="246" t="s">
        <v>47</v>
      </c>
      <c r="C4163" s="222" t="s">
        <v>47</v>
      </c>
    </row>
    <row r="4164" spans="1:3" x14ac:dyDescent="0.25">
      <c r="A4164" s="245">
        <v>44045</v>
      </c>
      <c r="B4164" s="246" t="s">
        <v>47</v>
      </c>
      <c r="C4164" s="222" t="s">
        <v>47</v>
      </c>
    </row>
    <row r="4165" spans="1:3" x14ac:dyDescent="0.25">
      <c r="A4165" s="245">
        <v>44046</v>
      </c>
      <c r="B4165" s="246" t="s">
        <v>47</v>
      </c>
      <c r="C4165" s="222" t="s">
        <v>47</v>
      </c>
    </row>
    <row r="4166" spans="1:3" x14ac:dyDescent="0.25">
      <c r="A4166" s="245">
        <v>44047</v>
      </c>
      <c r="B4166" s="246" t="s">
        <v>47</v>
      </c>
      <c r="C4166" s="222" t="s">
        <v>47</v>
      </c>
    </row>
    <row r="4167" spans="1:3" x14ac:dyDescent="0.25">
      <c r="A4167" s="245">
        <v>44048</v>
      </c>
      <c r="B4167" s="246" t="s">
        <v>47</v>
      </c>
      <c r="C4167" s="222" t="s">
        <v>47</v>
      </c>
    </row>
    <row r="4168" spans="1:3" x14ac:dyDescent="0.25">
      <c r="A4168" s="245">
        <v>44049</v>
      </c>
      <c r="B4168" s="246" t="s">
        <v>47</v>
      </c>
      <c r="C4168" s="222" t="s">
        <v>47</v>
      </c>
    </row>
    <row r="4169" spans="1:3" x14ac:dyDescent="0.25">
      <c r="A4169" s="245">
        <v>44050</v>
      </c>
      <c r="B4169" s="246" t="s">
        <v>47</v>
      </c>
      <c r="C4169" s="222" t="s">
        <v>47</v>
      </c>
    </row>
    <row r="4170" spans="1:3" x14ac:dyDescent="0.25">
      <c r="A4170" s="245">
        <v>44052</v>
      </c>
      <c r="B4170" s="246" t="s">
        <v>47</v>
      </c>
      <c r="C4170" s="222" t="s">
        <v>47</v>
      </c>
    </row>
    <row r="4171" spans="1:3" x14ac:dyDescent="0.25">
      <c r="A4171" s="245">
        <v>44053</v>
      </c>
      <c r="B4171" s="246" t="s">
        <v>47</v>
      </c>
      <c r="C4171" s="222" t="s">
        <v>47</v>
      </c>
    </row>
    <row r="4172" spans="1:3" x14ac:dyDescent="0.25">
      <c r="A4172" s="245">
        <v>44054</v>
      </c>
      <c r="B4172" s="246" t="s">
        <v>47</v>
      </c>
      <c r="C4172" s="222" t="s">
        <v>47</v>
      </c>
    </row>
    <row r="4173" spans="1:3" x14ac:dyDescent="0.25">
      <c r="A4173" s="245">
        <v>44055</v>
      </c>
      <c r="B4173" s="246" t="s">
        <v>47</v>
      </c>
      <c r="C4173" s="222" t="s">
        <v>47</v>
      </c>
    </row>
    <row r="4174" spans="1:3" x14ac:dyDescent="0.25">
      <c r="A4174" s="245">
        <v>44056</v>
      </c>
      <c r="B4174" s="246" t="s">
        <v>47</v>
      </c>
      <c r="C4174" s="222" t="s">
        <v>47</v>
      </c>
    </row>
    <row r="4175" spans="1:3" x14ac:dyDescent="0.25">
      <c r="A4175" s="245">
        <v>44057</v>
      </c>
      <c r="B4175" s="246" t="s">
        <v>47</v>
      </c>
      <c r="C4175" s="222" t="s">
        <v>47</v>
      </c>
    </row>
    <row r="4176" spans="1:3" x14ac:dyDescent="0.25">
      <c r="A4176" s="245">
        <v>44058</v>
      </c>
      <c r="B4176" s="246" t="s">
        <v>47</v>
      </c>
      <c r="C4176" s="222" t="s">
        <v>47</v>
      </c>
    </row>
    <row r="4177" spans="1:3" x14ac:dyDescent="0.25">
      <c r="A4177" s="245">
        <v>44059</v>
      </c>
      <c r="B4177" s="246" t="s">
        <v>47</v>
      </c>
      <c r="C4177" s="222" t="s">
        <v>47</v>
      </c>
    </row>
    <row r="4178" spans="1:3" x14ac:dyDescent="0.25">
      <c r="A4178" s="245">
        <v>44060</v>
      </c>
      <c r="B4178" s="246" t="s">
        <v>47</v>
      </c>
      <c r="C4178" s="222" t="s">
        <v>47</v>
      </c>
    </row>
    <row r="4179" spans="1:3" x14ac:dyDescent="0.25">
      <c r="A4179" s="245">
        <v>44061</v>
      </c>
      <c r="B4179" s="246" t="s">
        <v>47</v>
      </c>
      <c r="C4179" s="222" t="s">
        <v>47</v>
      </c>
    </row>
    <row r="4180" spans="1:3" x14ac:dyDescent="0.25">
      <c r="A4180" s="245">
        <v>44062</v>
      </c>
      <c r="B4180" s="246" t="s">
        <v>47</v>
      </c>
      <c r="C4180" s="222" t="s">
        <v>47</v>
      </c>
    </row>
    <row r="4181" spans="1:3" x14ac:dyDescent="0.25">
      <c r="A4181" s="245">
        <v>44063</v>
      </c>
      <c r="B4181" s="246" t="s">
        <v>47</v>
      </c>
      <c r="C4181" s="222" t="s">
        <v>47</v>
      </c>
    </row>
    <row r="4182" spans="1:3" x14ac:dyDescent="0.25">
      <c r="A4182" s="245">
        <v>44064</v>
      </c>
      <c r="B4182" s="246" t="s">
        <v>47</v>
      </c>
      <c r="C4182" s="222" t="s">
        <v>47</v>
      </c>
    </row>
    <row r="4183" spans="1:3" x14ac:dyDescent="0.25">
      <c r="A4183" s="245">
        <v>44065</v>
      </c>
      <c r="B4183" s="246" t="s">
        <v>47</v>
      </c>
      <c r="C4183" s="222" t="s">
        <v>47</v>
      </c>
    </row>
    <row r="4184" spans="1:3" x14ac:dyDescent="0.25">
      <c r="A4184" s="245">
        <v>44066</v>
      </c>
      <c r="B4184" s="246" t="s">
        <v>47</v>
      </c>
      <c r="C4184" s="222" t="s">
        <v>47</v>
      </c>
    </row>
    <row r="4185" spans="1:3" x14ac:dyDescent="0.25">
      <c r="A4185" s="245">
        <v>44067</v>
      </c>
      <c r="B4185" s="246" t="s">
        <v>47</v>
      </c>
      <c r="C4185" s="222" t="s">
        <v>47</v>
      </c>
    </row>
    <row r="4186" spans="1:3" x14ac:dyDescent="0.25">
      <c r="A4186" s="245">
        <v>44068</v>
      </c>
      <c r="B4186" s="246" t="s">
        <v>47</v>
      </c>
      <c r="C4186" s="222" t="s">
        <v>47</v>
      </c>
    </row>
    <row r="4187" spans="1:3" x14ac:dyDescent="0.25">
      <c r="A4187" s="245">
        <v>44069</v>
      </c>
      <c r="B4187" s="246" t="s">
        <v>47</v>
      </c>
      <c r="C4187" s="222" t="s">
        <v>47</v>
      </c>
    </row>
    <row r="4188" spans="1:3" x14ac:dyDescent="0.25">
      <c r="A4188" s="245">
        <v>44070</v>
      </c>
      <c r="B4188" s="246" t="s">
        <v>47</v>
      </c>
      <c r="C4188" s="222" t="s">
        <v>47</v>
      </c>
    </row>
    <row r="4189" spans="1:3" x14ac:dyDescent="0.25">
      <c r="A4189" s="245">
        <v>44071</v>
      </c>
      <c r="B4189" s="246" t="s">
        <v>47</v>
      </c>
      <c r="C4189" s="222" t="s">
        <v>47</v>
      </c>
    </row>
    <row r="4190" spans="1:3" x14ac:dyDescent="0.25">
      <c r="A4190" s="245">
        <v>44072</v>
      </c>
      <c r="B4190" s="246" t="s">
        <v>47</v>
      </c>
      <c r="C4190" s="222" t="s">
        <v>47</v>
      </c>
    </row>
    <row r="4191" spans="1:3" x14ac:dyDescent="0.25">
      <c r="A4191" s="245">
        <v>44073</v>
      </c>
      <c r="B4191" s="246" t="s">
        <v>47</v>
      </c>
      <c r="C4191" s="222" t="s">
        <v>47</v>
      </c>
    </row>
    <row r="4192" spans="1:3" x14ac:dyDescent="0.25">
      <c r="A4192" s="245">
        <v>44074</v>
      </c>
      <c r="B4192" s="246" t="s">
        <v>47</v>
      </c>
      <c r="C4192" s="222" t="s">
        <v>47</v>
      </c>
    </row>
    <row r="4193" spans="1:3" x14ac:dyDescent="0.25">
      <c r="A4193" s="245">
        <v>44075</v>
      </c>
      <c r="B4193" s="246" t="s">
        <v>47</v>
      </c>
      <c r="C4193" s="222" t="s">
        <v>47</v>
      </c>
    </row>
    <row r="4194" spans="1:3" x14ac:dyDescent="0.25">
      <c r="A4194" s="245">
        <v>44076</v>
      </c>
      <c r="B4194" s="246" t="s">
        <v>47</v>
      </c>
      <c r="C4194" s="222" t="s">
        <v>47</v>
      </c>
    </row>
    <row r="4195" spans="1:3" x14ac:dyDescent="0.25">
      <c r="A4195" s="245">
        <v>44077</v>
      </c>
      <c r="B4195" s="246" t="s">
        <v>47</v>
      </c>
      <c r="C4195" s="222" t="s">
        <v>47</v>
      </c>
    </row>
    <row r="4196" spans="1:3" x14ac:dyDescent="0.25">
      <c r="A4196" s="245">
        <v>44078</v>
      </c>
      <c r="B4196" s="246" t="s">
        <v>47</v>
      </c>
      <c r="C4196" s="222" t="s">
        <v>47</v>
      </c>
    </row>
    <row r="4197" spans="1:3" x14ac:dyDescent="0.25">
      <c r="A4197" s="245">
        <v>44079</v>
      </c>
      <c r="B4197" s="246" t="s">
        <v>47</v>
      </c>
      <c r="C4197" s="222" t="s">
        <v>47</v>
      </c>
    </row>
    <row r="4198" spans="1:3" x14ac:dyDescent="0.25">
      <c r="A4198" s="245">
        <v>44080</v>
      </c>
      <c r="B4198" s="246" t="s">
        <v>47</v>
      </c>
      <c r="C4198" s="222" t="s">
        <v>47</v>
      </c>
    </row>
    <row r="4199" spans="1:3" x14ac:dyDescent="0.25">
      <c r="A4199" s="245">
        <v>44081</v>
      </c>
      <c r="B4199" s="246" t="s">
        <v>47</v>
      </c>
      <c r="C4199" s="222" t="s">
        <v>47</v>
      </c>
    </row>
    <row r="4200" spans="1:3" x14ac:dyDescent="0.25">
      <c r="A4200" s="245">
        <v>44082</v>
      </c>
      <c r="B4200" s="246" t="s">
        <v>47</v>
      </c>
      <c r="C4200" s="222" t="s">
        <v>47</v>
      </c>
    </row>
    <row r="4201" spans="1:3" x14ac:dyDescent="0.25">
      <c r="A4201" s="245">
        <v>44083</v>
      </c>
      <c r="B4201" s="246" t="s">
        <v>47</v>
      </c>
      <c r="C4201" s="222" t="s">
        <v>47</v>
      </c>
    </row>
    <row r="4202" spans="1:3" x14ac:dyDescent="0.25">
      <c r="A4202" s="245">
        <v>44084</v>
      </c>
      <c r="B4202" s="246" t="s">
        <v>47</v>
      </c>
      <c r="C4202" s="222" t="s">
        <v>47</v>
      </c>
    </row>
    <row r="4203" spans="1:3" x14ac:dyDescent="0.25">
      <c r="A4203" s="245">
        <v>44086</v>
      </c>
      <c r="B4203" s="246" t="s">
        <v>47</v>
      </c>
      <c r="C4203" s="222" t="s">
        <v>47</v>
      </c>
    </row>
    <row r="4204" spans="1:3" x14ac:dyDescent="0.25">
      <c r="A4204" s="245">
        <v>44087</v>
      </c>
      <c r="B4204" s="246" t="s">
        <v>47</v>
      </c>
      <c r="C4204" s="222" t="s">
        <v>47</v>
      </c>
    </row>
    <row r="4205" spans="1:3" x14ac:dyDescent="0.25">
      <c r="A4205" s="245">
        <v>44088</v>
      </c>
      <c r="B4205" s="246" t="s">
        <v>47</v>
      </c>
      <c r="C4205" s="222" t="s">
        <v>47</v>
      </c>
    </row>
    <row r="4206" spans="1:3" x14ac:dyDescent="0.25">
      <c r="A4206" s="245">
        <v>44089</v>
      </c>
      <c r="B4206" s="246" t="s">
        <v>47</v>
      </c>
      <c r="C4206" s="222" t="s">
        <v>47</v>
      </c>
    </row>
    <row r="4207" spans="1:3" x14ac:dyDescent="0.25">
      <c r="A4207" s="245">
        <v>44091</v>
      </c>
      <c r="B4207" s="246" t="s">
        <v>47</v>
      </c>
      <c r="C4207" s="222" t="s">
        <v>47</v>
      </c>
    </row>
    <row r="4208" spans="1:3" x14ac:dyDescent="0.25">
      <c r="A4208" s="245">
        <v>44092</v>
      </c>
      <c r="B4208" s="246" t="s">
        <v>47</v>
      </c>
      <c r="C4208" s="222" t="s">
        <v>47</v>
      </c>
    </row>
    <row r="4209" spans="1:3" x14ac:dyDescent="0.25">
      <c r="A4209" s="245">
        <v>44093</v>
      </c>
      <c r="B4209" s="246" t="s">
        <v>47</v>
      </c>
      <c r="C4209" s="222" t="s">
        <v>47</v>
      </c>
    </row>
    <row r="4210" spans="1:3" x14ac:dyDescent="0.25">
      <c r="A4210" s="245">
        <v>44094</v>
      </c>
      <c r="B4210" s="246" t="s">
        <v>47</v>
      </c>
      <c r="C4210" s="222" t="s">
        <v>47</v>
      </c>
    </row>
    <row r="4211" spans="1:3" x14ac:dyDescent="0.25">
      <c r="A4211" s="245">
        <v>44097</v>
      </c>
      <c r="B4211" s="246" t="s">
        <v>47</v>
      </c>
      <c r="C4211" s="222" t="s">
        <v>47</v>
      </c>
    </row>
    <row r="4212" spans="1:3" x14ac:dyDescent="0.25">
      <c r="A4212" s="245">
        <v>44098</v>
      </c>
      <c r="B4212" s="246" t="s">
        <v>47</v>
      </c>
      <c r="C4212" s="222" t="s">
        <v>47</v>
      </c>
    </row>
    <row r="4213" spans="1:3" x14ac:dyDescent="0.25">
      <c r="A4213" s="245">
        <v>44100</v>
      </c>
      <c r="B4213" s="246" t="s">
        <v>47</v>
      </c>
      <c r="C4213" s="222" t="s">
        <v>47</v>
      </c>
    </row>
    <row r="4214" spans="1:3" x14ac:dyDescent="0.25">
      <c r="A4214" s="245">
        <v>44101</v>
      </c>
      <c r="B4214" s="246" t="s">
        <v>47</v>
      </c>
      <c r="C4214" s="222" t="s">
        <v>47</v>
      </c>
    </row>
    <row r="4215" spans="1:3" x14ac:dyDescent="0.25">
      <c r="A4215" s="245">
        <v>44102</v>
      </c>
      <c r="B4215" s="246" t="s">
        <v>47</v>
      </c>
      <c r="C4215" s="222" t="s">
        <v>47</v>
      </c>
    </row>
    <row r="4216" spans="1:3" x14ac:dyDescent="0.25">
      <c r="A4216" s="245">
        <v>44103</v>
      </c>
      <c r="B4216" s="246" t="s">
        <v>47</v>
      </c>
      <c r="C4216" s="222" t="s">
        <v>47</v>
      </c>
    </row>
    <row r="4217" spans="1:3" x14ac:dyDescent="0.25">
      <c r="A4217" s="245">
        <v>44104</v>
      </c>
      <c r="B4217" s="246" t="s">
        <v>47</v>
      </c>
      <c r="C4217" s="222" t="s">
        <v>47</v>
      </c>
    </row>
    <row r="4218" spans="1:3" x14ac:dyDescent="0.25">
      <c r="A4218" s="245">
        <v>44105</v>
      </c>
      <c r="B4218" s="246" t="s">
        <v>47</v>
      </c>
      <c r="C4218" s="222" t="s">
        <v>47</v>
      </c>
    </row>
    <row r="4219" spans="1:3" x14ac:dyDescent="0.25">
      <c r="A4219" s="245">
        <v>44106</v>
      </c>
      <c r="B4219" s="246" t="s">
        <v>47</v>
      </c>
      <c r="C4219" s="222" t="s">
        <v>47</v>
      </c>
    </row>
    <row r="4220" spans="1:3" x14ac:dyDescent="0.25">
      <c r="A4220" s="245">
        <v>44107</v>
      </c>
      <c r="B4220" s="246" t="s">
        <v>47</v>
      </c>
      <c r="C4220" s="222" t="s">
        <v>47</v>
      </c>
    </row>
    <row r="4221" spans="1:3" x14ac:dyDescent="0.25">
      <c r="A4221" s="245">
        <v>44108</v>
      </c>
      <c r="B4221" s="246" t="s">
        <v>47</v>
      </c>
      <c r="C4221" s="222" t="s">
        <v>47</v>
      </c>
    </row>
    <row r="4222" spans="1:3" x14ac:dyDescent="0.25">
      <c r="A4222" s="245">
        <v>44109</v>
      </c>
      <c r="B4222" s="246" t="s">
        <v>47</v>
      </c>
      <c r="C4222" s="222" t="s">
        <v>47</v>
      </c>
    </row>
    <row r="4223" spans="1:3" x14ac:dyDescent="0.25">
      <c r="A4223" s="245">
        <v>44110</v>
      </c>
      <c r="B4223" s="246" t="s">
        <v>47</v>
      </c>
      <c r="C4223" s="222" t="s">
        <v>47</v>
      </c>
    </row>
    <row r="4224" spans="1:3" x14ac:dyDescent="0.25">
      <c r="A4224" s="245">
        <v>44111</v>
      </c>
      <c r="B4224" s="246" t="s">
        <v>47</v>
      </c>
      <c r="C4224" s="222" t="s">
        <v>47</v>
      </c>
    </row>
    <row r="4225" spans="1:3" x14ac:dyDescent="0.25">
      <c r="A4225" s="245">
        <v>44112</v>
      </c>
      <c r="B4225" s="246" t="s">
        <v>47</v>
      </c>
      <c r="C4225" s="222" t="s">
        <v>47</v>
      </c>
    </row>
    <row r="4226" spans="1:3" x14ac:dyDescent="0.25">
      <c r="A4226" s="245">
        <v>44113</v>
      </c>
      <c r="B4226" s="246" t="s">
        <v>47</v>
      </c>
      <c r="C4226" s="222" t="s">
        <v>47</v>
      </c>
    </row>
    <row r="4227" spans="1:3" x14ac:dyDescent="0.25">
      <c r="A4227" s="245">
        <v>44114</v>
      </c>
      <c r="B4227" s="246" t="s">
        <v>47</v>
      </c>
      <c r="C4227" s="222" t="s">
        <v>47</v>
      </c>
    </row>
    <row r="4228" spans="1:3" x14ac:dyDescent="0.25">
      <c r="A4228" s="245">
        <v>44115</v>
      </c>
      <c r="B4228" s="246" t="s">
        <v>47</v>
      </c>
      <c r="C4228" s="222" t="s">
        <v>47</v>
      </c>
    </row>
    <row r="4229" spans="1:3" x14ac:dyDescent="0.25">
      <c r="A4229" s="245">
        <v>44117</v>
      </c>
      <c r="B4229" s="246" t="s">
        <v>47</v>
      </c>
      <c r="C4229" s="222" t="s">
        <v>47</v>
      </c>
    </row>
    <row r="4230" spans="1:3" x14ac:dyDescent="0.25">
      <c r="A4230" s="245">
        <v>44118</v>
      </c>
      <c r="B4230" s="246" t="s">
        <v>47</v>
      </c>
      <c r="C4230" s="222" t="s">
        <v>47</v>
      </c>
    </row>
    <row r="4231" spans="1:3" x14ac:dyDescent="0.25">
      <c r="A4231" s="245">
        <v>44120</v>
      </c>
      <c r="B4231" s="246" t="s">
        <v>47</v>
      </c>
      <c r="C4231" s="222" t="s">
        <v>47</v>
      </c>
    </row>
    <row r="4232" spans="1:3" x14ac:dyDescent="0.25">
      <c r="A4232" s="245">
        <v>44121</v>
      </c>
      <c r="B4232" s="246" t="s">
        <v>47</v>
      </c>
      <c r="C4232" s="222" t="s">
        <v>47</v>
      </c>
    </row>
    <row r="4233" spans="1:3" x14ac:dyDescent="0.25">
      <c r="A4233" s="245">
        <v>44122</v>
      </c>
      <c r="B4233" s="246" t="s">
        <v>47</v>
      </c>
      <c r="C4233" s="222" t="s">
        <v>47</v>
      </c>
    </row>
    <row r="4234" spans="1:3" x14ac:dyDescent="0.25">
      <c r="A4234" s="245">
        <v>44123</v>
      </c>
      <c r="B4234" s="246" t="s">
        <v>47</v>
      </c>
      <c r="C4234" s="222" t="s">
        <v>47</v>
      </c>
    </row>
    <row r="4235" spans="1:3" x14ac:dyDescent="0.25">
      <c r="A4235" s="245">
        <v>44124</v>
      </c>
      <c r="B4235" s="246" t="s">
        <v>47</v>
      </c>
      <c r="C4235" s="222" t="s">
        <v>47</v>
      </c>
    </row>
    <row r="4236" spans="1:3" x14ac:dyDescent="0.25">
      <c r="A4236" s="245">
        <v>44129</v>
      </c>
      <c r="B4236" s="246" t="s">
        <v>47</v>
      </c>
      <c r="C4236" s="222" t="s">
        <v>47</v>
      </c>
    </row>
    <row r="4237" spans="1:3" x14ac:dyDescent="0.25">
      <c r="A4237" s="245">
        <v>44132</v>
      </c>
      <c r="B4237" s="246" t="s">
        <v>47</v>
      </c>
      <c r="C4237" s="222" t="s">
        <v>47</v>
      </c>
    </row>
    <row r="4238" spans="1:3" x14ac:dyDescent="0.25">
      <c r="A4238" s="245">
        <v>44134</v>
      </c>
      <c r="B4238" s="246" t="s">
        <v>47</v>
      </c>
      <c r="C4238" s="222" t="s">
        <v>47</v>
      </c>
    </row>
    <row r="4239" spans="1:3" x14ac:dyDescent="0.25">
      <c r="A4239" s="245">
        <v>44136</v>
      </c>
      <c r="B4239" s="246" t="s">
        <v>47</v>
      </c>
      <c r="C4239" s="222" t="s">
        <v>47</v>
      </c>
    </row>
    <row r="4240" spans="1:3" x14ac:dyDescent="0.25">
      <c r="A4240" s="245">
        <v>44137</v>
      </c>
      <c r="B4240" s="246" t="s">
        <v>47</v>
      </c>
      <c r="C4240" s="222" t="s">
        <v>47</v>
      </c>
    </row>
    <row r="4241" spans="1:3" x14ac:dyDescent="0.25">
      <c r="A4241" s="245">
        <v>44138</v>
      </c>
      <c r="B4241" s="246" t="s">
        <v>47</v>
      </c>
      <c r="C4241" s="222" t="s">
        <v>47</v>
      </c>
    </row>
    <row r="4242" spans="1:3" x14ac:dyDescent="0.25">
      <c r="A4242" s="245">
        <v>44140</v>
      </c>
      <c r="B4242" s="246" t="s">
        <v>47</v>
      </c>
      <c r="C4242" s="222" t="s">
        <v>47</v>
      </c>
    </row>
    <row r="4243" spans="1:3" x14ac:dyDescent="0.25">
      <c r="A4243" s="245">
        <v>44141</v>
      </c>
      <c r="B4243" s="246" t="s">
        <v>47</v>
      </c>
      <c r="C4243" s="222" t="s">
        <v>47</v>
      </c>
    </row>
    <row r="4244" spans="1:3" x14ac:dyDescent="0.25">
      <c r="A4244" s="245">
        <v>44142</v>
      </c>
      <c r="B4244" s="246" t="s">
        <v>47</v>
      </c>
      <c r="C4244" s="222" t="s">
        <v>47</v>
      </c>
    </row>
    <row r="4245" spans="1:3" x14ac:dyDescent="0.25">
      <c r="A4245" s="245">
        <v>44143</v>
      </c>
      <c r="B4245" s="246" t="s">
        <v>47</v>
      </c>
      <c r="C4245" s="222" t="s">
        <v>47</v>
      </c>
    </row>
    <row r="4246" spans="1:3" x14ac:dyDescent="0.25">
      <c r="A4246" s="245">
        <v>44144</v>
      </c>
      <c r="B4246" s="246" t="s">
        <v>47</v>
      </c>
      <c r="C4246" s="222" t="s">
        <v>47</v>
      </c>
    </row>
    <row r="4247" spans="1:3" x14ac:dyDescent="0.25">
      <c r="A4247" s="245">
        <v>44145</v>
      </c>
      <c r="B4247" s="246" t="s">
        <v>47</v>
      </c>
      <c r="C4247" s="222" t="s">
        <v>47</v>
      </c>
    </row>
    <row r="4248" spans="1:3" x14ac:dyDescent="0.25">
      <c r="A4248" s="245">
        <v>44146</v>
      </c>
      <c r="B4248" s="246" t="s">
        <v>47</v>
      </c>
      <c r="C4248" s="222" t="s">
        <v>47</v>
      </c>
    </row>
    <row r="4249" spans="1:3" x14ac:dyDescent="0.25">
      <c r="A4249" s="245">
        <v>44147</v>
      </c>
      <c r="B4249" s="246" t="s">
        <v>47</v>
      </c>
      <c r="C4249" s="222" t="s">
        <v>47</v>
      </c>
    </row>
    <row r="4250" spans="1:3" x14ac:dyDescent="0.25">
      <c r="A4250" s="245">
        <v>44149</v>
      </c>
      <c r="B4250" s="246" t="s">
        <v>47</v>
      </c>
      <c r="C4250" s="222" t="s">
        <v>47</v>
      </c>
    </row>
    <row r="4251" spans="1:3" x14ac:dyDescent="0.25">
      <c r="A4251" s="245">
        <v>44150</v>
      </c>
      <c r="B4251" s="246" t="s">
        <v>47</v>
      </c>
      <c r="C4251" s="222" t="s">
        <v>47</v>
      </c>
    </row>
    <row r="4252" spans="1:3" x14ac:dyDescent="0.25">
      <c r="A4252" s="245">
        <v>44151</v>
      </c>
      <c r="B4252" s="246" t="s">
        <v>47</v>
      </c>
      <c r="C4252" s="222" t="s">
        <v>47</v>
      </c>
    </row>
    <row r="4253" spans="1:3" x14ac:dyDescent="0.25">
      <c r="A4253" s="245">
        <v>44153</v>
      </c>
      <c r="B4253" s="246" t="s">
        <v>47</v>
      </c>
      <c r="C4253" s="222" t="s">
        <v>47</v>
      </c>
    </row>
    <row r="4254" spans="1:3" x14ac:dyDescent="0.25">
      <c r="A4254" s="245">
        <v>44154</v>
      </c>
      <c r="B4254" s="246" t="s">
        <v>47</v>
      </c>
      <c r="C4254" s="222" t="s">
        <v>47</v>
      </c>
    </row>
    <row r="4255" spans="1:3" x14ac:dyDescent="0.25">
      <c r="A4255" s="245">
        <v>44155</v>
      </c>
      <c r="B4255" s="246" t="s">
        <v>47</v>
      </c>
      <c r="C4255" s="222" t="s">
        <v>47</v>
      </c>
    </row>
    <row r="4256" spans="1:3" x14ac:dyDescent="0.25">
      <c r="A4256" s="245">
        <v>44156</v>
      </c>
      <c r="B4256" s="246" t="s">
        <v>47</v>
      </c>
      <c r="C4256" s="222" t="s">
        <v>47</v>
      </c>
    </row>
    <row r="4257" spans="1:3" x14ac:dyDescent="0.25">
      <c r="A4257" s="245">
        <v>44157</v>
      </c>
      <c r="B4257" s="246" t="s">
        <v>47</v>
      </c>
      <c r="C4257" s="222" t="s">
        <v>47</v>
      </c>
    </row>
    <row r="4258" spans="1:3" x14ac:dyDescent="0.25">
      <c r="A4258" s="245">
        <v>44158</v>
      </c>
      <c r="B4258" s="246" t="s">
        <v>47</v>
      </c>
      <c r="C4258" s="222" t="s">
        <v>47</v>
      </c>
    </row>
    <row r="4259" spans="1:3" x14ac:dyDescent="0.25">
      <c r="A4259" s="245">
        <v>44159</v>
      </c>
      <c r="B4259" s="246" t="s">
        <v>47</v>
      </c>
      <c r="C4259" s="222" t="s">
        <v>47</v>
      </c>
    </row>
    <row r="4260" spans="1:3" x14ac:dyDescent="0.25">
      <c r="A4260" s="245">
        <v>44160</v>
      </c>
      <c r="B4260" s="246" t="s">
        <v>47</v>
      </c>
      <c r="C4260" s="222" t="s">
        <v>47</v>
      </c>
    </row>
    <row r="4261" spans="1:3" x14ac:dyDescent="0.25">
      <c r="A4261" s="245">
        <v>44162</v>
      </c>
      <c r="B4261" s="246" t="s">
        <v>47</v>
      </c>
      <c r="C4261" s="222" t="s">
        <v>47</v>
      </c>
    </row>
    <row r="4262" spans="1:3" x14ac:dyDescent="0.25">
      <c r="A4262" s="245">
        <v>44164</v>
      </c>
      <c r="B4262" s="246" t="s">
        <v>47</v>
      </c>
      <c r="C4262" s="222" t="s">
        <v>47</v>
      </c>
    </row>
    <row r="4263" spans="1:3" x14ac:dyDescent="0.25">
      <c r="A4263" s="245">
        <v>44165</v>
      </c>
      <c r="B4263" s="246" t="s">
        <v>47</v>
      </c>
      <c r="C4263" s="222" t="s">
        <v>47</v>
      </c>
    </row>
    <row r="4264" spans="1:3" x14ac:dyDescent="0.25">
      <c r="A4264" s="245">
        <v>44168</v>
      </c>
      <c r="B4264" s="246" t="s">
        <v>47</v>
      </c>
      <c r="C4264" s="222" t="s">
        <v>47</v>
      </c>
    </row>
    <row r="4265" spans="1:3" x14ac:dyDescent="0.25">
      <c r="A4265" s="245">
        <v>44171</v>
      </c>
      <c r="B4265" s="246" t="s">
        <v>47</v>
      </c>
      <c r="C4265" s="222" t="s">
        <v>47</v>
      </c>
    </row>
    <row r="4266" spans="1:3" x14ac:dyDescent="0.25">
      <c r="A4266" s="245">
        <v>44172</v>
      </c>
      <c r="B4266" s="246" t="s">
        <v>47</v>
      </c>
      <c r="C4266" s="222" t="s">
        <v>47</v>
      </c>
    </row>
    <row r="4267" spans="1:3" x14ac:dyDescent="0.25">
      <c r="A4267" s="245">
        <v>44173</v>
      </c>
      <c r="B4267" s="246" t="s">
        <v>47</v>
      </c>
      <c r="C4267" s="222" t="s">
        <v>47</v>
      </c>
    </row>
    <row r="4268" spans="1:3" x14ac:dyDescent="0.25">
      <c r="A4268" s="245">
        <v>44174</v>
      </c>
      <c r="B4268" s="246" t="s">
        <v>47</v>
      </c>
      <c r="C4268" s="222" t="s">
        <v>47</v>
      </c>
    </row>
    <row r="4269" spans="1:3" x14ac:dyDescent="0.25">
      <c r="A4269" s="245">
        <v>44176</v>
      </c>
      <c r="B4269" s="246" t="s">
        <v>47</v>
      </c>
      <c r="C4269" s="222" t="s">
        <v>47</v>
      </c>
    </row>
    <row r="4270" spans="1:3" x14ac:dyDescent="0.25">
      <c r="A4270" s="245">
        <v>44178</v>
      </c>
      <c r="B4270" s="246" t="s">
        <v>47</v>
      </c>
      <c r="C4270" s="222" t="s">
        <v>47</v>
      </c>
    </row>
    <row r="4271" spans="1:3" x14ac:dyDescent="0.25">
      <c r="A4271" s="245">
        <v>43903</v>
      </c>
      <c r="B4271" s="246" t="s">
        <v>48</v>
      </c>
      <c r="C4271" s="222" t="s">
        <v>48</v>
      </c>
    </row>
    <row r="4272" spans="1:3" x14ac:dyDescent="0.25">
      <c r="A4272" s="245">
        <v>43907</v>
      </c>
      <c r="B4272" s="246" t="s">
        <v>48</v>
      </c>
      <c r="C4272" s="222" t="s">
        <v>48</v>
      </c>
    </row>
    <row r="4273" spans="1:3" x14ac:dyDescent="0.25">
      <c r="A4273" s="245">
        <v>43910</v>
      </c>
      <c r="B4273" s="246" t="s">
        <v>48</v>
      </c>
      <c r="C4273" s="222" t="s">
        <v>48</v>
      </c>
    </row>
    <row r="4274" spans="1:3" x14ac:dyDescent="0.25">
      <c r="A4274" s="245">
        <v>43915</v>
      </c>
      <c r="B4274" s="246" t="s">
        <v>48</v>
      </c>
      <c r="C4274" s="222" t="s">
        <v>48</v>
      </c>
    </row>
    <row r="4275" spans="1:3" x14ac:dyDescent="0.25">
      <c r="A4275" s="245">
        <v>43916</v>
      </c>
      <c r="B4275" s="246" t="s">
        <v>48</v>
      </c>
      <c r="C4275" s="222" t="s">
        <v>48</v>
      </c>
    </row>
    <row r="4276" spans="1:3" x14ac:dyDescent="0.25">
      <c r="A4276" s="245">
        <v>43920</v>
      </c>
      <c r="B4276" s="246" t="s">
        <v>48</v>
      </c>
      <c r="C4276" s="222" t="s">
        <v>48</v>
      </c>
    </row>
    <row r="4277" spans="1:3" x14ac:dyDescent="0.25">
      <c r="A4277" s="245">
        <v>43923</v>
      </c>
      <c r="B4277" s="246" t="s">
        <v>48</v>
      </c>
      <c r="C4277" s="222" t="s">
        <v>48</v>
      </c>
    </row>
    <row r="4278" spans="1:3" x14ac:dyDescent="0.25">
      <c r="A4278" s="245">
        <v>43924</v>
      </c>
      <c r="B4278" s="246" t="s">
        <v>48</v>
      </c>
      <c r="C4278" s="222" t="s">
        <v>48</v>
      </c>
    </row>
    <row r="4279" spans="1:3" x14ac:dyDescent="0.25">
      <c r="A4279" s="245">
        <v>43926</v>
      </c>
      <c r="B4279" s="246" t="s">
        <v>48</v>
      </c>
      <c r="C4279" s="222" t="s">
        <v>48</v>
      </c>
    </row>
    <row r="4280" spans="1:3" x14ac:dyDescent="0.25">
      <c r="A4280" s="245">
        <v>43929</v>
      </c>
      <c r="B4280" s="246" t="s">
        <v>48</v>
      </c>
      <c r="C4280" s="222" t="s">
        <v>48</v>
      </c>
    </row>
    <row r="4281" spans="1:3" x14ac:dyDescent="0.25">
      <c r="A4281" s="245">
        <v>43930</v>
      </c>
      <c r="B4281" s="246" t="s">
        <v>48</v>
      </c>
      <c r="C4281" s="222" t="s">
        <v>48</v>
      </c>
    </row>
    <row r="4282" spans="1:3" x14ac:dyDescent="0.25">
      <c r="A4282" s="245">
        <v>43936</v>
      </c>
      <c r="B4282" s="246" t="s">
        <v>48</v>
      </c>
      <c r="C4282" s="222" t="s">
        <v>48</v>
      </c>
    </row>
    <row r="4283" spans="1:3" x14ac:dyDescent="0.25">
      <c r="A4283" s="245">
        <v>43948</v>
      </c>
      <c r="B4283" s="246" t="s">
        <v>48</v>
      </c>
      <c r="C4283" s="222" t="s">
        <v>48</v>
      </c>
    </row>
    <row r="4284" spans="1:3" x14ac:dyDescent="0.25">
      <c r="A4284" s="245">
        <v>43951</v>
      </c>
      <c r="B4284" s="246" t="s">
        <v>48</v>
      </c>
      <c r="C4284" s="222" t="s">
        <v>48</v>
      </c>
    </row>
    <row r="4285" spans="1:3" x14ac:dyDescent="0.25">
      <c r="A4285" s="245">
        <v>43953</v>
      </c>
      <c r="B4285" s="246" t="s">
        <v>48</v>
      </c>
      <c r="C4285" s="222" t="s">
        <v>48</v>
      </c>
    </row>
    <row r="4286" spans="1:3" x14ac:dyDescent="0.25">
      <c r="A4286" s="245">
        <v>43956</v>
      </c>
      <c r="B4286" s="246" t="s">
        <v>48</v>
      </c>
      <c r="C4286" s="222" t="s">
        <v>48</v>
      </c>
    </row>
    <row r="4287" spans="1:3" x14ac:dyDescent="0.25">
      <c r="A4287" s="245">
        <v>43963</v>
      </c>
      <c r="B4287" s="246" t="s">
        <v>48</v>
      </c>
      <c r="C4287" s="222" t="s">
        <v>48</v>
      </c>
    </row>
    <row r="4288" spans="1:3" x14ac:dyDescent="0.25">
      <c r="A4288" s="245">
        <v>43979</v>
      </c>
      <c r="B4288" s="246" t="s">
        <v>48</v>
      </c>
      <c r="C4288" s="222" t="s">
        <v>48</v>
      </c>
    </row>
    <row r="4289" spans="1:3" x14ac:dyDescent="0.25">
      <c r="A4289" s="245">
        <v>43981</v>
      </c>
      <c r="B4289" s="246" t="s">
        <v>48</v>
      </c>
      <c r="C4289" s="222" t="s">
        <v>48</v>
      </c>
    </row>
    <row r="4290" spans="1:3" x14ac:dyDescent="0.25">
      <c r="A4290" s="245">
        <v>43983</v>
      </c>
      <c r="B4290" s="246" t="s">
        <v>48</v>
      </c>
      <c r="C4290" s="222" t="s">
        <v>48</v>
      </c>
    </row>
    <row r="4291" spans="1:3" x14ac:dyDescent="0.25">
      <c r="A4291" s="245">
        <v>43985</v>
      </c>
      <c r="B4291" s="246" t="s">
        <v>48</v>
      </c>
      <c r="C4291" s="222" t="s">
        <v>48</v>
      </c>
    </row>
    <row r="4292" spans="1:3" x14ac:dyDescent="0.25">
      <c r="A4292" s="245">
        <v>43986</v>
      </c>
      <c r="B4292" s="246" t="s">
        <v>48</v>
      </c>
      <c r="C4292" s="222" t="s">
        <v>48</v>
      </c>
    </row>
    <row r="4293" spans="1:3" x14ac:dyDescent="0.25">
      <c r="A4293" s="245">
        <v>43987</v>
      </c>
      <c r="B4293" s="246" t="s">
        <v>48</v>
      </c>
      <c r="C4293" s="222" t="s">
        <v>48</v>
      </c>
    </row>
    <row r="4294" spans="1:3" x14ac:dyDescent="0.25">
      <c r="A4294" s="245">
        <v>43988</v>
      </c>
      <c r="B4294" s="246" t="s">
        <v>48</v>
      </c>
      <c r="C4294" s="222" t="s">
        <v>48</v>
      </c>
    </row>
    <row r="4295" spans="1:3" x14ac:dyDescent="0.25">
      <c r="A4295" s="245">
        <v>43989</v>
      </c>
      <c r="B4295" s="246" t="s">
        <v>48</v>
      </c>
      <c r="C4295" s="222" t="s">
        <v>48</v>
      </c>
    </row>
    <row r="4296" spans="1:3" x14ac:dyDescent="0.25">
      <c r="A4296" s="245">
        <v>43990</v>
      </c>
      <c r="B4296" s="246" t="s">
        <v>48</v>
      </c>
      <c r="C4296" s="222" t="s">
        <v>48</v>
      </c>
    </row>
    <row r="4297" spans="1:3" x14ac:dyDescent="0.25">
      <c r="A4297" s="245">
        <v>43991</v>
      </c>
      <c r="B4297" s="246" t="s">
        <v>48</v>
      </c>
      <c r="C4297" s="222" t="s">
        <v>48</v>
      </c>
    </row>
    <row r="4298" spans="1:3" x14ac:dyDescent="0.25">
      <c r="A4298" s="245">
        <v>43992</v>
      </c>
      <c r="B4298" s="246" t="s">
        <v>48</v>
      </c>
      <c r="C4298" s="222" t="s">
        <v>48</v>
      </c>
    </row>
    <row r="4299" spans="1:3" x14ac:dyDescent="0.25">
      <c r="A4299" s="245">
        <v>43993</v>
      </c>
      <c r="B4299" s="246" t="s">
        <v>48</v>
      </c>
      <c r="C4299" s="222" t="s">
        <v>48</v>
      </c>
    </row>
    <row r="4300" spans="1:3" x14ac:dyDescent="0.25">
      <c r="A4300" s="245">
        <v>43994</v>
      </c>
      <c r="B4300" s="246" t="s">
        <v>48</v>
      </c>
      <c r="C4300" s="222" t="s">
        <v>48</v>
      </c>
    </row>
    <row r="4301" spans="1:3" x14ac:dyDescent="0.25">
      <c r="A4301" s="245">
        <v>43995</v>
      </c>
      <c r="B4301" s="246" t="s">
        <v>48</v>
      </c>
      <c r="C4301" s="222" t="s">
        <v>48</v>
      </c>
    </row>
    <row r="4302" spans="1:3" x14ac:dyDescent="0.25">
      <c r="A4302" s="245">
        <v>43996</v>
      </c>
      <c r="B4302" s="246" t="s">
        <v>48</v>
      </c>
      <c r="C4302" s="222" t="s">
        <v>48</v>
      </c>
    </row>
    <row r="4303" spans="1:3" x14ac:dyDescent="0.25">
      <c r="A4303" s="245">
        <v>43998</v>
      </c>
      <c r="B4303" s="246" t="s">
        <v>48</v>
      </c>
      <c r="C4303" s="222" t="s">
        <v>48</v>
      </c>
    </row>
    <row r="4304" spans="1:3" x14ac:dyDescent="0.25">
      <c r="A4304" s="245">
        <v>43999</v>
      </c>
      <c r="B4304" s="246" t="s">
        <v>48</v>
      </c>
      <c r="C4304" s="222" t="s">
        <v>48</v>
      </c>
    </row>
    <row r="4305" spans="1:3" x14ac:dyDescent="0.25">
      <c r="A4305" s="245">
        <v>44000</v>
      </c>
      <c r="B4305" s="246" t="s">
        <v>48</v>
      </c>
      <c r="C4305" s="222" t="s">
        <v>48</v>
      </c>
    </row>
    <row r="4306" spans="1:3" x14ac:dyDescent="0.25">
      <c r="A4306" s="245">
        <v>44001</v>
      </c>
      <c r="B4306" s="246" t="s">
        <v>48</v>
      </c>
      <c r="C4306" s="222" t="s">
        <v>48</v>
      </c>
    </row>
    <row r="4307" spans="1:3" x14ac:dyDescent="0.25">
      <c r="A4307" s="245">
        <v>44002</v>
      </c>
      <c r="B4307" s="246" t="s">
        <v>48</v>
      </c>
      <c r="C4307" s="222" t="s">
        <v>48</v>
      </c>
    </row>
    <row r="4308" spans="1:3" x14ac:dyDescent="0.25">
      <c r="A4308" s="245">
        <v>44003</v>
      </c>
      <c r="B4308" s="246" t="s">
        <v>48</v>
      </c>
      <c r="C4308" s="222" t="s">
        <v>48</v>
      </c>
    </row>
    <row r="4309" spans="1:3" x14ac:dyDescent="0.25">
      <c r="A4309" s="245">
        <v>44004</v>
      </c>
      <c r="B4309" s="246" t="s">
        <v>48</v>
      </c>
      <c r="C4309" s="222" t="s">
        <v>48</v>
      </c>
    </row>
    <row r="4310" spans="1:3" x14ac:dyDescent="0.25">
      <c r="A4310" s="245">
        <v>44005</v>
      </c>
      <c r="B4310" s="246" t="s">
        <v>48</v>
      </c>
      <c r="C4310" s="222" t="s">
        <v>48</v>
      </c>
    </row>
    <row r="4311" spans="1:3" x14ac:dyDescent="0.25">
      <c r="A4311" s="245">
        <v>44006</v>
      </c>
      <c r="B4311" s="246" t="s">
        <v>48</v>
      </c>
      <c r="C4311" s="222" t="s">
        <v>48</v>
      </c>
    </row>
    <row r="4312" spans="1:3" x14ac:dyDescent="0.25">
      <c r="A4312" s="245">
        <v>44007</v>
      </c>
      <c r="B4312" s="246" t="s">
        <v>48</v>
      </c>
      <c r="C4312" s="222" t="s">
        <v>48</v>
      </c>
    </row>
    <row r="4313" spans="1:3" x14ac:dyDescent="0.25">
      <c r="A4313" s="245">
        <v>44008</v>
      </c>
      <c r="B4313" s="246" t="s">
        <v>48</v>
      </c>
      <c r="C4313" s="222" t="s">
        <v>48</v>
      </c>
    </row>
    <row r="4314" spans="1:3" x14ac:dyDescent="0.25">
      <c r="A4314" s="245">
        <v>44009</v>
      </c>
      <c r="B4314" s="246" t="s">
        <v>48</v>
      </c>
      <c r="C4314" s="222" t="s">
        <v>48</v>
      </c>
    </row>
    <row r="4315" spans="1:3" x14ac:dyDescent="0.25">
      <c r="A4315" s="245">
        <v>44010</v>
      </c>
      <c r="B4315" s="246" t="s">
        <v>48</v>
      </c>
      <c r="C4315" s="222" t="s">
        <v>48</v>
      </c>
    </row>
    <row r="4316" spans="1:3" x14ac:dyDescent="0.25">
      <c r="A4316" s="245">
        <v>44011</v>
      </c>
      <c r="B4316" s="246" t="s">
        <v>48</v>
      </c>
      <c r="C4316" s="222" t="s">
        <v>48</v>
      </c>
    </row>
    <row r="4317" spans="1:3" x14ac:dyDescent="0.25">
      <c r="A4317" s="245">
        <v>44012</v>
      </c>
      <c r="B4317" s="246" t="s">
        <v>48</v>
      </c>
      <c r="C4317" s="222" t="s">
        <v>48</v>
      </c>
    </row>
    <row r="4318" spans="1:3" x14ac:dyDescent="0.25">
      <c r="A4318" s="245">
        <v>44013</v>
      </c>
      <c r="B4318" s="246" t="s">
        <v>48</v>
      </c>
      <c r="C4318" s="222" t="s">
        <v>48</v>
      </c>
    </row>
    <row r="4319" spans="1:3" x14ac:dyDescent="0.25">
      <c r="A4319" s="245">
        <v>44014</v>
      </c>
      <c r="B4319" s="246" t="s">
        <v>48</v>
      </c>
      <c r="C4319" s="222" t="s">
        <v>48</v>
      </c>
    </row>
    <row r="4320" spans="1:3" x14ac:dyDescent="0.25">
      <c r="A4320" s="245">
        <v>44015</v>
      </c>
      <c r="B4320" s="246" t="s">
        <v>48</v>
      </c>
      <c r="C4320" s="222" t="s">
        <v>48</v>
      </c>
    </row>
    <row r="4321" spans="1:3" x14ac:dyDescent="0.25">
      <c r="A4321" s="245">
        <v>44016</v>
      </c>
      <c r="B4321" s="246" t="s">
        <v>48</v>
      </c>
      <c r="C4321" s="222" t="s">
        <v>48</v>
      </c>
    </row>
    <row r="4322" spans="1:3" x14ac:dyDescent="0.25">
      <c r="A4322" s="245">
        <v>44017</v>
      </c>
      <c r="B4322" s="246" t="s">
        <v>48</v>
      </c>
      <c r="C4322" s="222" t="s">
        <v>48</v>
      </c>
    </row>
    <row r="4323" spans="1:3" x14ac:dyDescent="0.25">
      <c r="A4323" s="245">
        <v>44018</v>
      </c>
      <c r="B4323" s="246" t="s">
        <v>48</v>
      </c>
      <c r="C4323" s="222" t="s">
        <v>48</v>
      </c>
    </row>
    <row r="4324" spans="1:3" x14ac:dyDescent="0.25">
      <c r="A4324" s="245">
        <v>44019</v>
      </c>
      <c r="B4324" s="246" t="s">
        <v>48</v>
      </c>
      <c r="C4324" s="222" t="s">
        <v>48</v>
      </c>
    </row>
    <row r="4325" spans="1:3" x14ac:dyDescent="0.25">
      <c r="A4325" s="245">
        <v>44020</v>
      </c>
      <c r="B4325" s="246" t="s">
        <v>48</v>
      </c>
      <c r="C4325" s="222" t="s">
        <v>48</v>
      </c>
    </row>
    <row r="4326" spans="1:3" x14ac:dyDescent="0.25">
      <c r="A4326" s="245">
        <v>44021</v>
      </c>
      <c r="B4326" s="246" t="s">
        <v>48</v>
      </c>
      <c r="C4326" s="222" t="s">
        <v>48</v>
      </c>
    </row>
    <row r="4327" spans="1:3" x14ac:dyDescent="0.25">
      <c r="A4327" s="245">
        <v>44022</v>
      </c>
      <c r="B4327" s="246" t="s">
        <v>48</v>
      </c>
      <c r="C4327" s="222" t="s">
        <v>48</v>
      </c>
    </row>
    <row r="4328" spans="1:3" x14ac:dyDescent="0.25">
      <c r="A4328" s="245">
        <v>44023</v>
      </c>
      <c r="B4328" s="246" t="s">
        <v>48</v>
      </c>
      <c r="C4328" s="222" t="s">
        <v>48</v>
      </c>
    </row>
    <row r="4329" spans="1:3" x14ac:dyDescent="0.25">
      <c r="A4329" s="245">
        <v>44024</v>
      </c>
      <c r="B4329" s="246" t="s">
        <v>48</v>
      </c>
      <c r="C4329" s="222" t="s">
        <v>48</v>
      </c>
    </row>
    <row r="4330" spans="1:3" x14ac:dyDescent="0.25">
      <c r="A4330" s="245">
        <v>44025</v>
      </c>
      <c r="B4330" s="246" t="s">
        <v>48</v>
      </c>
      <c r="C4330" s="222" t="s">
        <v>48</v>
      </c>
    </row>
    <row r="4331" spans="1:3" x14ac:dyDescent="0.25">
      <c r="A4331" s="245">
        <v>44026</v>
      </c>
      <c r="B4331" s="246" t="s">
        <v>48</v>
      </c>
      <c r="C4331" s="222" t="s">
        <v>48</v>
      </c>
    </row>
    <row r="4332" spans="1:3" x14ac:dyDescent="0.25">
      <c r="A4332" s="245">
        <v>44027</v>
      </c>
      <c r="B4332" s="246" t="s">
        <v>48</v>
      </c>
      <c r="C4332" s="222" t="s">
        <v>48</v>
      </c>
    </row>
    <row r="4333" spans="1:3" x14ac:dyDescent="0.25">
      <c r="A4333" s="245">
        <v>44028</v>
      </c>
      <c r="B4333" s="246" t="s">
        <v>48</v>
      </c>
      <c r="C4333" s="222" t="s">
        <v>48</v>
      </c>
    </row>
    <row r="4334" spans="1:3" x14ac:dyDescent="0.25">
      <c r="A4334" s="245">
        <v>44029</v>
      </c>
      <c r="B4334" s="246" t="s">
        <v>48</v>
      </c>
      <c r="C4334" s="222" t="s">
        <v>48</v>
      </c>
    </row>
    <row r="4335" spans="1:3" x14ac:dyDescent="0.25">
      <c r="A4335" s="245">
        <v>44030</v>
      </c>
      <c r="B4335" s="246" t="s">
        <v>48</v>
      </c>
      <c r="C4335" s="222" t="s">
        <v>48</v>
      </c>
    </row>
    <row r="4336" spans="1:3" x14ac:dyDescent="0.25">
      <c r="A4336" s="245">
        <v>44031</v>
      </c>
      <c r="B4336" s="246" t="s">
        <v>48</v>
      </c>
      <c r="C4336" s="222" t="s">
        <v>48</v>
      </c>
    </row>
    <row r="4337" spans="1:3" x14ac:dyDescent="0.25">
      <c r="A4337" s="245">
        <v>44032</v>
      </c>
      <c r="B4337" s="246" t="s">
        <v>48</v>
      </c>
      <c r="C4337" s="222" t="s">
        <v>48</v>
      </c>
    </row>
    <row r="4338" spans="1:3" x14ac:dyDescent="0.25">
      <c r="A4338" s="245">
        <v>44033</v>
      </c>
      <c r="B4338" s="246" t="s">
        <v>48</v>
      </c>
      <c r="C4338" s="222" t="s">
        <v>48</v>
      </c>
    </row>
    <row r="4339" spans="1:3" x14ac:dyDescent="0.25">
      <c r="A4339" s="245">
        <v>44034</v>
      </c>
      <c r="B4339" s="246" t="s">
        <v>48</v>
      </c>
      <c r="C4339" s="222" t="s">
        <v>48</v>
      </c>
    </row>
    <row r="4340" spans="1:3" x14ac:dyDescent="0.25">
      <c r="A4340" s="245">
        <v>44035</v>
      </c>
      <c r="B4340" s="246" t="s">
        <v>48</v>
      </c>
      <c r="C4340" s="222" t="s">
        <v>48</v>
      </c>
    </row>
    <row r="4341" spans="1:3" x14ac:dyDescent="0.25">
      <c r="A4341" s="245">
        <v>44036</v>
      </c>
      <c r="B4341" s="246" t="s">
        <v>48</v>
      </c>
      <c r="C4341" s="222" t="s">
        <v>48</v>
      </c>
    </row>
    <row r="4342" spans="1:3" x14ac:dyDescent="0.25">
      <c r="A4342" s="245">
        <v>44037</v>
      </c>
      <c r="B4342" s="246" t="s">
        <v>48</v>
      </c>
      <c r="C4342" s="222" t="s">
        <v>48</v>
      </c>
    </row>
    <row r="4343" spans="1:3" x14ac:dyDescent="0.25">
      <c r="A4343" s="245">
        <v>44038</v>
      </c>
      <c r="B4343" s="246" t="s">
        <v>48</v>
      </c>
      <c r="C4343" s="222" t="s">
        <v>48</v>
      </c>
    </row>
    <row r="4344" spans="1:3" x14ac:dyDescent="0.25">
      <c r="A4344" s="245">
        <v>44039</v>
      </c>
      <c r="B4344" s="246" t="s">
        <v>48</v>
      </c>
      <c r="C4344" s="222" t="s">
        <v>48</v>
      </c>
    </row>
    <row r="4345" spans="1:3" x14ac:dyDescent="0.25">
      <c r="A4345" s="245">
        <v>44040</v>
      </c>
      <c r="B4345" s="246" t="s">
        <v>48</v>
      </c>
      <c r="C4345" s="222" t="s">
        <v>48</v>
      </c>
    </row>
    <row r="4346" spans="1:3" x14ac:dyDescent="0.25">
      <c r="A4346" s="245">
        <v>44041</v>
      </c>
      <c r="B4346" s="246" t="s">
        <v>48</v>
      </c>
      <c r="C4346" s="222" t="s">
        <v>48</v>
      </c>
    </row>
    <row r="4347" spans="1:3" x14ac:dyDescent="0.25">
      <c r="A4347" s="245">
        <v>44042</v>
      </c>
      <c r="B4347" s="246" t="s">
        <v>48</v>
      </c>
      <c r="C4347" s="222" t="s">
        <v>48</v>
      </c>
    </row>
    <row r="4348" spans="1:3" x14ac:dyDescent="0.25">
      <c r="A4348" s="245">
        <v>44043</v>
      </c>
      <c r="B4348" s="246" t="s">
        <v>48</v>
      </c>
      <c r="C4348" s="222" t="s">
        <v>48</v>
      </c>
    </row>
    <row r="4349" spans="1:3" x14ac:dyDescent="0.25">
      <c r="A4349" s="245">
        <v>44044</v>
      </c>
      <c r="B4349" s="246" t="s">
        <v>48</v>
      </c>
      <c r="C4349" s="222" t="s">
        <v>48</v>
      </c>
    </row>
    <row r="4350" spans="1:3" x14ac:dyDescent="0.25">
      <c r="A4350" s="245">
        <v>44045</v>
      </c>
      <c r="B4350" s="246" t="s">
        <v>48</v>
      </c>
      <c r="C4350" s="222" t="s">
        <v>48</v>
      </c>
    </row>
    <row r="4351" spans="1:3" x14ac:dyDescent="0.25">
      <c r="A4351" s="245">
        <v>44046</v>
      </c>
      <c r="B4351" s="246" t="s">
        <v>48</v>
      </c>
      <c r="C4351" s="222" t="s">
        <v>48</v>
      </c>
    </row>
    <row r="4352" spans="1:3" x14ac:dyDescent="0.25">
      <c r="A4352" s="245">
        <v>44047</v>
      </c>
      <c r="B4352" s="246" t="s">
        <v>48</v>
      </c>
      <c r="C4352" s="222" t="s">
        <v>48</v>
      </c>
    </row>
    <row r="4353" spans="1:3" x14ac:dyDescent="0.25">
      <c r="A4353" s="245">
        <v>44048</v>
      </c>
      <c r="B4353" s="246" t="s">
        <v>48</v>
      </c>
      <c r="C4353" s="222" t="s">
        <v>48</v>
      </c>
    </row>
    <row r="4354" spans="1:3" x14ac:dyDescent="0.25">
      <c r="A4354" s="245">
        <v>44049</v>
      </c>
      <c r="B4354" s="246" t="s">
        <v>48</v>
      </c>
      <c r="C4354" s="222" t="s">
        <v>48</v>
      </c>
    </row>
    <row r="4355" spans="1:3" x14ac:dyDescent="0.25">
      <c r="A4355" s="245">
        <v>44050</v>
      </c>
      <c r="B4355" s="246" t="s">
        <v>48</v>
      </c>
      <c r="C4355" s="222" t="s">
        <v>48</v>
      </c>
    </row>
    <row r="4356" spans="1:3" x14ac:dyDescent="0.25">
      <c r="A4356" s="245">
        <v>44051</v>
      </c>
      <c r="B4356" s="246" t="s">
        <v>48</v>
      </c>
      <c r="C4356" s="222" t="s">
        <v>48</v>
      </c>
    </row>
    <row r="4357" spans="1:3" x14ac:dyDescent="0.25">
      <c r="A4357" s="245">
        <v>44052</v>
      </c>
      <c r="B4357" s="246" t="s">
        <v>48</v>
      </c>
      <c r="C4357" s="222" t="s">
        <v>48</v>
      </c>
    </row>
    <row r="4358" spans="1:3" x14ac:dyDescent="0.25">
      <c r="A4358" s="245">
        <v>44053</v>
      </c>
      <c r="B4358" s="246" t="s">
        <v>48</v>
      </c>
      <c r="C4358" s="222" t="s">
        <v>48</v>
      </c>
    </row>
    <row r="4359" spans="1:3" x14ac:dyDescent="0.25">
      <c r="A4359" s="245">
        <v>44054</v>
      </c>
      <c r="B4359" s="246" t="s">
        <v>48</v>
      </c>
      <c r="C4359" s="222" t="s">
        <v>48</v>
      </c>
    </row>
    <row r="4360" spans="1:3" x14ac:dyDescent="0.25">
      <c r="A4360" s="245">
        <v>44055</v>
      </c>
      <c r="B4360" s="246" t="s">
        <v>48</v>
      </c>
      <c r="C4360" s="222" t="s">
        <v>48</v>
      </c>
    </row>
    <row r="4361" spans="1:3" x14ac:dyDescent="0.25">
      <c r="A4361" s="245">
        <v>44056</v>
      </c>
      <c r="B4361" s="246" t="s">
        <v>48</v>
      </c>
      <c r="C4361" s="222" t="s">
        <v>48</v>
      </c>
    </row>
    <row r="4362" spans="1:3" x14ac:dyDescent="0.25">
      <c r="A4362" s="245">
        <v>44057</v>
      </c>
      <c r="B4362" s="246" t="s">
        <v>48</v>
      </c>
      <c r="C4362" s="222" t="s">
        <v>48</v>
      </c>
    </row>
    <row r="4363" spans="1:3" x14ac:dyDescent="0.25">
      <c r="A4363" s="245">
        <v>44058</v>
      </c>
      <c r="B4363" s="246" t="s">
        <v>48</v>
      </c>
      <c r="C4363" s="222" t="s">
        <v>48</v>
      </c>
    </row>
    <row r="4364" spans="1:3" x14ac:dyDescent="0.25">
      <c r="A4364" s="245">
        <v>44059</v>
      </c>
      <c r="B4364" s="246" t="s">
        <v>48</v>
      </c>
      <c r="C4364" s="222" t="s">
        <v>48</v>
      </c>
    </row>
    <row r="4365" spans="1:3" x14ac:dyDescent="0.25">
      <c r="A4365" s="245">
        <v>44060</v>
      </c>
      <c r="B4365" s="246" t="s">
        <v>48</v>
      </c>
      <c r="C4365" s="222" t="s">
        <v>48</v>
      </c>
    </row>
    <row r="4366" spans="1:3" x14ac:dyDescent="0.25">
      <c r="A4366" s="245">
        <v>44061</v>
      </c>
      <c r="B4366" s="246" t="s">
        <v>48</v>
      </c>
      <c r="C4366" s="222" t="s">
        <v>48</v>
      </c>
    </row>
    <row r="4367" spans="1:3" x14ac:dyDescent="0.25">
      <c r="A4367" s="245">
        <v>44062</v>
      </c>
      <c r="B4367" s="246" t="s">
        <v>48</v>
      </c>
      <c r="C4367" s="222" t="s">
        <v>48</v>
      </c>
    </row>
    <row r="4368" spans="1:3" x14ac:dyDescent="0.25">
      <c r="A4368" s="245">
        <v>44063</v>
      </c>
      <c r="B4368" s="246" t="s">
        <v>48</v>
      </c>
      <c r="C4368" s="222" t="s">
        <v>48</v>
      </c>
    </row>
    <row r="4369" spans="1:3" x14ac:dyDescent="0.25">
      <c r="A4369" s="245">
        <v>44064</v>
      </c>
      <c r="B4369" s="246" t="s">
        <v>48</v>
      </c>
      <c r="C4369" s="222" t="s">
        <v>48</v>
      </c>
    </row>
    <row r="4370" spans="1:3" x14ac:dyDescent="0.25">
      <c r="A4370" s="245">
        <v>44065</v>
      </c>
      <c r="B4370" s="246" t="s">
        <v>48</v>
      </c>
      <c r="C4370" s="222" t="s">
        <v>48</v>
      </c>
    </row>
    <row r="4371" spans="1:3" x14ac:dyDescent="0.25">
      <c r="A4371" s="245">
        <v>44066</v>
      </c>
      <c r="B4371" s="246" t="s">
        <v>48</v>
      </c>
      <c r="C4371" s="222" t="s">
        <v>48</v>
      </c>
    </row>
    <row r="4372" spans="1:3" x14ac:dyDescent="0.25">
      <c r="A4372" s="245">
        <v>44067</v>
      </c>
      <c r="B4372" s="246" t="s">
        <v>48</v>
      </c>
      <c r="C4372" s="222" t="s">
        <v>48</v>
      </c>
    </row>
    <row r="4373" spans="1:3" x14ac:dyDescent="0.25">
      <c r="A4373" s="245">
        <v>44068</v>
      </c>
      <c r="B4373" s="246" t="s">
        <v>48</v>
      </c>
      <c r="C4373" s="222" t="s">
        <v>48</v>
      </c>
    </row>
    <row r="4374" spans="1:3" x14ac:dyDescent="0.25">
      <c r="A4374" s="245">
        <v>44069</v>
      </c>
      <c r="B4374" s="246" t="s">
        <v>48</v>
      </c>
      <c r="C4374" s="222" t="s">
        <v>48</v>
      </c>
    </row>
    <row r="4375" spans="1:3" x14ac:dyDescent="0.25">
      <c r="A4375" s="245">
        <v>44070</v>
      </c>
      <c r="B4375" s="246" t="s">
        <v>48</v>
      </c>
      <c r="C4375" s="222" t="s">
        <v>48</v>
      </c>
    </row>
    <row r="4376" spans="1:3" x14ac:dyDescent="0.25">
      <c r="A4376" s="245">
        <v>44071</v>
      </c>
      <c r="B4376" s="246" t="s">
        <v>48</v>
      </c>
      <c r="C4376" s="222" t="s">
        <v>48</v>
      </c>
    </row>
    <row r="4377" spans="1:3" x14ac:dyDescent="0.25">
      <c r="A4377" s="245">
        <v>44072</v>
      </c>
      <c r="B4377" s="246" t="s">
        <v>48</v>
      </c>
      <c r="C4377" s="222" t="s">
        <v>48</v>
      </c>
    </row>
    <row r="4378" spans="1:3" x14ac:dyDescent="0.25">
      <c r="A4378" s="245">
        <v>44073</v>
      </c>
      <c r="B4378" s="246" t="s">
        <v>48</v>
      </c>
      <c r="C4378" s="222" t="s">
        <v>48</v>
      </c>
    </row>
    <row r="4379" spans="1:3" x14ac:dyDescent="0.25">
      <c r="A4379" s="245">
        <v>44074</v>
      </c>
      <c r="B4379" s="246" t="s">
        <v>48</v>
      </c>
      <c r="C4379" s="222" t="s">
        <v>48</v>
      </c>
    </row>
    <row r="4380" spans="1:3" x14ac:dyDescent="0.25">
      <c r="A4380" s="245">
        <v>44076</v>
      </c>
      <c r="B4380" s="246" t="s">
        <v>48</v>
      </c>
      <c r="C4380" s="222" t="s">
        <v>48</v>
      </c>
    </row>
    <row r="4381" spans="1:3" x14ac:dyDescent="0.25">
      <c r="A4381" s="245">
        <v>44077</v>
      </c>
      <c r="B4381" s="246" t="s">
        <v>48</v>
      </c>
      <c r="C4381" s="222" t="s">
        <v>48</v>
      </c>
    </row>
    <row r="4382" spans="1:3" x14ac:dyDescent="0.25">
      <c r="A4382" s="245">
        <v>44078</v>
      </c>
      <c r="B4382" s="246" t="s">
        <v>48</v>
      </c>
      <c r="C4382" s="222" t="s">
        <v>48</v>
      </c>
    </row>
    <row r="4383" spans="1:3" x14ac:dyDescent="0.25">
      <c r="A4383" s="245">
        <v>44079</v>
      </c>
      <c r="B4383" s="246" t="s">
        <v>48</v>
      </c>
      <c r="C4383" s="222" t="s">
        <v>48</v>
      </c>
    </row>
    <row r="4384" spans="1:3" x14ac:dyDescent="0.25">
      <c r="A4384" s="245">
        <v>44080</v>
      </c>
      <c r="B4384" s="246" t="s">
        <v>48</v>
      </c>
      <c r="C4384" s="222" t="s">
        <v>48</v>
      </c>
    </row>
    <row r="4385" spans="1:3" x14ac:dyDescent="0.25">
      <c r="A4385" s="245">
        <v>44081</v>
      </c>
      <c r="B4385" s="246" t="s">
        <v>48</v>
      </c>
      <c r="C4385" s="222" t="s">
        <v>48</v>
      </c>
    </row>
    <row r="4386" spans="1:3" x14ac:dyDescent="0.25">
      <c r="A4386" s="245">
        <v>44082</v>
      </c>
      <c r="B4386" s="246" t="s">
        <v>48</v>
      </c>
      <c r="C4386" s="222" t="s">
        <v>48</v>
      </c>
    </row>
    <row r="4387" spans="1:3" x14ac:dyDescent="0.25">
      <c r="A4387" s="245">
        <v>44083</v>
      </c>
      <c r="B4387" s="246" t="s">
        <v>48</v>
      </c>
      <c r="C4387" s="222" t="s">
        <v>48</v>
      </c>
    </row>
    <row r="4388" spans="1:3" x14ac:dyDescent="0.25">
      <c r="A4388" s="245">
        <v>44084</v>
      </c>
      <c r="B4388" s="246" t="s">
        <v>48</v>
      </c>
      <c r="C4388" s="222" t="s">
        <v>48</v>
      </c>
    </row>
    <row r="4389" spans="1:3" x14ac:dyDescent="0.25">
      <c r="A4389" s="245">
        <v>44085</v>
      </c>
      <c r="B4389" s="246" t="s">
        <v>48</v>
      </c>
      <c r="C4389" s="222" t="s">
        <v>48</v>
      </c>
    </row>
    <row r="4390" spans="1:3" x14ac:dyDescent="0.25">
      <c r="A4390" s="245">
        <v>44086</v>
      </c>
      <c r="B4390" s="246" t="s">
        <v>48</v>
      </c>
      <c r="C4390" s="222" t="s">
        <v>48</v>
      </c>
    </row>
    <row r="4391" spans="1:3" x14ac:dyDescent="0.25">
      <c r="A4391" s="245">
        <v>44087</v>
      </c>
      <c r="B4391" s="246" t="s">
        <v>48</v>
      </c>
      <c r="C4391" s="222" t="s">
        <v>48</v>
      </c>
    </row>
    <row r="4392" spans="1:3" x14ac:dyDescent="0.25">
      <c r="A4392" s="245">
        <v>44088</v>
      </c>
      <c r="B4392" s="246" t="s">
        <v>48</v>
      </c>
      <c r="C4392" s="222" t="s">
        <v>48</v>
      </c>
    </row>
    <row r="4393" spans="1:3" x14ac:dyDescent="0.25">
      <c r="A4393" s="245">
        <v>44089</v>
      </c>
      <c r="B4393" s="246" t="s">
        <v>48</v>
      </c>
      <c r="C4393" s="222" t="s">
        <v>48</v>
      </c>
    </row>
    <row r="4394" spans="1:3" x14ac:dyDescent="0.25">
      <c r="A4394" s="245">
        <v>44090</v>
      </c>
      <c r="B4394" s="246" t="s">
        <v>48</v>
      </c>
      <c r="C4394" s="222" t="s">
        <v>48</v>
      </c>
    </row>
    <row r="4395" spans="1:3" x14ac:dyDescent="0.25">
      <c r="A4395" s="245">
        <v>44091</v>
      </c>
      <c r="B4395" s="246" t="s">
        <v>48</v>
      </c>
      <c r="C4395" s="222" t="s">
        <v>48</v>
      </c>
    </row>
    <row r="4396" spans="1:3" x14ac:dyDescent="0.25">
      <c r="A4396" s="245">
        <v>44092</v>
      </c>
      <c r="B4396" s="246" t="s">
        <v>48</v>
      </c>
      <c r="C4396" s="222" t="s">
        <v>48</v>
      </c>
    </row>
    <row r="4397" spans="1:3" x14ac:dyDescent="0.25">
      <c r="A4397" s="245">
        <v>44093</v>
      </c>
      <c r="B4397" s="246" t="s">
        <v>48</v>
      </c>
      <c r="C4397" s="222" t="s">
        <v>48</v>
      </c>
    </row>
    <row r="4398" spans="1:3" x14ac:dyDescent="0.25">
      <c r="A4398" s="245">
        <v>44094</v>
      </c>
      <c r="B4398" s="246" t="s">
        <v>48</v>
      </c>
      <c r="C4398" s="222" t="s">
        <v>48</v>
      </c>
    </row>
    <row r="4399" spans="1:3" x14ac:dyDescent="0.25">
      <c r="A4399" s="245">
        <v>44095</v>
      </c>
      <c r="B4399" s="246" t="s">
        <v>48</v>
      </c>
      <c r="C4399" s="222" t="s">
        <v>48</v>
      </c>
    </row>
    <row r="4400" spans="1:3" x14ac:dyDescent="0.25">
      <c r="A4400" s="245">
        <v>44097</v>
      </c>
      <c r="B4400" s="246" t="s">
        <v>48</v>
      </c>
      <c r="C4400" s="222" t="s">
        <v>48</v>
      </c>
    </row>
    <row r="4401" spans="1:3" x14ac:dyDescent="0.25">
      <c r="A4401" s="245">
        <v>44098</v>
      </c>
      <c r="B4401" s="246" t="s">
        <v>48</v>
      </c>
      <c r="C4401" s="222" t="s">
        <v>48</v>
      </c>
    </row>
    <row r="4402" spans="1:3" x14ac:dyDescent="0.25">
      <c r="A4402" s="245">
        <v>44099</v>
      </c>
      <c r="B4402" s="246" t="s">
        <v>48</v>
      </c>
      <c r="C4402" s="222" t="s">
        <v>48</v>
      </c>
    </row>
    <row r="4403" spans="1:3" x14ac:dyDescent="0.25">
      <c r="A4403" s="245">
        <v>44100</v>
      </c>
      <c r="B4403" s="246" t="s">
        <v>48</v>
      </c>
      <c r="C4403" s="222" t="s">
        <v>48</v>
      </c>
    </row>
    <row r="4404" spans="1:3" x14ac:dyDescent="0.25">
      <c r="A4404" s="245">
        <v>44101</v>
      </c>
      <c r="B4404" s="246" t="s">
        <v>48</v>
      </c>
      <c r="C4404" s="222" t="s">
        <v>48</v>
      </c>
    </row>
    <row r="4405" spans="1:3" x14ac:dyDescent="0.25">
      <c r="A4405" s="245">
        <v>44102</v>
      </c>
      <c r="B4405" s="246" t="s">
        <v>48</v>
      </c>
      <c r="C4405" s="222" t="s">
        <v>48</v>
      </c>
    </row>
    <row r="4406" spans="1:3" x14ac:dyDescent="0.25">
      <c r="A4406" s="245">
        <v>44103</v>
      </c>
      <c r="B4406" s="246" t="s">
        <v>48</v>
      </c>
      <c r="C4406" s="222" t="s">
        <v>48</v>
      </c>
    </row>
    <row r="4407" spans="1:3" x14ac:dyDescent="0.25">
      <c r="A4407" s="245">
        <v>44104</v>
      </c>
      <c r="B4407" s="246" t="s">
        <v>48</v>
      </c>
      <c r="C4407" s="222" t="s">
        <v>48</v>
      </c>
    </row>
    <row r="4408" spans="1:3" x14ac:dyDescent="0.25">
      <c r="A4408" s="245">
        <v>44105</v>
      </c>
      <c r="B4408" s="246" t="s">
        <v>48</v>
      </c>
      <c r="C4408" s="222" t="s">
        <v>48</v>
      </c>
    </row>
    <row r="4409" spans="1:3" x14ac:dyDescent="0.25">
      <c r="A4409" s="245">
        <v>44107</v>
      </c>
      <c r="B4409" s="246" t="s">
        <v>48</v>
      </c>
      <c r="C4409" s="222" t="s">
        <v>48</v>
      </c>
    </row>
    <row r="4410" spans="1:3" x14ac:dyDescent="0.25">
      <c r="A4410" s="245">
        <v>44108</v>
      </c>
      <c r="B4410" s="246" t="s">
        <v>48</v>
      </c>
      <c r="C4410" s="222" t="s">
        <v>48</v>
      </c>
    </row>
    <row r="4411" spans="1:3" x14ac:dyDescent="0.25">
      <c r="A4411" s="245">
        <v>44109</v>
      </c>
      <c r="B4411" s="246" t="s">
        <v>48</v>
      </c>
      <c r="C4411" s="222" t="s">
        <v>48</v>
      </c>
    </row>
    <row r="4412" spans="1:3" x14ac:dyDescent="0.25">
      <c r="A4412" s="245">
        <v>44110</v>
      </c>
      <c r="B4412" s="246" t="s">
        <v>48</v>
      </c>
      <c r="C4412" s="222" t="s">
        <v>48</v>
      </c>
    </row>
    <row r="4413" spans="1:3" x14ac:dyDescent="0.25">
      <c r="A4413" s="245">
        <v>44111</v>
      </c>
      <c r="B4413" s="246" t="s">
        <v>48</v>
      </c>
      <c r="C4413" s="222" t="s">
        <v>48</v>
      </c>
    </row>
    <row r="4414" spans="1:3" x14ac:dyDescent="0.25">
      <c r="A4414" s="245">
        <v>44112</v>
      </c>
      <c r="B4414" s="246" t="s">
        <v>48</v>
      </c>
      <c r="C4414" s="222" t="s">
        <v>48</v>
      </c>
    </row>
    <row r="4415" spans="1:3" x14ac:dyDescent="0.25">
      <c r="A4415" s="245">
        <v>44113</v>
      </c>
      <c r="B4415" s="246" t="s">
        <v>48</v>
      </c>
      <c r="C4415" s="222" t="s">
        <v>48</v>
      </c>
    </row>
    <row r="4416" spans="1:3" x14ac:dyDescent="0.25">
      <c r="A4416" s="245">
        <v>44114</v>
      </c>
      <c r="B4416" s="246" t="s">
        <v>48</v>
      </c>
      <c r="C4416" s="222" t="s">
        <v>48</v>
      </c>
    </row>
    <row r="4417" spans="1:3" x14ac:dyDescent="0.25">
      <c r="A4417" s="245">
        <v>44115</v>
      </c>
      <c r="B4417" s="246" t="s">
        <v>48</v>
      </c>
      <c r="C4417" s="222" t="s">
        <v>48</v>
      </c>
    </row>
    <row r="4418" spans="1:3" x14ac:dyDescent="0.25">
      <c r="A4418" s="245">
        <v>44116</v>
      </c>
      <c r="B4418" s="246" t="s">
        <v>48</v>
      </c>
      <c r="C4418" s="222" t="s">
        <v>48</v>
      </c>
    </row>
    <row r="4419" spans="1:3" x14ac:dyDescent="0.25">
      <c r="A4419" s="245">
        <v>44117</v>
      </c>
      <c r="B4419" s="246" t="s">
        <v>48</v>
      </c>
      <c r="C4419" s="222" t="s">
        <v>48</v>
      </c>
    </row>
    <row r="4420" spans="1:3" x14ac:dyDescent="0.25">
      <c r="A4420" s="245">
        <v>44118</v>
      </c>
      <c r="B4420" s="246" t="s">
        <v>48</v>
      </c>
      <c r="C4420" s="222" t="s">
        <v>48</v>
      </c>
    </row>
    <row r="4421" spans="1:3" x14ac:dyDescent="0.25">
      <c r="A4421" s="245">
        <v>44119</v>
      </c>
      <c r="B4421" s="246" t="s">
        <v>48</v>
      </c>
      <c r="C4421" s="222" t="s">
        <v>48</v>
      </c>
    </row>
    <row r="4422" spans="1:3" x14ac:dyDescent="0.25">
      <c r="A4422" s="245">
        <v>44120</v>
      </c>
      <c r="B4422" s="246" t="s">
        <v>48</v>
      </c>
      <c r="C4422" s="222" t="s">
        <v>48</v>
      </c>
    </row>
    <row r="4423" spans="1:3" x14ac:dyDescent="0.25">
      <c r="A4423" s="245">
        <v>44121</v>
      </c>
      <c r="B4423" s="246" t="s">
        <v>48</v>
      </c>
      <c r="C4423" s="222" t="s">
        <v>48</v>
      </c>
    </row>
    <row r="4424" spans="1:3" x14ac:dyDescent="0.25">
      <c r="A4424" s="245">
        <v>44122</v>
      </c>
      <c r="B4424" s="246" t="s">
        <v>48</v>
      </c>
      <c r="C4424" s="222" t="s">
        <v>48</v>
      </c>
    </row>
    <row r="4425" spans="1:3" x14ac:dyDescent="0.25">
      <c r="A4425" s="245">
        <v>44123</v>
      </c>
      <c r="B4425" s="246" t="s">
        <v>48</v>
      </c>
      <c r="C4425" s="222" t="s">
        <v>48</v>
      </c>
    </row>
    <row r="4426" spans="1:3" x14ac:dyDescent="0.25">
      <c r="A4426" s="245">
        <v>44124</v>
      </c>
      <c r="B4426" s="246" t="s">
        <v>48</v>
      </c>
      <c r="C4426" s="222" t="s">
        <v>48</v>
      </c>
    </row>
    <row r="4427" spans="1:3" x14ac:dyDescent="0.25">
      <c r="A4427" s="245">
        <v>44125</v>
      </c>
      <c r="B4427" s="246" t="s">
        <v>48</v>
      </c>
      <c r="C4427" s="222" t="s">
        <v>48</v>
      </c>
    </row>
    <row r="4428" spans="1:3" x14ac:dyDescent="0.25">
      <c r="A4428" s="245">
        <v>44126</v>
      </c>
      <c r="B4428" s="246" t="s">
        <v>48</v>
      </c>
      <c r="C4428" s="222" t="s">
        <v>48</v>
      </c>
    </row>
    <row r="4429" spans="1:3" x14ac:dyDescent="0.25">
      <c r="A4429" s="245">
        <v>44127</v>
      </c>
      <c r="B4429" s="246" t="s">
        <v>48</v>
      </c>
      <c r="C4429" s="222" t="s">
        <v>48</v>
      </c>
    </row>
    <row r="4430" spans="1:3" x14ac:dyDescent="0.25">
      <c r="A4430" s="245">
        <v>44128</v>
      </c>
      <c r="B4430" s="246" t="s">
        <v>48</v>
      </c>
      <c r="C4430" s="222" t="s">
        <v>48</v>
      </c>
    </row>
    <row r="4431" spans="1:3" x14ac:dyDescent="0.25">
      <c r="A4431" s="245">
        <v>44129</v>
      </c>
      <c r="B4431" s="246" t="s">
        <v>48</v>
      </c>
      <c r="C4431" s="222" t="s">
        <v>48</v>
      </c>
    </row>
    <row r="4432" spans="1:3" x14ac:dyDescent="0.25">
      <c r="A4432" s="245">
        <v>44130</v>
      </c>
      <c r="B4432" s="246" t="s">
        <v>48</v>
      </c>
      <c r="C4432" s="222" t="s">
        <v>48</v>
      </c>
    </row>
    <row r="4433" spans="1:3" x14ac:dyDescent="0.25">
      <c r="A4433" s="245">
        <v>44131</v>
      </c>
      <c r="B4433" s="246" t="s">
        <v>48</v>
      </c>
      <c r="C4433" s="222" t="s">
        <v>48</v>
      </c>
    </row>
    <row r="4434" spans="1:3" x14ac:dyDescent="0.25">
      <c r="A4434" s="245">
        <v>44132</v>
      </c>
      <c r="B4434" s="246" t="s">
        <v>48</v>
      </c>
      <c r="C4434" s="222" t="s">
        <v>48</v>
      </c>
    </row>
    <row r="4435" spans="1:3" x14ac:dyDescent="0.25">
      <c r="A4435" s="245">
        <v>44133</v>
      </c>
      <c r="B4435" s="246" t="s">
        <v>48</v>
      </c>
      <c r="C4435" s="222" t="s">
        <v>48</v>
      </c>
    </row>
    <row r="4436" spans="1:3" x14ac:dyDescent="0.25">
      <c r="A4436" s="245">
        <v>44136</v>
      </c>
      <c r="B4436" s="246" t="s">
        <v>48</v>
      </c>
      <c r="C4436" s="222" t="s">
        <v>48</v>
      </c>
    </row>
    <row r="4437" spans="1:3" x14ac:dyDescent="0.25">
      <c r="A4437" s="245">
        <v>44137</v>
      </c>
      <c r="B4437" s="246" t="s">
        <v>48</v>
      </c>
      <c r="C4437" s="222" t="s">
        <v>48</v>
      </c>
    </row>
    <row r="4438" spans="1:3" x14ac:dyDescent="0.25">
      <c r="A4438" s="245">
        <v>44138</v>
      </c>
      <c r="B4438" s="246" t="s">
        <v>48</v>
      </c>
      <c r="C4438" s="222" t="s">
        <v>48</v>
      </c>
    </row>
    <row r="4439" spans="1:3" x14ac:dyDescent="0.25">
      <c r="A4439" s="245">
        <v>44139</v>
      </c>
      <c r="B4439" s="246" t="s">
        <v>48</v>
      </c>
      <c r="C4439" s="222" t="s">
        <v>48</v>
      </c>
    </row>
    <row r="4440" spans="1:3" x14ac:dyDescent="0.25">
      <c r="A4440" s="245">
        <v>44140</v>
      </c>
      <c r="B4440" s="246" t="s">
        <v>48</v>
      </c>
      <c r="C4440" s="222" t="s">
        <v>48</v>
      </c>
    </row>
    <row r="4441" spans="1:3" x14ac:dyDescent="0.25">
      <c r="A4441" s="245">
        <v>44141</v>
      </c>
      <c r="B4441" s="246" t="s">
        <v>48</v>
      </c>
      <c r="C4441" s="222" t="s">
        <v>48</v>
      </c>
    </row>
    <row r="4442" spans="1:3" x14ac:dyDescent="0.25">
      <c r="A4442" s="245">
        <v>44142</v>
      </c>
      <c r="B4442" s="246" t="s">
        <v>48</v>
      </c>
      <c r="C4442" s="222" t="s">
        <v>48</v>
      </c>
    </row>
    <row r="4443" spans="1:3" x14ac:dyDescent="0.25">
      <c r="A4443" s="245">
        <v>44143</v>
      </c>
      <c r="B4443" s="246" t="s">
        <v>48</v>
      </c>
      <c r="C4443" s="222" t="s">
        <v>48</v>
      </c>
    </row>
    <row r="4444" spans="1:3" x14ac:dyDescent="0.25">
      <c r="A4444" s="245">
        <v>44144</v>
      </c>
      <c r="B4444" s="246" t="s">
        <v>48</v>
      </c>
      <c r="C4444" s="222" t="s">
        <v>48</v>
      </c>
    </row>
    <row r="4445" spans="1:3" x14ac:dyDescent="0.25">
      <c r="A4445" s="245">
        <v>44145</v>
      </c>
      <c r="B4445" s="246" t="s">
        <v>48</v>
      </c>
      <c r="C4445" s="222" t="s">
        <v>48</v>
      </c>
    </row>
    <row r="4446" spans="1:3" x14ac:dyDescent="0.25">
      <c r="A4446" s="245">
        <v>44150</v>
      </c>
      <c r="B4446" s="246" t="s">
        <v>48</v>
      </c>
      <c r="C4446" s="222" t="s">
        <v>48</v>
      </c>
    </row>
    <row r="4447" spans="1:3" x14ac:dyDescent="0.25">
      <c r="A4447" s="245">
        <v>44151</v>
      </c>
      <c r="B4447" s="246" t="s">
        <v>48</v>
      </c>
      <c r="C4447" s="222" t="s">
        <v>48</v>
      </c>
    </row>
    <row r="4448" spans="1:3" x14ac:dyDescent="0.25">
      <c r="A4448" s="245">
        <v>44152</v>
      </c>
      <c r="B4448" s="246" t="s">
        <v>48</v>
      </c>
      <c r="C4448" s="222" t="s">
        <v>48</v>
      </c>
    </row>
    <row r="4449" spans="1:3" x14ac:dyDescent="0.25">
      <c r="A4449" s="245">
        <v>44153</v>
      </c>
      <c r="B4449" s="246" t="s">
        <v>48</v>
      </c>
      <c r="C4449" s="222" t="s">
        <v>48</v>
      </c>
    </row>
    <row r="4450" spans="1:3" x14ac:dyDescent="0.25">
      <c r="A4450" s="245">
        <v>44155</v>
      </c>
      <c r="B4450" s="246" t="s">
        <v>48</v>
      </c>
      <c r="C4450" s="222" t="s">
        <v>48</v>
      </c>
    </row>
    <row r="4451" spans="1:3" x14ac:dyDescent="0.25">
      <c r="A4451" s="245">
        <v>44156</v>
      </c>
      <c r="B4451" s="246" t="s">
        <v>48</v>
      </c>
      <c r="C4451" s="222" t="s">
        <v>48</v>
      </c>
    </row>
    <row r="4452" spans="1:3" x14ac:dyDescent="0.25">
      <c r="A4452" s="245">
        <v>44158</v>
      </c>
      <c r="B4452" s="246" t="s">
        <v>48</v>
      </c>
      <c r="C4452" s="222" t="s">
        <v>48</v>
      </c>
    </row>
    <row r="4453" spans="1:3" x14ac:dyDescent="0.25">
      <c r="A4453" s="245">
        <v>44159</v>
      </c>
      <c r="B4453" s="246" t="s">
        <v>48</v>
      </c>
      <c r="C4453" s="222" t="s">
        <v>48</v>
      </c>
    </row>
    <row r="4454" spans="1:3" x14ac:dyDescent="0.25">
      <c r="A4454" s="245">
        <v>44160</v>
      </c>
      <c r="B4454" s="246" t="s">
        <v>48</v>
      </c>
      <c r="C4454" s="222" t="s">
        <v>48</v>
      </c>
    </row>
    <row r="4455" spans="1:3" x14ac:dyDescent="0.25">
      <c r="A4455" s="245">
        <v>44161</v>
      </c>
      <c r="B4455" s="246" t="s">
        <v>48</v>
      </c>
      <c r="C4455" s="222" t="s">
        <v>48</v>
      </c>
    </row>
    <row r="4456" spans="1:3" x14ac:dyDescent="0.25">
      <c r="A4456" s="245">
        <v>44162</v>
      </c>
      <c r="B4456" s="246" t="s">
        <v>48</v>
      </c>
      <c r="C4456" s="222" t="s">
        <v>48</v>
      </c>
    </row>
    <row r="4457" spans="1:3" x14ac:dyDescent="0.25">
      <c r="A4457" s="245">
        <v>44163</v>
      </c>
      <c r="B4457" s="246" t="s">
        <v>48</v>
      </c>
      <c r="C4457" s="222" t="s">
        <v>48</v>
      </c>
    </row>
    <row r="4458" spans="1:3" x14ac:dyDescent="0.25">
      <c r="A4458" s="245">
        <v>44164</v>
      </c>
      <c r="B4458" s="246" t="s">
        <v>48</v>
      </c>
      <c r="C4458" s="222" t="s">
        <v>48</v>
      </c>
    </row>
    <row r="4459" spans="1:3" x14ac:dyDescent="0.25">
      <c r="A4459" s="245">
        <v>44165</v>
      </c>
      <c r="B4459" s="246" t="s">
        <v>48</v>
      </c>
      <c r="C4459" s="222" t="s">
        <v>48</v>
      </c>
    </row>
    <row r="4460" spans="1:3" x14ac:dyDescent="0.25">
      <c r="A4460" s="245">
        <v>44166</v>
      </c>
      <c r="B4460" s="246" t="s">
        <v>48</v>
      </c>
      <c r="C4460" s="222" t="s">
        <v>48</v>
      </c>
    </row>
    <row r="4461" spans="1:3" x14ac:dyDescent="0.25">
      <c r="A4461" s="245">
        <v>44167</v>
      </c>
      <c r="B4461" s="246" t="s">
        <v>48</v>
      </c>
      <c r="C4461" s="222" t="s">
        <v>48</v>
      </c>
    </row>
    <row r="4462" spans="1:3" x14ac:dyDescent="0.25">
      <c r="A4462" s="245">
        <v>44168</v>
      </c>
      <c r="B4462" s="246" t="s">
        <v>48</v>
      </c>
      <c r="C4462" s="222" t="s">
        <v>48</v>
      </c>
    </row>
    <row r="4463" spans="1:3" x14ac:dyDescent="0.25">
      <c r="A4463" s="245">
        <v>44169</v>
      </c>
      <c r="B4463" s="246" t="s">
        <v>48</v>
      </c>
      <c r="C4463" s="222" t="s">
        <v>48</v>
      </c>
    </row>
    <row r="4464" spans="1:3" x14ac:dyDescent="0.25">
      <c r="A4464" s="245">
        <v>44170</v>
      </c>
      <c r="B4464" s="246" t="s">
        <v>48</v>
      </c>
      <c r="C4464" s="222" t="s">
        <v>48</v>
      </c>
    </row>
    <row r="4465" spans="1:3" x14ac:dyDescent="0.25">
      <c r="A4465" s="245">
        <v>44171</v>
      </c>
      <c r="B4465" s="246" t="s">
        <v>48</v>
      </c>
      <c r="C4465" s="222" t="s">
        <v>48</v>
      </c>
    </row>
    <row r="4466" spans="1:3" x14ac:dyDescent="0.25">
      <c r="A4466" s="245">
        <v>44173</v>
      </c>
      <c r="B4466" s="246" t="s">
        <v>48</v>
      </c>
      <c r="C4466" s="222" t="s">
        <v>48</v>
      </c>
    </row>
    <row r="4467" spans="1:3" x14ac:dyDescent="0.25">
      <c r="A4467" s="245">
        <v>44174</v>
      </c>
      <c r="B4467" s="246" t="s">
        <v>48</v>
      </c>
      <c r="C4467" s="222" t="s">
        <v>48</v>
      </c>
    </row>
    <row r="4468" spans="1:3" x14ac:dyDescent="0.25">
      <c r="A4468" s="245">
        <v>44178</v>
      </c>
      <c r="B4468" s="246" t="s">
        <v>48</v>
      </c>
      <c r="C4468" s="222" t="s">
        <v>48</v>
      </c>
    </row>
    <row r="4469" spans="1:3" x14ac:dyDescent="0.25">
      <c r="A4469" s="245">
        <v>44179</v>
      </c>
      <c r="B4469" s="246" t="s">
        <v>48</v>
      </c>
      <c r="C4469" s="222" t="s">
        <v>48</v>
      </c>
    </row>
    <row r="4470" spans="1:3" x14ac:dyDescent="0.25">
      <c r="A4470" s="245">
        <v>43907</v>
      </c>
      <c r="B4470" s="246" t="s">
        <v>7</v>
      </c>
      <c r="C4470" s="222" t="s">
        <v>7</v>
      </c>
    </row>
    <row r="4471" spans="1:3" x14ac:dyDescent="0.25">
      <c r="A4471" s="245">
        <v>43915</v>
      </c>
      <c r="B4471" s="246" t="s">
        <v>7</v>
      </c>
      <c r="C4471" s="222" t="s">
        <v>7</v>
      </c>
    </row>
    <row r="4472" spans="1:3" x14ac:dyDescent="0.25">
      <c r="A4472" s="245">
        <v>43916</v>
      </c>
      <c r="B4472" s="246" t="s">
        <v>7</v>
      </c>
      <c r="C4472" s="222" t="s">
        <v>7</v>
      </c>
    </row>
    <row r="4473" spans="1:3" x14ac:dyDescent="0.25">
      <c r="A4473" s="245">
        <v>43920</v>
      </c>
      <c r="B4473" s="246" t="s">
        <v>7</v>
      </c>
      <c r="C4473" s="222" t="s">
        <v>7</v>
      </c>
    </row>
    <row r="4474" spans="1:3" x14ac:dyDescent="0.25">
      <c r="A4474" s="245">
        <v>43923</v>
      </c>
      <c r="B4474" s="246" t="s">
        <v>7</v>
      </c>
      <c r="C4474" s="222" t="s">
        <v>7</v>
      </c>
    </row>
    <row r="4475" spans="1:3" x14ac:dyDescent="0.25">
      <c r="A4475" s="245">
        <v>43924</v>
      </c>
      <c r="B4475" s="246" t="s">
        <v>7</v>
      </c>
      <c r="C4475" s="222" t="s">
        <v>7</v>
      </c>
    </row>
    <row r="4476" spans="1:3" x14ac:dyDescent="0.25">
      <c r="A4476" s="245">
        <v>43926</v>
      </c>
      <c r="B4476" s="246" t="s">
        <v>7</v>
      </c>
      <c r="C4476" s="222" t="s">
        <v>7</v>
      </c>
    </row>
    <row r="4477" spans="1:3" x14ac:dyDescent="0.25">
      <c r="A4477" s="245">
        <v>43929</v>
      </c>
      <c r="B4477" s="246" t="s">
        <v>7</v>
      </c>
      <c r="C4477" s="222" t="s">
        <v>7</v>
      </c>
    </row>
    <row r="4478" spans="1:3" x14ac:dyDescent="0.25">
      <c r="A4478" s="245">
        <v>43930</v>
      </c>
      <c r="B4478" s="246" t="s">
        <v>7</v>
      </c>
      <c r="C4478" s="222" t="s">
        <v>7</v>
      </c>
    </row>
    <row r="4479" spans="1:3" x14ac:dyDescent="0.25">
      <c r="A4479" s="245">
        <v>43936</v>
      </c>
      <c r="B4479" s="246" t="s">
        <v>7</v>
      </c>
      <c r="C4479" s="222" t="s">
        <v>7</v>
      </c>
    </row>
    <row r="4480" spans="1:3" x14ac:dyDescent="0.25">
      <c r="A4480" s="245">
        <v>43948</v>
      </c>
      <c r="B4480" s="246" t="s">
        <v>7</v>
      </c>
      <c r="C4480" s="222" t="s">
        <v>7</v>
      </c>
    </row>
    <row r="4481" spans="1:3" x14ac:dyDescent="0.25">
      <c r="A4481" s="245">
        <v>43951</v>
      </c>
      <c r="B4481" s="246" t="s">
        <v>7</v>
      </c>
      <c r="C4481" s="222" t="s">
        <v>7</v>
      </c>
    </row>
    <row r="4482" spans="1:3" x14ac:dyDescent="0.25">
      <c r="A4482" s="245">
        <v>43953</v>
      </c>
      <c r="B4482" s="246" t="s">
        <v>7</v>
      </c>
      <c r="C4482" s="222" t="s">
        <v>7</v>
      </c>
    </row>
    <row r="4483" spans="1:3" x14ac:dyDescent="0.25">
      <c r="A4483" s="245">
        <v>43956</v>
      </c>
      <c r="B4483" s="246" t="s">
        <v>7</v>
      </c>
      <c r="C4483" s="222" t="s">
        <v>7</v>
      </c>
    </row>
    <row r="4484" spans="1:3" x14ac:dyDescent="0.25">
      <c r="A4484" s="245">
        <v>43963</v>
      </c>
      <c r="B4484" s="246" t="s">
        <v>7</v>
      </c>
      <c r="C4484" s="222" t="s">
        <v>7</v>
      </c>
    </row>
    <row r="4485" spans="1:3" x14ac:dyDescent="0.25">
      <c r="A4485" s="245">
        <v>43979</v>
      </c>
      <c r="B4485" s="246" t="s">
        <v>7</v>
      </c>
      <c r="C4485" s="222" t="s">
        <v>7</v>
      </c>
    </row>
    <row r="4486" spans="1:3" x14ac:dyDescent="0.25">
      <c r="A4486" s="245">
        <v>43981</v>
      </c>
      <c r="B4486" s="246" t="s">
        <v>7</v>
      </c>
      <c r="C4486" s="222" t="s">
        <v>7</v>
      </c>
    </row>
    <row r="4487" spans="1:3" x14ac:dyDescent="0.25">
      <c r="A4487" s="245">
        <v>43983</v>
      </c>
      <c r="B4487" s="246" t="s">
        <v>7</v>
      </c>
      <c r="C4487" s="222" t="s">
        <v>7</v>
      </c>
    </row>
    <row r="4488" spans="1:3" x14ac:dyDescent="0.25">
      <c r="A4488" s="245">
        <v>43985</v>
      </c>
      <c r="B4488" s="246" t="s">
        <v>7</v>
      </c>
      <c r="C4488" s="222" t="s">
        <v>7</v>
      </c>
    </row>
    <row r="4489" spans="1:3" x14ac:dyDescent="0.25">
      <c r="A4489" s="245">
        <v>43986</v>
      </c>
      <c r="B4489" s="246" t="s">
        <v>7</v>
      </c>
      <c r="C4489" s="222" t="s">
        <v>7</v>
      </c>
    </row>
    <row r="4490" spans="1:3" x14ac:dyDescent="0.25">
      <c r="A4490" s="245">
        <v>43987</v>
      </c>
      <c r="B4490" s="246" t="s">
        <v>7</v>
      </c>
      <c r="C4490" s="222" t="s">
        <v>7</v>
      </c>
    </row>
    <row r="4491" spans="1:3" x14ac:dyDescent="0.25">
      <c r="A4491" s="245">
        <v>43988</v>
      </c>
      <c r="B4491" s="246" t="s">
        <v>7</v>
      </c>
      <c r="C4491" s="222" t="s">
        <v>7</v>
      </c>
    </row>
    <row r="4492" spans="1:3" x14ac:dyDescent="0.25">
      <c r="A4492" s="245">
        <v>43989</v>
      </c>
      <c r="B4492" s="246" t="s">
        <v>7</v>
      </c>
      <c r="C4492" s="222" t="s">
        <v>7</v>
      </c>
    </row>
    <row r="4493" spans="1:3" x14ac:dyDescent="0.25">
      <c r="A4493" s="245">
        <v>43990</v>
      </c>
      <c r="B4493" s="246" t="s">
        <v>7</v>
      </c>
      <c r="C4493" s="222" t="s">
        <v>7</v>
      </c>
    </row>
    <row r="4494" spans="1:3" x14ac:dyDescent="0.25">
      <c r="A4494" s="245">
        <v>43991</v>
      </c>
      <c r="B4494" s="246" t="s">
        <v>7</v>
      </c>
      <c r="C4494" s="222" t="s">
        <v>7</v>
      </c>
    </row>
    <row r="4495" spans="1:3" x14ac:dyDescent="0.25">
      <c r="A4495" s="245">
        <v>43992</v>
      </c>
      <c r="B4495" s="246" t="s">
        <v>7</v>
      </c>
      <c r="C4495" s="222" t="s">
        <v>7</v>
      </c>
    </row>
    <row r="4496" spans="1:3" x14ac:dyDescent="0.25">
      <c r="A4496" s="245">
        <v>43993</v>
      </c>
      <c r="B4496" s="246" t="s">
        <v>7</v>
      </c>
      <c r="C4496" s="222" t="s">
        <v>7</v>
      </c>
    </row>
    <row r="4497" spans="1:3" x14ac:dyDescent="0.25">
      <c r="A4497" s="245">
        <v>43994</v>
      </c>
      <c r="B4497" s="246" t="s">
        <v>7</v>
      </c>
      <c r="C4497" s="222" t="s">
        <v>7</v>
      </c>
    </row>
    <row r="4498" spans="1:3" x14ac:dyDescent="0.25">
      <c r="A4498" s="245">
        <v>43995</v>
      </c>
      <c r="B4498" s="246" t="s">
        <v>7</v>
      </c>
      <c r="C4498" s="222" t="s">
        <v>7</v>
      </c>
    </row>
    <row r="4499" spans="1:3" x14ac:dyDescent="0.25">
      <c r="A4499" s="245">
        <v>43996</v>
      </c>
      <c r="B4499" s="246" t="s">
        <v>7</v>
      </c>
      <c r="C4499" s="222" t="s">
        <v>7</v>
      </c>
    </row>
    <row r="4500" spans="1:3" x14ac:dyDescent="0.25">
      <c r="A4500" s="245">
        <v>43998</v>
      </c>
      <c r="B4500" s="246" t="s">
        <v>7</v>
      </c>
      <c r="C4500" s="222" t="s">
        <v>7</v>
      </c>
    </row>
    <row r="4501" spans="1:3" x14ac:dyDescent="0.25">
      <c r="A4501" s="245">
        <v>43999</v>
      </c>
      <c r="B4501" s="246" t="s">
        <v>7</v>
      </c>
      <c r="C4501" s="222" t="s">
        <v>7</v>
      </c>
    </row>
    <row r="4502" spans="1:3" x14ac:dyDescent="0.25">
      <c r="A4502" s="245">
        <v>44000</v>
      </c>
      <c r="B4502" s="246" t="s">
        <v>7</v>
      </c>
      <c r="C4502" s="222" t="s">
        <v>7</v>
      </c>
    </row>
    <row r="4503" spans="1:3" x14ac:dyDescent="0.25">
      <c r="A4503" s="245">
        <v>44001</v>
      </c>
      <c r="B4503" s="246" t="s">
        <v>7</v>
      </c>
      <c r="C4503" s="222" t="s">
        <v>7</v>
      </c>
    </row>
    <row r="4504" spans="1:3" x14ac:dyDescent="0.25">
      <c r="A4504" s="245">
        <v>44002</v>
      </c>
      <c r="B4504" s="246" t="s">
        <v>7</v>
      </c>
      <c r="C4504" s="222" t="s">
        <v>7</v>
      </c>
    </row>
    <row r="4505" spans="1:3" x14ac:dyDescent="0.25">
      <c r="A4505" s="245">
        <v>44003</v>
      </c>
      <c r="B4505" s="246" t="s">
        <v>7</v>
      </c>
      <c r="C4505" s="222" t="s">
        <v>7</v>
      </c>
    </row>
    <row r="4506" spans="1:3" x14ac:dyDescent="0.25">
      <c r="A4506" s="245">
        <v>44004</v>
      </c>
      <c r="B4506" s="246" t="s">
        <v>7</v>
      </c>
      <c r="C4506" s="222" t="s">
        <v>7</v>
      </c>
    </row>
    <row r="4507" spans="1:3" x14ac:dyDescent="0.25">
      <c r="A4507" s="245">
        <v>44005</v>
      </c>
      <c r="B4507" s="246" t="s">
        <v>7</v>
      </c>
      <c r="C4507" s="222" t="s">
        <v>7</v>
      </c>
    </row>
    <row r="4508" spans="1:3" x14ac:dyDescent="0.25">
      <c r="A4508" s="245">
        <v>44006</v>
      </c>
      <c r="B4508" s="246" t="s">
        <v>7</v>
      </c>
      <c r="C4508" s="222" t="s">
        <v>7</v>
      </c>
    </row>
    <row r="4509" spans="1:3" x14ac:dyDescent="0.25">
      <c r="A4509" s="245">
        <v>44007</v>
      </c>
      <c r="B4509" s="246" t="s">
        <v>7</v>
      </c>
      <c r="C4509" s="222" t="s">
        <v>7</v>
      </c>
    </row>
    <row r="4510" spans="1:3" x14ac:dyDescent="0.25">
      <c r="A4510" s="245">
        <v>44008</v>
      </c>
      <c r="B4510" s="246" t="s">
        <v>7</v>
      </c>
      <c r="C4510" s="222" t="s">
        <v>7</v>
      </c>
    </row>
    <row r="4511" spans="1:3" x14ac:dyDescent="0.25">
      <c r="A4511" s="245">
        <v>44009</v>
      </c>
      <c r="B4511" s="246" t="s">
        <v>7</v>
      </c>
      <c r="C4511" s="222" t="s">
        <v>7</v>
      </c>
    </row>
    <row r="4512" spans="1:3" x14ac:dyDescent="0.25">
      <c r="A4512" s="245">
        <v>44010</v>
      </c>
      <c r="B4512" s="246" t="s">
        <v>7</v>
      </c>
      <c r="C4512" s="222" t="s">
        <v>7</v>
      </c>
    </row>
    <row r="4513" spans="1:3" x14ac:dyDescent="0.25">
      <c r="A4513" s="245">
        <v>44011</v>
      </c>
      <c r="B4513" s="246" t="s">
        <v>7</v>
      </c>
      <c r="C4513" s="222" t="s">
        <v>7</v>
      </c>
    </row>
    <row r="4514" spans="1:3" x14ac:dyDescent="0.25">
      <c r="A4514" s="245">
        <v>44012</v>
      </c>
      <c r="B4514" s="246" t="s">
        <v>7</v>
      </c>
      <c r="C4514" s="222" t="s">
        <v>7</v>
      </c>
    </row>
    <row r="4515" spans="1:3" x14ac:dyDescent="0.25">
      <c r="A4515" s="245">
        <v>44013</v>
      </c>
      <c r="B4515" s="246" t="s">
        <v>7</v>
      </c>
      <c r="C4515" s="222" t="s">
        <v>7</v>
      </c>
    </row>
    <row r="4516" spans="1:3" x14ac:dyDescent="0.25">
      <c r="A4516" s="245">
        <v>44014</v>
      </c>
      <c r="B4516" s="246" t="s">
        <v>7</v>
      </c>
      <c r="C4516" s="222" t="s">
        <v>7</v>
      </c>
    </row>
    <row r="4517" spans="1:3" x14ac:dyDescent="0.25">
      <c r="A4517" s="245">
        <v>44015</v>
      </c>
      <c r="B4517" s="246" t="s">
        <v>7</v>
      </c>
      <c r="C4517" s="222" t="s">
        <v>7</v>
      </c>
    </row>
    <row r="4518" spans="1:3" x14ac:dyDescent="0.25">
      <c r="A4518" s="245">
        <v>44016</v>
      </c>
      <c r="B4518" s="246" t="s">
        <v>7</v>
      </c>
      <c r="C4518" s="222" t="s">
        <v>7</v>
      </c>
    </row>
    <row r="4519" spans="1:3" x14ac:dyDescent="0.25">
      <c r="A4519" s="245">
        <v>44017</v>
      </c>
      <c r="B4519" s="246" t="s">
        <v>7</v>
      </c>
      <c r="C4519" s="222" t="s">
        <v>7</v>
      </c>
    </row>
    <row r="4520" spans="1:3" x14ac:dyDescent="0.25">
      <c r="A4520" s="245">
        <v>44018</v>
      </c>
      <c r="B4520" s="246" t="s">
        <v>7</v>
      </c>
      <c r="C4520" s="222" t="s">
        <v>7</v>
      </c>
    </row>
    <row r="4521" spans="1:3" x14ac:dyDescent="0.25">
      <c r="A4521" s="245">
        <v>44019</v>
      </c>
      <c r="B4521" s="246" t="s">
        <v>7</v>
      </c>
      <c r="C4521" s="222" t="s">
        <v>7</v>
      </c>
    </row>
    <row r="4522" spans="1:3" x14ac:dyDescent="0.25">
      <c r="A4522" s="245">
        <v>44020</v>
      </c>
      <c r="B4522" s="246" t="s">
        <v>7</v>
      </c>
      <c r="C4522" s="222" t="s">
        <v>7</v>
      </c>
    </row>
    <row r="4523" spans="1:3" x14ac:dyDescent="0.25">
      <c r="A4523" s="245">
        <v>44021</v>
      </c>
      <c r="B4523" s="246" t="s">
        <v>7</v>
      </c>
      <c r="C4523" s="222" t="s">
        <v>7</v>
      </c>
    </row>
    <row r="4524" spans="1:3" x14ac:dyDescent="0.25">
      <c r="A4524" s="245">
        <v>44022</v>
      </c>
      <c r="B4524" s="246" t="s">
        <v>7</v>
      </c>
      <c r="C4524" s="222" t="s">
        <v>7</v>
      </c>
    </row>
    <row r="4525" spans="1:3" x14ac:dyDescent="0.25">
      <c r="A4525" s="245">
        <v>44023</v>
      </c>
      <c r="B4525" s="246" t="s">
        <v>7</v>
      </c>
      <c r="C4525" s="222" t="s">
        <v>7</v>
      </c>
    </row>
    <row r="4526" spans="1:3" x14ac:dyDescent="0.25">
      <c r="A4526" s="245">
        <v>44024</v>
      </c>
      <c r="B4526" s="246" t="s">
        <v>7</v>
      </c>
      <c r="C4526" s="222" t="s">
        <v>7</v>
      </c>
    </row>
    <row r="4527" spans="1:3" x14ac:dyDescent="0.25">
      <c r="A4527" s="245">
        <v>44025</v>
      </c>
      <c r="B4527" s="246" t="s">
        <v>7</v>
      </c>
      <c r="C4527" s="222" t="s">
        <v>7</v>
      </c>
    </row>
    <row r="4528" spans="1:3" x14ac:dyDescent="0.25">
      <c r="A4528" s="245">
        <v>44026</v>
      </c>
      <c r="B4528" s="246" t="s">
        <v>7</v>
      </c>
      <c r="C4528" s="222" t="s">
        <v>7</v>
      </c>
    </row>
    <row r="4529" spans="1:3" x14ac:dyDescent="0.25">
      <c r="A4529" s="245">
        <v>44027</v>
      </c>
      <c r="B4529" s="246" t="s">
        <v>7</v>
      </c>
      <c r="C4529" s="222" t="s">
        <v>7</v>
      </c>
    </row>
    <row r="4530" spans="1:3" x14ac:dyDescent="0.25">
      <c r="A4530" s="245">
        <v>44028</v>
      </c>
      <c r="B4530" s="246" t="s">
        <v>7</v>
      </c>
      <c r="C4530" s="222" t="s">
        <v>7</v>
      </c>
    </row>
    <row r="4531" spans="1:3" x14ac:dyDescent="0.25">
      <c r="A4531" s="245">
        <v>44029</v>
      </c>
      <c r="B4531" s="246" t="s">
        <v>7</v>
      </c>
      <c r="C4531" s="222" t="s">
        <v>7</v>
      </c>
    </row>
    <row r="4532" spans="1:3" x14ac:dyDescent="0.25">
      <c r="A4532" s="245">
        <v>44030</v>
      </c>
      <c r="B4532" s="246" t="s">
        <v>7</v>
      </c>
      <c r="C4532" s="222" t="s">
        <v>7</v>
      </c>
    </row>
    <row r="4533" spans="1:3" x14ac:dyDescent="0.25">
      <c r="A4533" s="245">
        <v>44031</v>
      </c>
      <c r="B4533" s="246" t="s">
        <v>7</v>
      </c>
      <c r="C4533" s="222" t="s">
        <v>7</v>
      </c>
    </row>
    <row r="4534" spans="1:3" x14ac:dyDescent="0.25">
      <c r="A4534" s="245">
        <v>44032</v>
      </c>
      <c r="B4534" s="246" t="s">
        <v>7</v>
      </c>
      <c r="C4534" s="222" t="s">
        <v>7</v>
      </c>
    </row>
    <row r="4535" spans="1:3" x14ac:dyDescent="0.25">
      <c r="A4535" s="245">
        <v>44033</v>
      </c>
      <c r="B4535" s="246" t="s">
        <v>7</v>
      </c>
      <c r="C4535" s="222" t="s">
        <v>7</v>
      </c>
    </row>
    <row r="4536" spans="1:3" x14ac:dyDescent="0.25">
      <c r="A4536" s="245">
        <v>44034</v>
      </c>
      <c r="B4536" s="246" t="s">
        <v>7</v>
      </c>
      <c r="C4536" s="222" t="s">
        <v>7</v>
      </c>
    </row>
    <row r="4537" spans="1:3" x14ac:dyDescent="0.25">
      <c r="A4537" s="245">
        <v>44035</v>
      </c>
      <c r="B4537" s="246" t="s">
        <v>7</v>
      </c>
      <c r="C4537" s="222" t="s">
        <v>7</v>
      </c>
    </row>
    <row r="4538" spans="1:3" x14ac:dyDescent="0.25">
      <c r="A4538" s="245">
        <v>44036</v>
      </c>
      <c r="B4538" s="246" t="s">
        <v>7</v>
      </c>
      <c r="C4538" s="222" t="s">
        <v>7</v>
      </c>
    </row>
    <row r="4539" spans="1:3" x14ac:dyDescent="0.25">
      <c r="A4539" s="245">
        <v>44037</v>
      </c>
      <c r="B4539" s="246" t="s">
        <v>7</v>
      </c>
      <c r="C4539" s="222" t="s">
        <v>7</v>
      </c>
    </row>
    <row r="4540" spans="1:3" x14ac:dyDescent="0.25">
      <c r="A4540" s="245">
        <v>44038</v>
      </c>
      <c r="B4540" s="246" t="s">
        <v>7</v>
      </c>
      <c r="C4540" s="222" t="s">
        <v>7</v>
      </c>
    </row>
    <row r="4541" spans="1:3" x14ac:dyDescent="0.25">
      <c r="A4541" s="245">
        <v>44039</v>
      </c>
      <c r="B4541" s="246" t="s">
        <v>7</v>
      </c>
      <c r="C4541" s="222" t="s">
        <v>7</v>
      </c>
    </row>
    <row r="4542" spans="1:3" x14ac:dyDescent="0.25">
      <c r="A4542" s="245">
        <v>44040</v>
      </c>
      <c r="B4542" s="246" t="s">
        <v>7</v>
      </c>
      <c r="C4542" s="222" t="s">
        <v>7</v>
      </c>
    </row>
    <row r="4543" spans="1:3" x14ac:dyDescent="0.25">
      <c r="A4543" s="245">
        <v>44041</v>
      </c>
      <c r="B4543" s="246" t="s">
        <v>7</v>
      </c>
      <c r="C4543" s="222" t="s">
        <v>7</v>
      </c>
    </row>
    <row r="4544" spans="1:3" x14ac:dyDescent="0.25">
      <c r="A4544" s="245">
        <v>44042</v>
      </c>
      <c r="B4544" s="246" t="s">
        <v>7</v>
      </c>
      <c r="C4544" s="222" t="s">
        <v>7</v>
      </c>
    </row>
    <row r="4545" spans="1:3" x14ac:dyDescent="0.25">
      <c r="A4545" s="245">
        <v>44043</v>
      </c>
      <c r="B4545" s="246" t="s">
        <v>7</v>
      </c>
      <c r="C4545" s="222" t="s">
        <v>7</v>
      </c>
    </row>
    <row r="4546" spans="1:3" x14ac:dyDescent="0.25">
      <c r="A4546" s="245">
        <v>44044</v>
      </c>
      <c r="B4546" s="246" t="s">
        <v>7</v>
      </c>
      <c r="C4546" s="222" t="s">
        <v>7</v>
      </c>
    </row>
    <row r="4547" spans="1:3" x14ac:dyDescent="0.25">
      <c r="A4547" s="245">
        <v>44045</v>
      </c>
      <c r="B4547" s="246" t="s">
        <v>7</v>
      </c>
      <c r="C4547" s="222" t="s">
        <v>7</v>
      </c>
    </row>
    <row r="4548" spans="1:3" x14ac:dyDescent="0.25">
      <c r="A4548" s="245">
        <v>44046</v>
      </c>
      <c r="B4548" s="246" t="s">
        <v>7</v>
      </c>
      <c r="C4548" s="222" t="s">
        <v>7</v>
      </c>
    </row>
    <row r="4549" spans="1:3" x14ac:dyDescent="0.25">
      <c r="A4549" s="245">
        <v>44048</v>
      </c>
      <c r="B4549" s="246" t="s">
        <v>7</v>
      </c>
      <c r="C4549" s="222" t="s">
        <v>7</v>
      </c>
    </row>
    <row r="4550" spans="1:3" x14ac:dyDescent="0.25">
      <c r="A4550" s="245">
        <v>44049</v>
      </c>
      <c r="B4550" s="246" t="s">
        <v>7</v>
      </c>
      <c r="C4550" s="222" t="s">
        <v>7</v>
      </c>
    </row>
    <row r="4551" spans="1:3" x14ac:dyDescent="0.25">
      <c r="A4551" s="245">
        <v>44050</v>
      </c>
      <c r="B4551" s="246" t="s">
        <v>7</v>
      </c>
      <c r="C4551" s="222" t="s">
        <v>7</v>
      </c>
    </row>
    <row r="4552" spans="1:3" x14ac:dyDescent="0.25">
      <c r="A4552" s="245">
        <v>44051</v>
      </c>
      <c r="B4552" s="246" t="s">
        <v>7</v>
      </c>
      <c r="C4552" s="222" t="s">
        <v>7</v>
      </c>
    </row>
    <row r="4553" spans="1:3" x14ac:dyDescent="0.25">
      <c r="A4553" s="245">
        <v>44053</v>
      </c>
      <c r="B4553" s="246" t="s">
        <v>7</v>
      </c>
      <c r="C4553" s="222" t="s">
        <v>7</v>
      </c>
    </row>
    <row r="4554" spans="1:3" x14ac:dyDescent="0.25">
      <c r="A4554" s="245">
        <v>44054</v>
      </c>
      <c r="B4554" s="246" t="s">
        <v>7</v>
      </c>
      <c r="C4554" s="222" t="s">
        <v>7</v>
      </c>
    </row>
    <row r="4555" spans="1:3" x14ac:dyDescent="0.25">
      <c r="A4555" s="245">
        <v>44056</v>
      </c>
      <c r="B4555" s="246" t="s">
        <v>7</v>
      </c>
      <c r="C4555" s="222" t="s">
        <v>7</v>
      </c>
    </row>
    <row r="4556" spans="1:3" x14ac:dyDescent="0.25">
      <c r="A4556" s="245">
        <v>44057</v>
      </c>
      <c r="B4556" s="246" t="s">
        <v>7</v>
      </c>
      <c r="C4556" s="222" t="s">
        <v>7</v>
      </c>
    </row>
    <row r="4557" spans="1:3" x14ac:dyDescent="0.25">
      <c r="A4557" s="245">
        <v>44058</v>
      </c>
      <c r="B4557" s="246" t="s">
        <v>7</v>
      </c>
      <c r="C4557" s="222" t="s">
        <v>7</v>
      </c>
    </row>
    <row r="4558" spans="1:3" x14ac:dyDescent="0.25">
      <c r="A4558" s="245">
        <v>44059</v>
      </c>
      <c r="B4558" s="246" t="s">
        <v>7</v>
      </c>
      <c r="C4558" s="222" t="s">
        <v>7</v>
      </c>
    </row>
    <row r="4559" spans="1:3" x14ac:dyDescent="0.25">
      <c r="A4559" s="245">
        <v>44061</v>
      </c>
      <c r="B4559" s="246" t="s">
        <v>7</v>
      </c>
      <c r="C4559" s="222" t="s">
        <v>7</v>
      </c>
    </row>
    <row r="4560" spans="1:3" x14ac:dyDescent="0.25">
      <c r="A4560" s="245">
        <v>44062</v>
      </c>
      <c r="B4560" s="246" t="s">
        <v>7</v>
      </c>
      <c r="C4560" s="222" t="s">
        <v>7</v>
      </c>
    </row>
    <row r="4561" spans="1:3" x14ac:dyDescent="0.25">
      <c r="A4561" s="245">
        <v>44063</v>
      </c>
      <c r="B4561" s="246" t="s">
        <v>7</v>
      </c>
      <c r="C4561" s="222" t="s">
        <v>7</v>
      </c>
    </row>
    <row r="4562" spans="1:3" x14ac:dyDescent="0.25">
      <c r="A4562" s="245">
        <v>44064</v>
      </c>
      <c r="B4562" s="246" t="s">
        <v>7</v>
      </c>
      <c r="C4562" s="222" t="s">
        <v>7</v>
      </c>
    </row>
    <row r="4563" spans="1:3" x14ac:dyDescent="0.25">
      <c r="A4563" s="245">
        <v>44066</v>
      </c>
      <c r="B4563" s="246" t="s">
        <v>7</v>
      </c>
      <c r="C4563" s="222" t="s">
        <v>7</v>
      </c>
    </row>
    <row r="4564" spans="1:3" x14ac:dyDescent="0.25">
      <c r="A4564" s="245">
        <v>44069</v>
      </c>
      <c r="B4564" s="246" t="s">
        <v>7</v>
      </c>
      <c r="C4564" s="222" t="s">
        <v>7</v>
      </c>
    </row>
    <row r="4565" spans="1:3" x14ac:dyDescent="0.25">
      <c r="A4565" s="245">
        <v>44072</v>
      </c>
      <c r="B4565" s="246" t="s">
        <v>7</v>
      </c>
      <c r="C4565" s="222" t="s">
        <v>7</v>
      </c>
    </row>
    <row r="4566" spans="1:3" x14ac:dyDescent="0.25">
      <c r="A4566" s="245">
        <v>44073</v>
      </c>
      <c r="B4566" s="246" t="s">
        <v>7</v>
      </c>
      <c r="C4566" s="222" t="s">
        <v>7</v>
      </c>
    </row>
    <row r="4567" spans="1:3" x14ac:dyDescent="0.25">
      <c r="A4567" s="245">
        <v>44077</v>
      </c>
      <c r="B4567" s="246" t="s">
        <v>7</v>
      </c>
      <c r="C4567" s="222" t="s">
        <v>7</v>
      </c>
    </row>
    <row r="4568" spans="1:3" x14ac:dyDescent="0.25">
      <c r="A4568" s="245">
        <v>44079</v>
      </c>
      <c r="B4568" s="246" t="s">
        <v>7</v>
      </c>
      <c r="C4568" s="222" t="s">
        <v>7</v>
      </c>
    </row>
    <row r="4569" spans="1:3" x14ac:dyDescent="0.25">
      <c r="A4569" s="245">
        <v>44082</v>
      </c>
      <c r="B4569" s="246" t="s">
        <v>7</v>
      </c>
      <c r="C4569" s="222" t="s">
        <v>7</v>
      </c>
    </row>
    <row r="4570" spans="1:3" x14ac:dyDescent="0.25">
      <c r="A4570" s="245">
        <v>44084</v>
      </c>
      <c r="B4570" s="246" t="s">
        <v>7</v>
      </c>
      <c r="C4570" s="222" t="s">
        <v>7</v>
      </c>
    </row>
    <row r="4571" spans="1:3" x14ac:dyDescent="0.25">
      <c r="A4571" s="245">
        <v>44085</v>
      </c>
      <c r="B4571" s="246" t="s">
        <v>7</v>
      </c>
      <c r="C4571" s="222" t="s">
        <v>7</v>
      </c>
    </row>
    <row r="4572" spans="1:3" x14ac:dyDescent="0.25">
      <c r="A4572" s="245">
        <v>44087</v>
      </c>
      <c r="B4572" s="246" t="s">
        <v>7</v>
      </c>
      <c r="C4572" s="222" t="s">
        <v>7</v>
      </c>
    </row>
    <row r="4573" spans="1:3" x14ac:dyDescent="0.25">
      <c r="A4573" s="245">
        <v>44088</v>
      </c>
      <c r="B4573" s="246" t="s">
        <v>7</v>
      </c>
      <c r="C4573" s="222" t="s">
        <v>7</v>
      </c>
    </row>
    <row r="4574" spans="1:3" x14ac:dyDescent="0.25">
      <c r="A4574" s="245">
        <v>44090</v>
      </c>
      <c r="B4574" s="246" t="s">
        <v>7</v>
      </c>
      <c r="C4574" s="222" t="s">
        <v>7</v>
      </c>
    </row>
    <row r="4575" spans="1:3" x14ac:dyDescent="0.25">
      <c r="A4575" s="245">
        <v>44094</v>
      </c>
      <c r="B4575" s="246" t="s">
        <v>7</v>
      </c>
      <c r="C4575" s="222" t="s">
        <v>7</v>
      </c>
    </row>
    <row r="4576" spans="1:3" x14ac:dyDescent="0.25">
      <c r="A4576" s="245">
        <v>44109</v>
      </c>
      <c r="B4576" s="246" t="s">
        <v>7</v>
      </c>
      <c r="C4576" s="222" t="s">
        <v>7</v>
      </c>
    </row>
    <row r="4577" spans="1:3" x14ac:dyDescent="0.25">
      <c r="A4577" s="245">
        <v>44116</v>
      </c>
      <c r="B4577" s="246" t="s">
        <v>7</v>
      </c>
      <c r="C4577" s="222" t="s">
        <v>7</v>
      </c>
    </row>
    <row r="4578" spans="1:3" x14ac:dyDescent="0.25">
      <c r="A4578" s="245">
        <v>44117</v>
      </c>
      <c r="B4578" s="246" t="s">
        <v>7</v>
      </c>
      <c r="C4578" s="222" t="s">
        <v>7</v>
      </c>
    </row>
    <row r="4579" spans="1:3" x14ac:dyDescent="0.25">
      <c r="A4579" s="245">
        <v>44137</v>
      </c>
      <c r="B4579" s="246" t="s">
        <v>7</v>
      </c>
      <c r="C4579" s="222" t="s">
        <v>7</v>
      </c>
    </row>
    <row r="4580" spans="1:3" x14ac:dyDescent="0.25">
      <c r="A4580" s="245">
        <v>44144</v>
      </c>
      <c r="B4580" s="246" t="s">
        <v>7</v>
      </c>
      <c r="C4580" s="222" t="s">
        <v>7</v>
      </c>
    </row>
    <row r="4581" spans="1:3" x14ac:dyDescent="0.25">
      <c r="A4581" s="245">
        <v>44151</v>
      </c>
      <c r="B4581" s="246" t="s">
        <v>7</v>
      </c>
      <c r="C4581" s="222" t="s">
        <v>7</v>
      </c>
    </row>
    <row r="4582" spans="1:3" x14ac:dyDescent="0.25">
      <c r="A4582" s="245">
        <v>44158</v>
      </c>
      <c r="B4582" s="246" t="s">
        <v>7</v>
      </c>
      <c r="C4582" s="222" t="s">
        <v>7</v>
      </c>
    </row>
    <row r="4583" spans="1:3" x14ac:dyDescent="0.25">
      <c r="A4583" s="245">
        <v>44159</v>
      </c>
      <c r="B4583" s="246" t="s">
        <v>7</v>
      </c>
      <c r="C4583" s="222" t="s">
        <v>7</v>
      </c>
    </row>
    <row r="4584" spans="1:3" x14ac:dyDescent="0.25">
      <c r="A4584" s="245">
        <v>44164</v>
      </c>
      <c r="B4584" s="246" t="s">
        <v>7</v>
      </c>
      <c r="C4584" s="222" t="s">
        <v>7</v>
      </c>
    </row>
    <row r="4585" spans="1:3" x14ac:dyDescent="0.25">
      <c r="A4585" s="245">
        <v>44171</v>
      </c>
      <c r="B4585" s="246" t="s">
        <v>7</v>
      </c>
      <c r="C4585" s="222" t="s">
        <v>7</v>
      </c>
    </row>
    <row r="4586" spans="1:3" x14ac:dyDescent="0.25">
      <c r="A4586" s="245">
        <v>44173</v>
      </c>
      <c r="B4586" s="246" t="s">
        <v>7</v>
      </c>
      <c r="C4586" s="222" t="s">
        <v>7</v>
      </c>
    </row>
    <row r="4587" spans="1:3" x14ac:dyDescent="0.25">
      <c r="A4587" s="245">
        <v>44174</v>
      </c>
      <c r="B4587" s="246" t="s">
        <v>7</v>
      </c>
      <c r="C4587" s="222" t="s">
        <v>7</v>
      </c>
    </row>
    <row r="4588" spans="1:3" x14ac:dyDescent="0.25">
      <c r="A4588" s="245">
        <v>44178</v>
      </c>
      <c r="B4588" s="246" t="s">
        <v>7</v>
      </c>
      <c r="C4588" s="222" t="s">
        <v>7</v>
      </c>
    </row>
    <row r="4589" spans="1:3" x14ac:dyDescent="0.25">
      <c r="A4589" s="245">
        <v>44179</v>
      </c>
      <c r="B4589" s="246" t="s">
        <v>7</v>
      </c>
      <c r="C4589" s="222" t="s">
        <v>7</v>
      </c>
    </row>
    <row r="4590" spans="1:3" x14ac:dyDescent="0.25">
      <c r="A4590" s="245">
        <v>44181</v>
      </c>
      <c r="B4590" s="246" t="s">
        <v>7</v>
      </c>
      <c r="C4590" s="222" t="s">
        <v>7</v>
      </c>
    </row>
    <row r="4591" spans="1:3" x14ac:dyDescent="0.25">
      <c r="A4591" s="245">
        <v>43903</v>
      </c>
      <c r="B4591" s="246" t="s">
        <v>9</v>
      </c>
      <c r="C4591" s="222" t="s">
        <v>9</v>
      </c>
    </row>
    <row r="4592" spans="1:3" x14ac:dyDescent="0.25">
      <c r="A4592" s="245">
        <v>43907</v>
      </c>
      <c r="B4592" s="246" t="s">
        <v>9</v>
      </c>
      <c r="C4592" s="222" t="s">
        <v>9</v>
      </c>
    </row>
    <row r="4593" spans="1:3" x14ac:dyDescent="0.25">
      <c r="A4593" s="245">
        <v>43915</v>
      </c>
      <c r="B4593" s="246" t="s">
        <v>9</v>
      </c>
      <c r="C4593" s="222" t="s">
        <v>9</v>
      </c>
    </row>
    <row r="4594" spans="1:3" x14ac:dyDescent="0.25">
      <c r="A4594" s="245">
        <v>43916</v>
      </c>
      <c r="B4594" s="246" t="s">
        <v>9</v>
      </c>
      <c r="C4594" s="222" t="s">
        <v>9</v>
      </c>
    </row>
    <row r="4595" spans="1:3" x14ac:dyDescent="0.25">
      <c r="A4595" s="245">
        <v>43926</v>
      </c>
      <c r="B4595" s="246" t="s">
        <v>9</v>
      </c>
      <c r="C4595" s="222" t="s">
        <v>9</v>
      </c>
    </row>
    <row r="4596" spans="1:3" x14ac:dyDescent="0.25">
      <c r="A4596" s="245">
        <v>43929</v>
      </c>
      <c r="B4596" s="246" t="s">
        <v>9</v>
      </c>
      <c r="C4596" s="222" t="s">
        <v>9</v>
      </c>
    </row>
    <row r="4597" spans="1:3" x14ac:dyDescent="0.25">
      <c r="A4597" s="245">
        <v>43930</v>
      </c>
      <c r="B4597" s="246" t="s">
        <v>9</v>
      </c>
      <c r="C4597" s="222" t="s">
        <v>9</v>
      </c>
    </row>
    <row r="4598" spans="1:3" x14ac:dyDescent="0.25">
      <c r="A4598" s="245">
        <v>43936</v>
      </c>
      <c r="B4598" s="246" t="s">
        <v>9</v>
      </c>
      <c r="C4598" s="222" t="s">
        <v>9</v>
      </c>
    </row>
    <row r="4599" spans="1:3" x14ac:dyDescent="0.25">
      <c r="A4599" s="245">
        <v>43948</v>
      </c>
      <c r="B4599" s="246" t="s">
        <v>9</v>
      </c>
      <c r="C4599" s="222" t="s">
        <v>9</v>
      </c>
    </row>
    <row r="4600" spans="1:3" x14ac:dyDescent="0.25">
      <c r="A4600" s="245">
        <v>43963</v>
      </c>
      <c r="B4600" s="246" t="s">
        <v>9</v>
      </c>
      <c r="C4600" s="222" t="s">
        <v>9</v>
      </c>
    </row>
    <row r="4601" spans="1:3" x14ac:dyDescent="0.25">
      <c r="A4601" s="245">
        <v>43979</v>
      </c>
      <c r="B4601" s="246" t="s">
        <v>9</v>
      </c>
      <c r="C4601" s="222" t="s">
        <v>9</v>
      </c>
    </row>
    <row r="4602" spans="1:3" x14ac:dyDescent="0.25">
      <c r="A4602" s="245">
        <v>43981</v>
      </c>
      <c r="B4602" s="246" t="s">
        <v>9</v>
      </c>
      <c r="C4602" s="222" t="s">
        <v>9</v>
      </c>
    </row>
    <row r="4603" spans="1:3" x14ac:dyDescent="0.25">
      <c r="A4603" s="245">
        <v>43983</v>
      </c>
      <c r="B4603" s="246" t="s">
        <v>9</v>
      </c>
      <c r="C4603" s="222" t="s">
        <v>9</v>
      </c>
    </row>
    <row r="4604" spans="1:3" x14ac:dyDescent="0.25">
      <c r="A4604" s="245">
        <v>43985</v>
      </c>
      <c r="B4604" s="246" t="s">
        <v>9</v>
      </c>
      <c r="C4604" s="222" t="s">
        <v>9</v>
      </c>
    </row>
    <row r="4605" spans="1:3" x14ac:dyDescent="0.25">
      <c r="A4605" s="245">
        <v>43986</v>
      </c>
      <c r="B4605" s="246" t="s">
        <v>9</v>
      </c>
      <c r="C4605" s="222" t="s">
        <v>9</v>
      </c>
    </row>
    <row r="4606" spans="1:3" x14ac:dyDescent="0.25">
      <c r="A4606" s="245">
        <v>43987</v>
      </c>
      <c r="B4606" s="246" t="s">
        <v>9</v>
      </c>
      <c r="C4606" s="222" t="s">
        <v>9</v>
      </c>
    </row>
    <row r="4607" spans="1:3" x14ac:dyDescent="0.25">
      <c r="A4607" s="245">
        <v>43990</v>
      </c>
      <c r="B4607" s="246" t="s">
        <v>9</v>
      </c>
      <c r="C4607" s="222" t="s">
        <v>9</v>
      </c>
    </row>
    <row r="4608" spans="1:3" x14ac:dyDescent="0.25">
      <c r="A4608" s="245">
        <v>43994</v>
      </c>
      <c r="B4608" s="246" t="s">
        <v>9</v>
      </c>
      <c r="C4608" s="222" t="s">
        <v>9</v>
      </c>
    </row>
    <row r="4609" spans="1:3" x14ac:dyDescent="0.25">
      <c r="A4609" s="245">
        <v>43995</v>
      </c>
      <c r="B4609" s="246" t="s">
        <v>9</v>
      </c>
      <c r="C4609" s="222" t="s">
        <v>9</v>
      </c>
    </row>
    <row r="4610" spans="1:3" x14ac:dyDescent="0.25">
      <c r="A4610" s="245">
        <v>43996</v>
      </c>
      <c r="B4610" s="246" t="s">
        <v>9</v>
      </c>
      <c r="C4610" s="222" t="s">
        <v>9</v>
      </c>
    </row>
    <row r="4611" spans="1:3" x14ac:dyDescent="0.25">
      <c r="A4611" s="245">
        <v>43998</v>
      </c>
      <c r="B4611" s="246" t="s">
        <v>9</v>
      </c>
      <c r="C4611" s="222" t="s">
        <v>9</v>
      </c>
    </row>
    <row r="4612" spans="1:3" x14ac:dyDescent="0.25">
      <c r="A4612" s="245">
        <v>43999</v>
      </c>
      <c r="B4612" s="246" t="s">
        <v>9</v>
      </c>
      <c r="C4612" s="222" t="s">
        <v>9</v>
      </c>
    </row>
    <row r="4613" spans="1:3" x14ac:dyDescent="0.25">
      <c r="A4613" s="245">
        <v>44000</v>
      </c>
      <c r="B4613" s="246" t="s">
        <v>9</v>
      </c>
      <c r="C4613" s="222" t="s">
        <v>9</v>
      </c>
    </row>
    <row r="4614" spans="1:3" x14ac:dyDescent="0.25">
      <c r="A4614" s="245">
        <v>44001</v>
      </c>
      <c r="B4614" s="246" t="s">
        <v>9</v>
      </c>
      <c r="C4614" s="222" t="s">
        <v>9</v>
      </c>
    </row>
    <row r="4615" spans="1:3" x14ac:dyDescent="0.25">
      <c r="A4615" s="245">
        <v>44003</v>
      </c>
      <c r="B4615" s="246" t="s">
        <v>9</v>
      </c>
      <c r="C4615" s="222" t="s">
        <v>9</v>
      </c>
    </row>
    <row r="4616" spans="1:3" x14ac:dyDescent="0.25">
      <c r="A4616" s="245">
        <v>44005</v>
      </c>
      <c r="B4616" s="246" t="s">
        <v>9</v>
      </c>
      <c r="C4616" s="222" t="s">
        <v>9</v>
      </c>
    </row>
    <row r="4617" spans="1:3" x14ac:dyDescent="0.25">
      <c r="A4617" s="245">
        <v>44006</v>
      </c>
      <c r="B4617" s="246" t="s">
        <v>9</v>
      </c>
      <c r="C4617" s="222" t="s">
        <v>9</v>
      </c>
    </row>
    <row r="4618" spans="1:3" x14ac:dyDescent="0.25">
      <c r="A4618" s="245">
        <v>44007</v>
      </c>
      <c r="B4618" s="246" t="s">
        <v>9</v>
      </c>
      <c r="C4618" s="222" t="s">
        <v>9</v>
      </c>
    </row>
    <row r="4619" spans="1:3" x14ac:dyDescent="0.25">
      <c r="A4619" s="245">
        <v>44008</v>
      </c>
      <c r="B4619" s="246" t="s">
        <v>9</v>
      </c>
      <c r="C4619" s="222" t="s">
        <v>9</v>
      </c>
    </row>
    <row r="4620" spans="1:3" x14ac:dyDescent="0.25">
      <c r="A4620" s="245">
        <v>44011</v>
      </c>
      <c r="B4620" s="246" t="s">
        <v>9</v>
      </c>
      <c r="C4620" s="222" t="s">
        <v>9</v>
      </c>
    </row>
    <row r="4621" spans="1:3" x14ac:dyDescent="0.25">
      <c r="A4621" s="245">
        <v>44012</v>
      </c>
      <c r="B4621" s="246" t="s">
        <v>9</v>
      </c>
      <c r="C4621" s="222" t="s">
        <v>9</v>
      </c>
    </row>
    <row r="4622" spans="1:3" x14ac:dyDescent="0.25">
      <c r="A4622" s="245">
        <v>44013</v>
      </c>
      <c r="B4622" s="246" t="s">
        <v>9</v>
      </c>
      <c r="C4622" s="222" t="s">
        <v>9</v>
      </c>
    </row>
    <row r="4623" spans="1:3" x14ac:dyDescent="0.25">
      <c r="A4623" s="245">
        <v>44014</v>
      </c>
      <c r="B4623" s="246" t="s">
        <v>9</v>
      </c>
      <c r="C4623" s="222" t="s">
        <v>9</v>
      </c>
    </row>
    <row r="4624" spans="1:3" x14ac:dyDescent="0.25">
      <c r="A4624" s="245">
        <v>44015</v>
      </c>
      <c r="B4624" s="246" t="s">
        <v>9</v>
      </c>
      <c r="C4624" s="222" t="s">
        <v>9</v>
      </c>
    </row>
    <row r="4625" spans="1:3" x14ac:dyDescent="0.25">
      <c r="A4625" s="245">
        <v>44016</v>
      </c>
      <c r="B4625" s="246" t="s">
        <v>9</v>
      </c>
      <c r="C4625" s="222" t="s">
        <v>9</v>
      </c>
    </row>
    <row r="4626" spans="1:3" x14ac:dyDescent="0.25">
      <c r="A4626" s="245">
        <v>44017</v>
      </c>
      <c r="B4626" s="246" t="s">
        <v>9</v>
      </c>
      <c r="C4626" s="222" t="s">
        <v>9</v>
      </c>
    </row>
    <row r="4627" spans="1:3" x14ac:dyDescent="0.25">
      <c r="A4627" s="245">
        <v>44018</v>
      </c>
      <c r="B4627" s="246" t="s">
        <v>9</v>
      </c>
      <c r="C4627" s="222" t="s">
        <v>9</v>
      </c>
    </row>
    <row r="4628" spans="1:3" x14ac:dyDescent="0.25">
      <c r="A4628" s="245">
        <v>44040</v>
      </c>
      <c r="B4628" s="246" t="s">
        <v>9</v>
      </c>
      <c r="C4628" s="222" t="s">
        <v>9</v>
      </c>
    </row>
    <row r="4629" spans="1:3" x14ac:dyDescent="0.25">
      <c r="A4629" s="245">
        <v>44054</v>
      </c>
      <c r="B4629" s="246" t="s">
        <v>9</v>
      </c>
      <c r="C4629" s="222" t="s">
        <v>9</v>
      </c>
    </row>
    <row r="4630" spans="1:3" x14ac:dyDescent="0.25">
      <c r="A4630" s="245">
        <v>44067</v>
      </c>
      <c r="B4630" s="246" t="s">
        <v>9</v>
      </c>
      <c r="C4630" s="222" t="s">
        <v>9</v>
      </c>
    </row>
    <row r="4631" spans="1:3" x14ac:dyDescent="0.25">
      <c r="A4631" s="245">
        <v>44164</v>
      </c>
      <c r="B4631" s="246" t="s">
        <v>9</v>
      </c>
      <c r="C4631" s="222" t="s">
        <v>9</v>
      </c>
    </row>
    <row r="4632" spans="1:3" x14ac:dyDescent="0.25">
      <c r="A4632" s="245">
        <v>44171</v>
      </c>
      <c r="B4632" s="246" t="s">
        <v>9</v>
      </c>
      <c r="C4632" s="222" t="s">
        <v>9</v>
      </c>
    </row>
    <row r="4633" spans="1:3" x14ac:dyDescent="0.25">
      <c r="A4633" s="245">
        <v>44178</v>
      </c>
      <c r="B4633" s="246" t="s">
        <v>9</v>
      </c>
      <c r="C4633" s="222" t="s">
        <v>9</v>
      </c>
    </row>
    <row r="4634" spans="1:3" x14ac:dyDescent="0.25">
      <c r="A4634" s="245">
        <v>43903</v>
      </c>
      <c r="B4634" s="246" t="s">
        <v>15</v>
      </c>
      <c r="C4634" s="222" t="s">
        <v>15</v>
      </c>
    </row>
    <row r="4635" spans="1:3" x14ac:dyDescent="0.25">
      <c r="A4635" s="245">
        <v>43907</v>
      </c>
      <c r="B4635" s="246" t="s">
        <v>15</v>
      </c>
      <c r="C4635" s="222" t="s">
        <v>15</v>
      </c>
    </row>
    <row r="4636" spans="1:3" x14ac:dyDescent="0.25">
      <c r="A4636" s="245">
        <v>43910</v>
      </c>
      <c r="B4636" s="246" t="s">
        <v>15</v>
      </c>
      <c r="C4636" s="222" t="s">
        <v>15</v>
      </c>
    </row>
    <row r="4637" spans="1:3" x14ac:dyDescent="0.25">
      <c r="A4637" s="245">
        <v>43915</v>
      </c>
      <c r="B4637" s="246" t="s">
        <v>15</v>
      </c>
      <c r="C4637" s="222" t="s">
        <v>15</v>
      </c>
    </row>
    <row r="4638" spans="1:3" x14ac:dyDescent="0.25">
      <c r="A4638" s="245">
        <v>43916</v>
      </c>
      <c r="B4638" s="246" t="s">
        <v>15</v>
      </c>
      <c r="C4638" s="222" t="s">
        <v>15</v>
      </c>
    </row>
    <row r="4639" spans="1:3" x14ac:dyDescent="0.25">
      <c r="A4639" s="245">
        <v>43920</v>
      </c>
      <c r="B4639" s="246" t="s">
        <v>15</v>
      </c>
      <c r="C4639" s="222" t="s">
        <v>15</v>
      </c>
    </row>
    <row r="4640" spans="1:3" x14ac:dyDescent="0.25">
      <c r="A4640" s="245">
        <v>43923</v>
      </c>
      <c r="B4640" s="246" t="s">
        <v>15</v>
      </c>
      <c r="C4640" s="222" t="s">
        <v>15</v>
      </c>
    </row>
    <row r="4641" spans="1:3" x14ac:dyDescent="0.25">
      <c r="A4641" s="245">
        <v>43924</v>
      </c>
      <c r="B4641" s="246" t="s">
        <v>15</v>
      </c>
      <c r="C4641" s="222" t="s">
        <v>15</v>
      </c>
    </row>
    <row r="4642" spans="1:3" x14ac:dyDescent="0.25">
      <c r="A4642" s="245">
        <v>43926</v>
      </c>
      <c r="B4642" s="246" t="s">
        <v>15</v>
      </c>
      <c r="C4642" s="222" t="s">
        <v>15</v>
      </c>
    </row>
    <row r="4643" spans="1:3" x14ac:dyDescent="0.25">
      <c r="A4643" s="245">
        <v>43929</v>
      </c>
      <c r="B4643" s="246" t="s">
        <v>15</v>
      </c>
      <c r="C4643" s="222" t="s">
        <v>15</v>
      </c>
    </row>
    <row r="4644" spans="1:3" x14ac:dyDescent="0.25">
      <c r="A4644" s="245">
        <v>43936</v>
      </c>
      <c r="B4644" s="246" t="s">
        <v>15</v>
      </c>
      <c r="C4644" s="222" t="s">
        <v>15</v>
      </c>
    </row>
    <row r="4645" spans="1:3" x14ac:dyDescent="0.25">
      <c r="A4645" s="245">
        <v>43948</v>
      </c>
      <c r="B4645" s="246" t="s">
        <v>15</v>
      </c>
      <c r="C4645" s="222" t="s">
        <v>15</v>
      </c>
    </row>
    <row r="4646" spans="1:3" x14ac:dyDescent="0.25">
      <c r="A4646" s="245">
        <v>43951</v>
      </c>
      <c r="B4646" s="246" t="s">
        <v>15</v>
      </c>
      <c r="C4646" s="222" t="s">
        <v>15</v>
      </c>
    </row>
    <row r="4647" spans="1:3" x14ac:dyDescent="0.25">
      <c r="A4647" s="245">
        <v>43953</v>
      </c>
      <c r="B4647" s="246" t="s">
        <v>15</v>
      </c>
      <c r="C4647" s="222" t="s">
        <v>15</v>
      </c>
    </row>
    <row r="4648" spans="1:3" x14ac:dyDescent="0.25">
      <c r="A4648" s="245">
        <v>43956</v>
      </c>
      <c r="B4648" s="246" t="s">
        <v>15</v>
      </c>
      <c r="C4648" s="222" t="s">
        <v>15</v>
      </c>
    </row>
    <row r="4649" spans="1:3" x14ac:dyDescent="0.25">
      <c r="A4649" s="245">
        <v>43963</v>
      </c>
      <c r="B4649" s="246" t="s">
        <v>15</v>
      </c>
      <c r="C4649" s="222" t="s">
        <v>15</v>
      </c>
    </row>
    <row r="4650" spans="1:3" x14ac:dyDescent="0.25">
      <c r="A4650" s="245">
        <v>43979</v>
      </c>
      <c r="B4650" s="246" t="s">
        <v>15</v>
      </c>
      <c r="C4650" s="222" t="s">
        <v>15</v>
      </c>
    </row>
    <row r="4651" spans="1:3" x14ac:dyDescent="0.25">
      <c r="A4651" s="245">
        <v>43981</v>
      </c>
      <c r="B4651" s="246" t="s">
        <v>15</v>
      </c>
      <c r="C4651" s="222" t="s">
        <v>15</v>
      </c>
    </row>
    <row r="4652" spans="1:3" x14ac:dyDescent="0.25">
      <c r="A4652" s="245">
        <v>43983</v>
      </c>
      <c r="B4652" s="246" t="s">
        <v>15</v>
      </c>
      <c r="C4652" s="222" t="s">
        <v>15</v>
      </c>
    </row>
    <row r="4653" spans="1:3" x14ac:dyDescent="0.25">
      <c r="A4653" s="245">
        <v>43985</v>
      </c>
      <c r="B4653" s="246" t="s">
        <v>15</v>
      </c>
      <c r="C4653" s="222" t="s">
        <v>15</v>
      </c>
    </row>
    <row r="4654" spans="1:3" x14ac:dyDescent="0.25">
      <c r="A4654" s="245">
        <v>43986</v>
      </c>
      <c r="B4654" s="246" t="s">
        <v>15</v>
      </c>
      <c r="C4654" s="222" t="s">
        <v>15</v>
      </c>
    </row>
    <row r="4655" spans="1:3" x14ac:dyDescent="0.25">
      <c r="A4655" s="245">
        <v>43987</v>
      </c>
      <c r="B4655" s="246" t="s">
        <v>15</v>
      </c>
      <c r="C4655" s="222" t="s">
        <v>15</v>
      </c>
    </row>
    <row r="4656" spans="1:3" x14ac:dyDescent="0.25">
      <c r="A4656" s="245">
        <v>43988</v>
      </c>
      <c r="B4656" s="246" t="s">
        <v>15</v>
      </c>
      <c r="C4656" s="222" t="s">
        <v>15</v>
      </c>
    </row>
    <row r="4657" spans="1:3" x14ac:dyDescent="0.25">
      <c r="A4657" s="245">
        <v>43989</v>
      </c>
      <c r="B4657" s="246" t="s">
        <v>15</v>
      </c>
      <c r="C4657" s="222" t="s">
        <v>15</v>
      </c>
    </row>
    <row r="4658" spans="1:3" x14ac:dyDescent="0.25">
      <c r="A4658" s="245">
        <v>43990</v>
      </c>
      <c r="B4658" s="246" t="s">
        <v>15</v>
      </c>
      <c r="C4658" s="222" t="s">
        <v>15</v>
      </c>
    </row>
    <row r="4659" spans="1:3" x14ac:dyDescent="0.25">
      <c r="A4659" s="245">
        <v>43991</v>
      </c>
      <c r="B4659" s="246" t="s">
        <v>15</v>
      </c>
      <c r="C4659" s="222" t="s">
        <v>15</v>
      </c>
    </row>
    <row r="4660" spans="1:3" x14ac:dyDescent="0.25">
      <c r="A4660" s="245">
        <v>43992</v>
      </c>
      <c r="B4660" s="246" t="s">
        <v>15</v>
      </c>
      <c r="C4660" s="222" t="s">
        <v>15</v>
      </c>
    </row>
    <row r="4661" spans="1:3" x14ac:dyDescent="0.25">
      <c r="A4661" s="245">
        <v>43994</v>
      </c>
      <c r="B4661" s="246" t="s">
        <v>15</v>
      </c>
      <c r="C4661" s="222" t="s">
        <v>15</v>
      </c>
    </row>
    <row r="4662" spans="1:3" x14ac:dyDescent="0.25">
      <c r="A4662" s="245">
        <v>44001</v>
      </c>
      <c r="B4662" s="246" t="s">
        <v>15</v>
      </c>
      <c r="C4662" s="222" t="s">
        <v>15</v>
      </c>
    </row>
    <row r="4663" spans="1:3" x14ac:dyDescent="0.25">
      <c r="A4663" s="245">
        <v>44003</v>
      </c>
      <c r="B4663" s="246" t="s">
        <v>15</v>
      </c>
      <c r="C4663" s="222" t="s">
        <v>15</v>
      </c>
    </row>
    <row r="4664" spans="1:3" x14ac:dyDescent="0.25">
      <c r="A4664" s="245">
        <v>44004</v>
      </c>
      <c r="B4664" s="246" t="s">
        <v>15</v>
      </c>
      <c r="C4664" s="222" t="s">
        <v>15</v>
      </c>
    </row>
    <row r="4665" spans="1:3" x14ac:dyDescent="0.25">
      <c r="A4665" s="245">
        <v>44005</v>
      </c>
      <c r="B4665" s="246" t="s">
        <v>15</v>
      </c>
      <c r="C4665" s="222" t="s">
        <v>15</v>
      </c>
    </row>
    <row r="4666" spans="1:3" x14ac:dyDescent="0.25">
      <c r="A4666" s="245">
        <v>44008</v>
      </c>
      <c r="B4666" s="246" t="s">
        <v>15</v>
      </c>
      <c r="C4666" s="222" t="s">
        <v>15</v>
      </c>
    </row>
    <row r="4667" spans="1:3" x14ac:dyDescent="0.25">
      <c r="A4667" s="245">
        <v>44009</v>
      </c>
      <c r="B4667" s="246" t="s">
        <v>15</v>
      </c>
      <c r="C4667" s="222" t="s">
        <v>15</v>
      </c>
    </row>
    <row r="4668" spans="1:3" x14ac:dyDescent="0.25">
      <c r="A4668" s="245">
        <v>44010</v>
      </c>
      <c r="B4668" s="246" t="s">
        <v>15</v>
      </c>
      <c r="C4668" s="222" t="s">
        <v>15</v>
      </c>
    </row>
    <row r="4669" spans="1:3" x14ac:dyDescent="0.25">
      <c r="A4669" s="245">
        <v>44011</v>
      </c>
      <c r="B4669" s="246" t="s">
        <v>15</v>
      </c>
      <c r="C4669" s="222" t="s">
        <v>15</v>
      </c>
    </row>
    <row r="4670" spans="1:3" x14ac:dyDescent="0.25">
      <c r="A4670" s="245">
        <v>44012</v>
      </c>
      <c r="B4670" s="246" t="s">
        <v>15</v>
      </c>
      <c r="C4670" s="222" t="s">
        <v>15</v>
      </c>
    </row>
    <row r="4671" spans="1:3" x14ac:dyDescent="0.25">
      <c r="A4671" s="245">
        <v>44013</v>
      </c>
      <c r="B4671" s="246" t="s">
        <v>15</v>
      </c>
      <c r="C4671" s="222" t="s">
        <v>15</v>
      </c>
    </row>
    <row r="4672" spans="1:3" x14ac:dyDescent="0.25">
      <c r="A4672" s="245">
        <v>44014</v>
      </c>
      <c r="B4672" s="246" t="s">
        <v>15</v>
      </c>
      <c r="C4672" s="222" t="s">
        <v>15</v>
      </c>
    </row>
    <row r="4673" spans="1:3" x14ac:dyDescent="0.25">
      <c r="A4673" s="245">
        <v>44015</v>
      </c>
      <c r="B4673" s="246" t="s">
        <v>15</v>
      </c>
      <c r="C4673" s="222" t="s">
        <v>15</v>
      </c>
    </row>
    <row r="4674" spans="1:3" x14ac:dyDescent="0.25">
      <c r="A4674" s="245">
        <v>44016</v>
      </c>
      <c r="B4674" s="246" t="s">
        <v>15</v>
      </c>
      <c r="C4674" s="222" t="s">
        <v>15</v>
      </c>
    </row>
    <row r="4675" spans="1:3" x14ac:dyDescent="0.25">
      <c r="A4675" s="245">
        <v>44017</v>
      </c>
      <c r="B4675" s="246" t="s">
        <v>15</v>
      </c>
      <c r="C4675" s="222" t="s">
        <v>15</v>
      </c>
    </row>
    <row r="4676" spans="1:3" x14ac:dyDescent="0.25">
      <c r="A4676" s="245">
        <v>44018</v>
      </c>
      <c r="B4676" s="246" t="s">
        <v>15</v>
      </c>
      <c r="C4676" s="222" t="s">
        <v>15</v>
      </c>
    </row>
    <row r="4677" spans="1:3" x14ac:dyDescent="0.25">
      <c r="A4677" s="245">
        <v>44019</v>
      </c>
      <c r="B4677" s="246" t="s">
        <v>15</v>
      </c>
      <c r="C4677" s="222" t="s">
        <v>15</v>
      </c>
    </row>
    <row r="4678" spans="1:3" x14ac:dyDescent="0.25">
      <c r="A4678" s="245">
        <v>44021</v>
      </c>
      <c r="B4678" s="246" t="s">
        <v>15</v>
      </c>
      <c r="C4678" s="222" t="s">
        <v>15</v>
      </c>
    </row>
    <row r="4679" spans="1:3" x14ac:dyDescent="0.25">
      <c r="A4679" s="245">
        <v>44023</v>
      </c>
      <c r="B4679" s="246" t="s">
        <v>15</v>
      </c>
      <c r="C4679" s="222" t="s">
        <v>15</v>
      </c>
    </row>
    <row r="4680" spans="1:3" x14ac:dyDescent="0.25">
      <c r="A4680" s="245">
        <v>44024</v>
      </c>
      <c r="B4680" s="246" t="s">
        <v>15</v>
      </c>
      <c r="C4680" s="222" t="s">
        <v>15</v>
      </c>
    </row>
    <row r="4681" spans="1:3" x14ac:dyDescent="0.25">
      <c r="A4681" s="245">
        <v>44025</v>
      </c>
      <c r="B4681" s="246" t="s">
        <v>15</v>
      </c>
      <c r="C4681" s="222" t="s">
        <v>15</v>
      </c>
    </row>
    <row r="4682" spans="1:3" x14ac:dyDescent="0.25">
      <c r="A4682" s="245">
        <v>44026</v>
      </c>
      <c r="B4682" s="246" t="s">
        <v>15</v>
      </c>
      <c r="C4682" s="222" t="s">
        <v>15</v>
      </c>
    </row>
    <row r="4683" spans="1:3" x14ac:dyDescent="0.25">
      <c r="A4683" s="245">
        <v>44027</v>
      </c>
      <c r="B4683" s="246" t="s">
        <v>15</v>
      </c>
      <c r="C4683" s="222" t="s">
        <v>15</v>
      </c>
    </row>
    <row r="4684" spans="1:3" x14ac:dyDescent="0.25">
      <c r="A4684" s="245">
        <v>44028</v>
      </c>
      <c r="B4684" s="246" t="s">
        <v>15</v>
      </c>
      <c r="C4684" s="222" t="s">
        <v>15</v>
      </c>
    </row>
    <row r="4685" spans="1:3" x14ac:dyDescent="0.25">
      <c r="A4685" s="245">
        <v>44029</v>
      </c>
      <c r="B4685" s="246" t="s">
        <v>15</v>
      </c>
      <c r="C4685" s="222" t="s">
        <v>15</v>
      </c>
    </row>
    <row r="4686" spans="1:3" x14ac:dyDescent="0.25">
      <c r="A4686" s="245">
        <v>44030</v>
      </c>
      <c r="B4686" s="246" t="s">
        <v>15</v>
      </c>
      <c r="C4686" s="222" t="s">
        <v>15</v>
      </c>
    </row>
    <row r="4687" spans="1:3" x14ac:dyDescent="0.25">
      <c r="A4687" s="245">
        <v>44031</v>
      </c>
      <c r="B4687" s="246" t="s">
        <v>15</v>
      </c>
      <c r="C4687" s="222" t="s">
        <v>15</v>
      </c>
    </row>
    <row r="4688" spans="1:3" x14ac:dyDescent="0.25">
      <c r="A4688" s="245">
        <v>44032</v>
      </c>
      <c r="B4688" s="246" t="s">
        <v>15</v>
      </c>
      <c r="C4688" s="222" t="s">
        <v>15</v>
      </c>
    </row>
    <row r="4689" spans="1:3" x14ac:dyDescent="0.25">
      <c r="A4689" s="245">
        <v>44033</v>
      </c>
      <c r="B4689" s="246" t="s">
        <v>15</v>
      </c>
      <c r="C4689" s="222" t="s">
        <v>15</v>
      </c>
    </row>
    <row r="4690" spans="1:3" x14ac:dyDescent="0.25">
      <c r="A4690" s="245">
        <v>44034</v>
      </c>
      <c r="B4690" s="246" t="s">
        <v>15</v>
      </c>
      <c r="C4690" s="222" t="s">
        <v>15</v>
      </c>
    </row>
    <row r="4691" spans="1:3" x14ac:dyDescent="0.25">
      <c r="A4691" s="245">
        <v>44035</v>
      </c>
      <c r="B4691" s="246" t="s">
        <v>15</v>
      </c>
      <c r="C4691" s="222" t="s">
        <v>15</v>
      </c>
    </row>
    <row r="4692" spans="1:3" x14ac:dyDescent="0.25">
      <c r="A4692" s="245">
        <v>44036</v>
      </c>
      <c r="B4692" s="246" t="s">
        <v>15</v>
      </c>
      <c r="C4692" s="222" t="s">
        <v>15</v>
      </c>
    </row>
    <row r="4693" spans="1:3" x14ac:dyDescent="0.25">
      <c r="A4693" s="245">
        <v>44037</v>
      </c>
      <c r="B4693" s="246" t="s">
        <v>15</v>
      </c>
      <c r="C4693" s="222" t="s">
        <v>15</v>
      </c>
    </row>
    <row r="4694" spans="1:3" x14ac:dyDescent="0.25">
      <c r="A4694" s="245">
        <v>44038</v>
      </c>
      <c r="B4694" s="246" t="s">
        <v>15</v>
      </c>
      <c r="C4694" s="222" t="s">
        <v>15</v>
      </c>
    </row>
    <row r="4695" spans="1:3" x14ac:dyDescent="0.25">
      <c r="A4695" s="245">
        <v>44039</v>
      </c>
      <c r="B4695" s="246" t="s">
        <v>15</v>
      </c>
      <c r="C4695" s="222" t="s">
        <v>15</v>
      </c>
    </row>
    <row r="4696" spans="1:3" x14ac:dyDescent="0.25">
      <c r="A4696" s="245">
        <v>44040</v>
      </c>
      <c r="B4696" s="246" t="s">
        <v>15</v>
      </c>
      <c r="C4696" s="222" t="s">
        <v>15</v>
      </c>
    </row>
    <row r="4697" spans="1:3" x14ac:dyDescent="0.25">
      <c r="A4697" s="245">
        <v>44041</v>
      </c>
      <c r="B4697" s="246" t="s">
        <v>15</v>
      </c>
      <c r="C4697" s="222" t="s">
        <v>15</v>
      </c>
    </row>
    <row r="4698" spans="1:3" x14ac:dyDescent="0.25">
      <c r="A4698" s="245">
        <v>44042</v>
      </c>
      <c r="B4698" s="246" t="s">
        <v>15</v>
      </c>
      <c r="C4698" s="222" t="s">
        <v>15</v>
      </c>
    </row>
    <row r="4699" spans="1:3" x14ac:dyDescent="0.25">
      <c r="A4699" s="245">
        <v>44043</v>
      </c>
      <c r="B4699" s="246" t="s">
        <v>15</v>
      </c>
      <c r="C4699" s="222" t="s">
        <v>15</v>
      </c>
    </row>
    <row r="4700" spans="1:3" x14ac:dyDescent="0.25">
      <c r="A4700" s="245">
        <v>44044</v>
      </c>
      <c r="B4700" s="246" t="s">
        <v>15</v>
      </c>
      <c r="C4700" s="222" t="s">
        <v>15</v>
      </c>
    </row>
    <row r="4701" spans="1:3" x14ac:dyDescent="0.25">
      <c r="A4701" s="245">
        <v>44046</v>
      </c>
      <c r="B4701" s="246" t="s">
        <v>15</v>
      </c>
      <c r="C4701" s="222" t="s">
        <v>15</v>
      </c>
    </row>
    <row r="4702" spans="1:3" x14ac:dyDescent="0.25">
      <c r="A4702" s="245">
        <v>44047</v>
      </c>
      <c r="B4702" s="246" t="s">
        <v>15</v>
      </c>
      <c r="C4702" s="222" t="s">
        <v>15</v>
      </c>
    </row>
    <row r="4703" spans="1:3" x14ac:dyDescent="0.25">
      <c r="A4703" s="245">
        <v>44048</v>
      </c>
      <c r="B4703" s="246" t="s">
        <v>15</v>
      </c>
      <c r="C4703" s="222" t="s">
        <v>15</v>
      </c>
    </row>
    <row r="4704" spans="1:3" x14ac:dyDescent="0.25">
      <c r="A4704" s="245">
        <v>44049</v>
      </c>
      <c r="B4704" s="246" t="s">
        <v>15</v>
      </c>
      <c r="C4704" s="222" t="s">
        <v>15</v>
      </c>
    </row>
    <row r="4705" spans="1:3" x14ac:dyDescent="0.25">
      <c r="A4705" s="245">
        <v>44050</v>
      </c>
      <c r="B4705" s="246" t="s">
        <v>15</v>
      </c>
      <c r="C4705" s="222" t="s">
        <v>15</v>
      </c>
    </row>
    <row r="4706" spans="1:3" x14ac:dyDescent="0.25">
      <c r="A4706" s="245">
        <v>44051</v>
      </c>
      <c r="B4706" s="246" t="s">
        <v>15</v>
      </c>
      <c r="C4706" s="222" t="s">
        <v>15</v>
      </c>
    </row>
    <row r="4707" spans="1:3" x14ac:dyDescent="0.25">
      <c r="A4707" s="245">
        <v>44052</v>
      </c>
      <c r="B4707" s="246" t="s">
        <v>15</v>
      </c>
      <c r="C4707" s="222" t="s">
        <v>15</v>
      </c>
    </row>
    <row r="4708" spans="1:3" x14ac:dyDescent="0.25">
      <c r="A4708" s="245">
        <v>44053</v>
      </c>
      <c r="B4708" s="246" t="s">
        <v>15</v>
      </c>
      <c r="C4708" s="222" t="s">
        <v>15</v>
      </c>
    </row>
    <row r="4709" spans="1:3" x14ac:dyDescent="0.25">
      <c r="A4709" s="245">
        <v>44054</v>
      </c>
      <c r="B4709" s="246" t="s">
        <v>15</v>
      </c>
      <c r="C4709" s="222" t="s">
        <v>15</v>
      </c>
    </row>
    <row r="4710" spans="1:3" x14ac:dyDescent="0.25">
      <c r="A4710" s="245">
        <v>44055</v>
      </c>
      <c r="B4710" s="246" t="s">
        <v>15</v>
      </c>
      <c r="C4710" s="222" t="s">
        <v>15</v>
      </c>
    </row>
    <row r="4711" spans="1:3" x14ac:dyDescent="0.25">
      <c r="A4711" s="245">
        <v>44056</v>
      </c>
      <c r="B4711" s="246" t="s">
        <v>15</v>
      </c>
      <c r="C4711" s="222" t="s">
        <v>15</v>
      </c>
    </row>
    <row r="4712" spans="1:3" x14ac:dyDescent="0.25">
      <c r="A4712" s="245">
        <v>44057</v>
      </c>
      <c r="B4712" s="246" t="s">
        <v>15</v>
      </c>
      <c r="C4712" s="222" t="s">
        <v>15</v>
      </c>
    </row>
    <row r="4713" spans="1:3" x14ac:dyDescent="0.25">
      <c r="A4713" s="245">
        <v>44058</v>
      </c>
      <c r="B4713" s="246" t="s">
        <v>15</v>
      </c>
      <c r="C4713" s="222" t="s">
        <v>15</v>
      </c>
    </row>
    <row r="4714" spans="1:3" x14ac:dyDescent="0.25">
      <c r="A4714" s="245">
        <v>44059</v>
      </c>
      <c r="B4714" s="246" t="s">
        <v>15</v>
      </c>
      <c r="C4714" s="222" t="s">
        <v>15</v>
      </c>
    </row>
    <row r="4715" spans="1:3" x14ac:dyDescent="0.25">
      <c r="A4715" s="245">
        <v>44060</v>
      </c>
      <c r="B4715" s="246" t="s">
        <v>15</v>
      </c>
      <c r="C4715" s="222" t="s">
        <v>15</v>
      </c>
    </row>
    <row r="4716" spans="1:3" x14ac:dyDescent="0.25">
      <c r="A4716" s="245">
        <v>44061</v>
      </c>
      <c r="B4716" s="246" t="s">
        <v>15</v>
      </c>
      <c r="C4716" s="222" t="s">
        <v>15</v>
      </c>
    </row>
    <row r="4717" spans="1:3" x14ac:dyDescent="0.25">
      <c r="A4717" s="245">
        <v>44062</v>
      </c>
      <c r="B4717" s="246" t="s">
        <v>15</v>
      </c>
      <c r="C4717" s="222" t="s">
        <v>15</v>
      </c>
    </row>
    <row r="4718" spans="1:3" x14ac:dyDescent="0.25">
      <c r="A4718" s="245">
        <v>44063</v>
      </c>
      <c r="B4718" s="246" t="s">
        <v>15</v>
      </c>
      <c r="C4718" s="222" t="s">
        <v>15</v>
      </c>
    </row>
    <row r="4719" spans="1:3" x14ac:dyDescent="0.25">
      <c r="A4719" s="245">
        <v>44065</v>
      </c>
      <c r="B4719" s="246" t="s">
        <v>15</v>
      </c>
      <c r="C4719" s="222" t="s">
        <v>15</v>
      </c>
    </row>
    <row r="4720" spans="1:3" x14ac:dyDescent="0.25">
      <c r="A4720" s="245">
        <v>44067</v>
      </c>
      <c r="B4720" s="246" t="s">
        <v>15</v>
      </c>
      <c r="C4720" s="222" t="s">
        <v>15</v>
      </c>
    </row>
    <row r="4721" spans="1:3" x14ac:dyDescent="0.25">
      <c r="A4721" s="245">
        <v>44069</v>
      </c>
      <c r="B4721" s="246" t="s">
        <v>15</v>
      </c>
      <c r="C4721" s="222" t="s">
        <v>15</v>
      </c>
    </row>
    <row r="4722" spans="1:3" x14ac:dyDescent="0.25">
      <c r="A4722" s="245">
        <v>44072</v>
      </c>
      <c r="B4722" s="246" t="s">
        <v>15</v>
      </c>
      <c r="C4722" s="222" t="s">
        <v>15</v>
      </c>
    </row>
    <row r="4723" spans="1:3" x14ac:dyDescent="0.25">
      <c r="A4723" s="245">
        <v>44073</v>
      </c>
      <c r="B4723" s="246" t="s">
        <v>15</v>
      </c>
      <c r="C4723" s="222" t="s">
        <v>15</v>
      </c>
    </row>
    <row r="4724" spans="1:3" x14ac:dyDescent="0.25">
      <c r="A4724" s="245">
        <v>44074</v>
      </c>
      <c r="B4724" s="246" t="s">
        <v>15</v>
      </c>
      <c r="C4724" s="222" t="s">
        <v>15</v>
      </c>
    </row>
    <row r="4725" spans="1:3" x14ac:dyDescent="0.25">
      <c r="A4725" s="245">
        <v>44077</v>
      </c>
      <c r="B4725" s="246" t="s">
        <v>15</v>
      </c>
      <c r="C4725" s="222" t="s">
        <v>15</v>
      </c>
    </row>
    <row r="4726" spans="1:3" x14ac:dyDescent="0.25">
      <c r="A4726" s="245">
        <v>44078</v>
      </c>
      <c r="B4726" s="246" t="s">
        <v>15</v>
      </c>
      <c r="C4726" s="222" t="s">
        <v>15</v>
      </c>
    </row>
    <row r="4727" spans="1:3" x14ac:dyDescent="0.25">
      <c r="A4727" s="245">
        <v>44080</v>
      </c>
      <c r="B4727" s="246" t="s">
        <v>15</v>
      </c>
      <c r="C4727" s="222" t="s">
        <v>15</v>
      </c>
    </row>
    <row r="4728" spans="1:3" x14ac:dyDescent="0.25">
      <c r="A4728" s="245">
        <v>44081</v>
      </c>
      <c r="B4728" s="246" t="s">
        <v>15</v>
      </c>
      <c r="C4728" s="222" t="s">
        <v>15</v>
      </c>
    </row>
    <row r="4729" spans="1:3" x14ac:dyDescent="0.25">
      <c r="A4729" s="245">
        <v>44082</v>
      </c>
      <c r="B4729" s="246" t="s">
        <v>15</v>
      </c>
      <c r="C4729" s="222" t="s">
        <v>15</v>
      </c>
    </row>
    <row r="4730" spans="1:3" x14ac:dyDescent="0.25">
      <c r="A4730" s="245">
        <v>44084</v>
      </c>
      <c r="B4730" s="246" t="s">
        <v>15</v>
      </c>
      <c r="C4730" s="222" t="s">
        <v>15</v>
      </c>
    </row>
    <row r="4731" spans="1:3" x14ac:dyDescent="0.25">
      <c r="A4731" s="245">
        <v>44088</v>
      </c>
      <c r="B4731" s="246" t="s">
        <v>15</v>
      </c>
      <c r="C4731" s="222" t="s">
        <v>15</v>
      </c>
    </row>
    <row r="4732" spans="1:3" x14ac:dyDescent="0.25">
      <c r="A4732" s="245">
        <v>44092</v>
      </c>
      <c r="B4732" s="246" t="s">
        <v>15</v>
      </c>
      <c r="C4732" s="222" t="s">
        <v>15</v>
      </c>
    </row>
    <row r="4733" spans="1:3" x14ac:dyDescent="0.25">
      <c r="A4733" s="245">
        <v>44094</v>
      </c>
      <c r="B4733" s="246" t="s">
        <v>15</v>
      </c>
      <c r="C4733" s="222" t="s">
        <v>15</v>
      </c>
    </row>
    <row r="4734" spans="1:3" x14ac:dyDescent="0.25">
      <c r="A4734" s="245">
        <v>44095</v>
      </c>
      <c r="B4734" s="246" t="s">
        <v>15</v>
      </c>
      <c r="C4734" s="222" t="s">
        <v>15</v>
      </c>
    </row>
    <row r="4735" spans="1:3" x14ac:dyDescent="0.25">
      <c r="A4735" s="245">
        <v>44097</v>
      </c>
      <c r="B4735" s="246" t="s">
        <v>15</v>
      </c>
      <c r="C4735" s="222" t="s">
        <v>15</v>
      </c>
    </row>
    <row r="4736" spans="1:3" x14ac:dyDescent="0.25">
      <c r="A4736" s="245">
        <v>44098</v>
      </c>
      <c r="B4736" s="246" t="s">
        <v>15</v>
      </c>
      <c r="C4736" s="222" t="s">
        <v>15</v>
      </c>
    </row>
    <row r="4737" spans="1:3" x14ac:dyDescent="0.25">
      <c r="A4737" s="245">
        <v>44099</v>
      </c>
      <c r="B4737" s="246" t="s">
        <v>15</v>
      </c>
      <c r="C4737" s="222" t="s">
        <v>15</v>
      </c>
    </row>
    <row r="4738" spans="1:3" x14ac:dyDescent="0.25">
      <c r="A4738" s="245">
        <v>44100</v>
      </c>
      <c r="B4738" s="246" t="s">
        <v>15</v>
      </c>
      <c r="C4738" s="222" t="s">
        <v>15</v>
      </c>
    </row>
    <row r="4739" spans="1:3" x14ac:dyDescent="0.25">
      <c r="A4739" s="245">
        <v>44102</v>
      </c>
      <c r="B4739" s="246" t="s">
        <v>15</v>
      </c>
      <c r="C4739" s="222" t="s">
        <v>15</v>
      </c>
    </row>
    <row r="4740" spans="1:3" x14ac:dyDescent="0.25">
      <c r="A4740" s="245">
        <v>44104</v>
      </c>
      <c r="B4740" s="246" t="s">
        <v>15</v>
      </c>
      <c r="C4740" s="222" t="s">
        <v>15</v>
      </c>
    </row>
    <row r="4741" spans="1:3" x14ac:dyDescent="0.25">
      <c r="A4741" s="245">
        <v>44106</v>
      </c>
      <c r="B4741" s="246" t="s">
        <v>15</v>
      </c>
      <c r="C4741" s="222" t="s">
        <v>15</v>
      </c>
    </row>
    <row r="4742" spans="1:3" x14ac:dyDescent="0.25">
      <c r="A4742" s="245">
        <v>44109</v>
      </c>
      <c r="B4742" s="246" t="s">
        <v>15</v>
      </c>
      <c r="C4742" s="222" t="s">
        <v>15</v>
      </c>
    </row>
    <row r="4743" spans="1:3" x14ac:dyDescent="0.25">
      <c r="A4743" s="245">
        <v>44111</v>
      </c>
      <c r="B4743" s="246" t="s">
        <v>15</v>
      </c>
      <c r="C4743" s="222" t="s">
        <v>15</v>
      </c>
    </row>
    <row r="4744" spans="1:3" x14ac:dyDescent="0.25">
      <c r="A4744" s="245">
        <v>44114</v>
      </c>
      <c r="B4744" s="246" t="s">
        <v>15</v>
      </c>
      <c r="C4744" s="222" t="s">
        <v>15</v>
      </c>
    </row>
    <row r="4745" spans="1:3" x14ac:dyDescent="0.25">
      <c r="A4745" s="245">
        <v>44116</v>
      </c>
      <c r="B4745" s="246" t="s">
        <v>15</v>
      </c>
      <c r="C4745" s="222" t="s">
        <v>15</v>
      </c>
    </row>
    <row r="4746" spans="1:3" x14ac:dyDescent="0.25">
      <c r="A4746" s="245">
        <v>44117</v>
      </c>
      <c r="B4746" s="246" t="s">
        <v>15</v>
      </c>
      <c r="C4746" s="222" t="s">
        <v>15</v>
      </c>
    </row>
    <row r="4747" spans="1:3" x14ac:dyDescent="0.25">
      <c r="A4747" s="245">
        <v>44118</v>
      </c>
      <c r="B4747" s="246" t="s">
        <v>15</v>
      </c>
      <c r="C4747" s="222" t="s">
        <v>15</v>
      </c>
    </row>
    <row r="4748" spans="1:3" x14ac:dyDescent="0.25">
      <c r="A4748" s="245">
        <v>44120</v>
      </c>
      <c r="B4748" s="246" t="s">
        <v>15</v>
      </c>
      <c r="C4748" s="222" t="s">
        <v>15</v>
      </c>
    </row>
    <row r="4749" spans="1:3" x14ac:dyDescent="0.25">
      <c r="A4749" s="245">
        <v>44121</v>
      </c>
      <c r="B4749" s="246" t="s">
        <v>15</v>
      </c>
      <c r="C4749" s="222" t="s">
        <v>15</v>
      </c>
    </row>
    <row r="4750" spans="1:3" x14ac:dyDescent="0.25">
      <c r="A4750" s="245">
        <v>44127</v>
      </c>
      <c r="B4750" s="246" t="s">
        <v>15</v>
      </c>
      <c r="C4750" s="222" t="s">
        <v>15</v>
      </c>
    </row>
    <row r="4751" spans="1:3" x14ac:dyDescent="0.25">
      <c r="A4751" s="245">
        <v>44130</v>
      </c>
      <c r="B4751" s="246" t="s">
        <v>15</v>
      </c>
      <c r="C4751" s="222" t="s">
        <v>15</v>
      </c>
    </row>
    <row r="4752" spans="1:3" x14ac:dyDescent="0.25">
      <c r="A4752" s="245">
        <v>44131</v>
      </c>
      <c r="B4752" s="246" t="s">
        <v>15</v>
      </c>
      <c r="C4752" s="222" t="s">
        <v>15</v>
      </c>
    </row>
    <row r="4753" spans="1:3" x14ac:dyDescent="0.25">
      <c r="A4753" s="245">
        <v>44137</v>
      </c>
      <c r="B4753" s="246" t="s">
        <v>15</v>
      </c>
      <c r="C4753" s="222" t="s">
        <v>15</v>
      </c>
    </row>
    <row r="4754" spans="1:3" x14ac:dyDescent="0.25">
      <c r="A4754" s="245">
        <v>44140</v>
      </c>
      <c r="B4754" s="246" t="s">
        <v>15</v>
      </c>
      <c r="C4754" s="222" t="s">
        <v>15</v>
      </c>
    </row>
    <row r="4755" spans="1:3" x14ac:dyDescent="0.25">
      <c r="A4755" s="245">
        <v>44143</v>
      </c>
      <c r="B4755" s="246" t="s">
        <v>15</v>
      </c>
      <c r="C4755" s="222" t="s">
        <v>15</v>
      </c>
    </row>
    <row r="4756" spans="1:3" x14ac:dyDescent="0.25">
      <c r="A4756" s="245">
        <v>44144</v>
      </c>
      <c r="B4756" s="246" t="s">
        <v>15</v>
      </c>
      <c r="C4756" s="222" t="s">
        <v>15</v>
      </c>
    </row>
    <row r="4757" spans="1:3" x14ac:dyDescent="0.25">
      <c r="A4757" s="245">
        <v>44154</v>
      </c>
      <c r="B4757" s="246" t="s">
        <v>15</v>
      </c>
      <c r="C4757" s="222" t="s">
        <v>15</v>
      </c>
    </row>
    <row r="4758" spans="1:3" x14ac:dyDescent="0.25">
      <c r="A4758" s="245">
        <v>44157</v>
      </c>
      <c r="B4758" s="246" t="s">
        <v>15</v>
      </c>
      <c r="C4758" s="222" t="s">
        <v>15</v>
      </c>
    </row>
    <row r="4759" spans="1:3" x14ac:dyDescent="0.25">
      <c r="A4759" s="245">
        <v>44158</v>
      </c>
      <c r="B4759" s="246" t="s">
        <v>15</v>
      </c>
      <c r="C4759" s="222" t="s">
        <v>15</v>
      </c>
    </row>
    <row r="4760" spans="1:3" x14ac:dyDescent="0.25">
      <c r="A4760" s="245">
        <v>44161</v>
      </c>
      <c r="B4760" s="246" t="s">
        <v>15</v>
      </c>
      <c r="C4760" s="222" t="s">
        <v>15</v>
      </c>
    </row>
    <row r="4761" spans="1:3" x14ac:dyDescent="0.25">
      <c r="A4761" s="245">
        <v>44163</v>
      </c>
      <c r="B4761" s="246" t="s">
        <v>15</v>
      </c>
      <c r="C4761" s="222" t="s">
        <v>15</v>
      </c>
    </row>
    <row r="4762" spans="1:3" x14ac:dyDescent="0.25">
      <c r="A4762" s="245">
        <v>44164</v>
      </c>
      <c r="B4762" s="246" t="s">
        <v>15</v>
      </c>
      <c r="C4762" s="222" t="s">
        <v>15</v>
      </c>
    </row>
    <row r="4763" spans="1:3" x14ac:dyDescent="0.25">
      <c r="A4763" s="245">
        <v>44166</v>
      </c>
      <c r="B4763" s="246" t="s">
        <v>15</v>
      </c>
      <c r="C4763" s="222" t="s">
        <v>15</v>
      </c>
    </row>
    <row r="4764" spans="1:3" x14ac:dyDescent="0.25">
      <c r="A4764" s="245">
        <v>44168</v>
      </c>
      <c r="B4764" s="246" t="s">
        <v>15</v>
      </c>
      <c r="C4764" s="222" t="s">
        <v>15</v>
      </c>
    </row>
    <row r="4765" spans="1:3" x14ac:dyDescent="0.25">
      <c r="A4765" s="245">
        <v>44169</v>
      </c>
      <c r="B4765" s="246" t="s">
        <v>15</v>
      </c>
      <c r="C4765" s="222" t="s">
        <v>15</v>
      </c>
    </row>
    <row r="4766" spans="1:3" x14ac:dyDescent="0.25">
      <c r="A4766" s="245">
        <v>44170</v>
      </c>
      <c r="B4766" s="246" t="s">
        <v>15</v>
      </c>
      <c r="C4766" s="222" t="s">
        <v>15</v>
      </c>
    </row>
    <row r="4767" spans="1:3" x14ac:dyDescent="0.25">
      <c r="A4767" s="245">
        <v>44171</v>
      </c>
      <c r="B4767" s="246" t="s">
        <v>15</v>
      </c>
      <c r="C4767" s="222" t="s">
        <v>15</v>
      </c>
    </row>
    <row r="4768" spans="1:3" x14ac:dyDescent="0.25">
      <c r="A4768" s="245">
        <v>44172</v>
      </c>
      <c r="B4768" s="246" t="s">
        <v>15</v>
      </c>
      <c r="C4768" s="222" t="s">
        <v>15</v>
      </c>
    </row>
    <row r="4769" spans="1:3" x14ac:dyDescent="0.25">
      <c r="A4769" s="245">
        <v>44173</v>
      </c>
      <c r="B4769" s="246" t="s">
        <v>15</v>
      </c>
      <c r="C4769" s="222" t="s">
        <v>15</v>
      </c>
    </row>
    <row r="4770" spans="1:3" x14ac:dyDescent="0.25">
      <c r="A4770" s="245">
        <v>44178</v>
      </c>
      <c r="B4770" s="246" t="s">
        <v>15</v>
      </c>
      <c r="C4770" s="222" t="s">
        <v>15</v>
      </c>
    </row>
    <row r="4771" spans="1:3" x14ac:dyDescent="0.25">
      <c r="A4771" s="245">
        <v>43903</v>
      </c>
      <c r="B4771" s="246" t="s">
        <v>11</v>
      </c>
      <c r="C4771" s="222" t="s">
        <v>11</v>
      </c>
    </row>
    <row r="4772" spans="1:3" x14ac:dyDescent="0.25">
      <c r="A4772" s="245">
        <v>43907</v>
      </c>
      <c r="B4772" s="246" t="s">
        <v>11</v>
      </c>
      <c r="C4772" s="222" t="s">
        <v>11</v>
      </c>
    </row>
    <row r="4773" spans="1:3" x14ac:dyDescent="0.25">
      <c r="A4773" s="245">
        <v>43910</v>
      </c>
      <c r="B4773" s="246" t="s">
        <v>11</v>
      </c>
      <c r="C4773" s="222" t="s">
        <v>11</v>
      </c>
    </row>
    <row r="4774" spans="1:3" x14ac:dyDescent="0.25">
      <c r="A4774" s="245">
        <v>43915</v>
      </c>
      <c r="B4774" s="246" t="s">
        <v>11</v>
      </c>
      <c r="C4774" s="222" t="s">
        <v>11</v>
      </c>
    </row>
    <row r="4775" spans="1:3" x14ac:dyDescent="0.25">
      <c r="A4775" s="245">
        <v>43920</v>
      </c>
      <c r="B4775" s="246" t="s">
        <v>11</v>
      </c>
      <c r="C4775" s="222" t="s">
        <v>11</v>
      </c>
    </row>
    <row r="4776" spans="1:3" x14ac:dyDescent="0.25">
      <c r="A4776" s="245">
        <v>43923</v>
      </c>
      <c r="B4776" s="246" t="s">
        <v>11</v>
      </c>
      <c r="C4776" s="222" t="s">
        <v>11</v>
      </c>
    </row>
    <row r="4777" spans="1:3" x14ac:dyDescent="0.25">
      <c r="A4777" s="245">
        <v>43924</v>
      </c>
      <c r="B4777" s="246" t="s">
        <v>11</v>
      </c>
      <c r="C4777" s="222" t="s">
        <v>11</v>
      </c>
    </row>
    <row r="4778" spans="1:3" x14ac:dyDescent="0.25">
      <c r="A4778" s="245">
        <v>43926</v>
      </c>
      <c r="B4778" s="246" t="s">
        <v>11</v>
      </c>
      <c r="C4778" s="222" t="s">
        <v>11</v>
      </c>
    </row>
    <row r="4779" spans="1:3" x14ac:dyDescent="0.25">
      <c r="A4779" s="245">
        <v>43929</v>
      </c>
      <c r="B4779" s="246" t="s">
        <v>11</v>
      </c>
      <c r="C4779" s="222" t="s">
        <v>11</v>
      </c>
    </row>
    <row r="4780" spans="1:3" x14ac:dyDescent="0.25">
      <c r="A4780" s="245">
        <v>43930</v>
      </c>
      <c r="B4780" s="246" t="s">
        <v>11</v>
      </c>
      <c r="C4780" s="222" t="s">
        <v>11</v>
      </c>
    </row>
    <row r="4781" spans="1:3" x14ac:dyDescent="0.25">
      <c r="A4781" s="245">
        <v>43936</v>
      </c>
      <c r="B4781" s="246" t="s">
        <v>11</v>
      </c>
      <c r="C4781" s="222" t="s">
        <v>11</v>
      </c>
    </row>
    <row r="4782" spans="1:3" x14ac:dyDescent="0.25">
      <c r="A4782" s="245">
        <v>43948</v>
      </c>
      <c r="B4782" s="246" t="s">
        <v>11</v>
      </c>
      <c r="C4782" s="222" t="s">
        <v>11</v>
      </c>
    </row>
    <row r="4783" spans="1:3" x14ac:dyDescent="0.25">
      <c r="A4783" s="245">
        <v>43951</v>
      </c>
      <c r="B4783" s="246" t="s">
        <v>11</v>
      </c>
      <c r="C4783" s="222" t="s">
        <v>11</v>
      </c>
    </row>
    <row r="4784" spans="1:3" x14ac:dyDescent="0.25">
      <c r="A4784" s="245">
        <v>43953</v>
      </c>
      <c r="B4784" s="246" t="s">
        <v>11</v>
      </c>
      <c r="C4784" s="222" t="s">
        <v>11</v>
      </c>
    </row>
    <row r="4785" spans="1:3" x14ac:dyDescent="0.25">
      <c r="A4785" s="245">
        <v>43956</v>
      </c>
      <c r="B4785" s="246" t="s">
        <v>11</v>
      </c>
      <c r="C4785" s="222" t="s">
        <v>11</v>
      </c>
    </row>
    <row r="4786" spans="1:3" x14ac:dyDescent="0.25">
      <c r="A4786" s="245">
        <v>43963</v>
      </c>
      <c r="B4786" s="246" t="s">
        <v>11</v>
      </c>
      <c r="C4786" s="222" t="s">
        <v>11</v>
      </c>
    </row>
    <row r="4787" spans="1:3" x14ac:dyDescent="0.25">
      <c r="A4787" s="245">
        <v>43979</v>
      </c>
      <c r="B4787" s="246" t="s">
        <v>11</v>
      </c>
      <c r="C4787" s="222" t="s">
        <v>11</v>
      </c>
    </row>
    <row r="4788" spans="1:3" x14ac:dyDescent="0.25">
      <c r="A4788" s="245">
        <v>43981</v>
      </c>
      <c r="B4788" s="246" t="s">
        <v>11</v>
      </c>
      <c r="C4788" s="222" t="s">
        <v>11</v>
      </c>
    </row>
    <row r="4789" spans="1:3" x14ac:dyDescent="0.25">
      <c r="A4789" s="245">
        <v>43983</v>
      </c>
      <c r="B4789" s="246" t="s">
        <v>11</v>
      </c>
      <c r="C4789" s="222" t="s">
        <v>11</v>
      </c>
    </row>
    <row r="4790" spans="1:3" x14ac:dyDescent="0.25">
      <c r="A4790" s="245">
        <v>43985</v>
      </c>
      <c r="B4790" s="246" t="s">
        <v>11</v>
      </c>
      <c r="C4790" s="222" t="s">
        <v>11</v>
      </c>
    </row>
    <row r="4791" spans="1:3" x14ac:dyDescent="0.25">
      <c r="A4791" s="245">
        <v>43986</v>
      </c>
      <c r="B4791" s="246" t="s">
        <v>11</v>
      </c>
      <c r="C4791" s="222" t="s">
        <v>11</v>
      </c>
    </row>
    <row r="4792" spans="1:3" x14ac:dyDescent="0.25">
      <c r="A4792" s="245">
        <v>43987</v>
      </c>
      <c r="B4792" s="246" t="s">
        <v>11</v>
      </c>
      <c r="C4792" s="222" t="s">
        <v>11</v>
      </c>
    </row>
    <row r="4793" spans="1:3" x14ac:dyDescent="0.25">
      <c r="A4793" s="245">
        <v>43988</v>
      </c>
      <c r="B4793" s="246" t="s">
        <v>11</v>
      </c>
      <c r="C4793" s="222" t="s">
        <v>11</v>
      </c>
    </row>
    <row r="4794" spans="1:3" x14ac:dyDescent="0.25">
      <c r="A4794" s="245">
        <v>43989</v>
      </c>
      <c r="B4794" s="246" t="s">
        <v>11</v>
      </c>
      <c r="C4794" s="222" t="s">
        <v>11</v>
      </c>
    </row>
    <row r="4795" spans="1:3" x14ac:dyDescent="0.25">
      <c r="A4795" s="245">
        <v>43990</v>
      </c>
      <c r="B4795" s="246" t="s">
        <v>11</v>
      </c>
      <c r="C4795" s="222" t="s">
        <v>11</v>
      </c>
    </row>
    <row r="4796" spans="1:3" x14ac:dyDescent="0.25">
      <c r="A4796" s="245">
        <v>43991</v>
      </c>
      <c r="B4796" s="246" t="s">
        <v>11</v>
      </c>
      <c r="C4796" s="222" t="s">
        <v>11</v>
      </c>
    </row>
    <row r="4797" spans="1:3" x14ac:dyDescent="0.25">
      <c r="A4797" s="245">
        <v>43992</v>
      </c>
      <c r="B4797" s="246" t="s">
        <v>11</v>
      </c>
      <c r="C4797" s="222" t="s">
        <v>11</v>
      </c>
    </row>
    <row r="4798" spans="1:3" x14ac:dyDescent="0.25">
      <c r="A4798" s="245">
        <v>43993</v>
      </c>
      <c r="B4798" s="246" t="s">
        <v>11</v>
      </c>
      <c r="C4798" s="222" t="s">
        <v>11</v>
      </c>
    </row>
    <row r="4799" spans="1:3" x14ac:dyDescent="0.25">
      <c r="A4799" s="245">
        <v>43994</v>
      </c>
      <c r="B4799" s="246" t="s">
        <v>11</v>
      </c>
      <c r="C4799" s="222" t="s">
        <v>11</v>
      </c>
    </row>
    <row r="4800" spans="1:3" x14ac:dyDescent="0.25">
      <c r="A4800" s="245">
        <v>43995</v>
      </c>
      <c r="B4800" s="246" t="s">
        <v>11</v>
      </c>
      <c r="C4800" s="222" t="s">
        <v>11</v>
      </c>
    </row>
    <row r="4801" spans="1:3" x14ac:dyDescent="0.25">
      <c r="A4801" s="245">
        <v>43996</v>
      </c>
      <c r="B4801" s="246" t="s">
        <v>11</v>
      </c>
      <c r="C4801" s="222" t="s">
        <v>11</v>
      </c>
    </row>
    <row r="4802" spans="1:3" x14ac:dyDescent="0.25">
      <c r="A4802" s="245">
        <v>43998</v>
      </c>
      <c r="B4802" s="246" t="s">
        <v>11</v>
      </c>
      <c r="C4802" s="222" t="s">
        <v>11</v>
      </c>
    </row>
    <row r="4803" spans="1:3" x14ac:dyDescent="0.25">
      <c r="A4803" s="245">
        <v>43999</v>
      </c>
      <c r="B4803" s="246" t="s">
        <v>11</v>
      </c>
      <c r="C4803" s="222" t="s">
        <v>11</v>
      </c>
    </row>
    <row r="4804" spans="1:3" x14ac:dyDescent="0.25">
      <c r="A4804" s="245">
        <v>44000</v>
      </c>
      <c r="B4804" s="246" t="s">
        <v>11</v>
      </c>
      <c r="C4804" s="222" t="s">
        <v>11</v>
      </c>
    </row>
    <row r="4805" spans="1:3" x14ac:dyDescent="0.25">
      <c r="A4805" s="245">
        <v>44001</v>
      </c>
      <c r="B4805" s="246" t="s">
        <v>11</v>
      </c>
      <c r="C4805" s="222" t="s">
        <v>11</v>
      </c>
    </row>
    <row r="4806" spans="1:3" x14ac:dyDescent="0.25">
      <c r="A4806" s="245">
        <v>44002</v>
      </c>
      <c r="B4806" s="246" t="s">
        <v>11</v>
      </c>
      <c r="C4806" s="222" t="s">
        <v>11</v>
      </c>
    </row>
    <row r="4807" spans="1:3" x14ac:dyDescent="0.25">
      <c r="A4807" s="245">
        <v>44003</v>
      </c>
      <c r="B4807" s="246" t="s">
        <v>11</v>
      </c>
      <c r="C4807" s="222" t="s">
        <v>11</v>
      </c>
    </row>
    <row r="4808" spans="1:3" x14ac:dyDescent="0.25">
      <c r="A4808" s="245">
        <v>44004</v>
      </c>
      <c r="B4808" s="246" t="s">
        <v>11</v>
      </c>
      <c r="C4808" s="222" t="s">
        <v>11</v>
      </c>
    </row>
    <row r="4809" spans="1:3" x14ac:dyDescent="0.25">
      <c r="A4809" s="245">
        <v>44005</v>
      </c>
      <c r="B4809" s="246" t="s">
        <v>11</v>
      </c>
      <c r="C4809" s="222" t="s">
        <v>11</v>
      </c>
    </row>
    <row r="4810" spans="1:3" x14ac:dyDescent="0.25">
      <c r="A4810" s="245">
        <v>44006</v>
      </c>
      <c r="B4810" s="246" t="s">
        <v>11</v>
      </c>
      <c r="C4810" s="222" t="s">
        <v>11</v>
      </c>
    </row>
    <row r="4811" spans="1:3" x14ac:dyDescent="0.25">
      <c r="A4811" s="245">
        <v>44007</v>
      </c>
      <c r="B4811" s="246" t="s">
        <v>11</v>
      </c>
      <c r="C4811" s="222" t="s">
        <v>11</v>
      </c>
    </row>
    <row r="4812" spans="1:3" x14ac:dyDescent="0.25">
      <c r="A4812" s="245">
        <v>44008</v>
      </c>
      <c r="B4812" s="246" t="s">
        <v>11</v>
      </c>
      <c r="C4812" s="222" t="s">
        <v>11</v>
      </c>
    </row>
    <row r="4813" spans="1:3" x14ac:dyDescent="0.25">
      <c r="A4813" s="245">
        <v>44009</v>
      </c>
      <c r="B4813" s="246" t="s">
        <v>11</v>
      </c>
      <c r="C4813" s="222" t="s">
        <v>11</v>
      </c>
    </row>
    <row r="4814" spans="1:3" x14ac:dyDescent="0.25">
      <c r="A4814" s="245">
        <v>44010</v>
      </c>
      <c r="B4814" s="246" t="s">
        <v>11</v>
      </c>
      <c r="C4814" s="222" t="s">
        <v>11</v>
      </c>
    </row>
    <row r="4815" spans="1:3" x14ac:dyDescent="0.25">
      <c r="A4815" s="245">
        <v>44011</v>
      </c>
      <c r="B4815" s="246" t="s">
        <v>11</v>
      </c>
      <c r="C4815" s="222" t="s">
        <v>11</v>
      </c>
    </row>
    <row r="4816" spans="1:3" x14ac:dyDescent="0.25">
      <c r="A4816" s="245">
        <v>44012</v>
      </c>
      <c r="B4816" s="246" t="s">
        <v>11</v>
      </c>
      <c r="C4816" s="222" t="s">
        <v>11</v>
      </c>
    </row>
    <row r="4817" spans="1:3" x14ac:dyDescent="0.25">
      <c r="A4817" s="245">
        <v>44013</v>
      </c>
      <c r="B4817" s="246" t="s">
        <v>11</v>
      </c>
      <c r="C4817" s="222" t="s">
        <v>11</v>
      </c>
    </row>
    <row r="4818" spans="1:3" x14ac:dyDescent="0.25">
      <c r="A4818" s="245">
        <v>44014</v>
      </c>
      <c r="B4818" s="246" t="s">
        <v>11</v>
      </c>
      <c r="C4818" s="222" t="s">
        <v>11</v>
      </c>
    </row>
    <row r="4819" spans="1:3" x14ac:dyDescent="0.25">
      <c r="A4819" s="245">
        <v>44015</v>
      </c>
      <c r="B4819" s="246" t="s">
        <v>11</v>
      </c>
      <c r="C4819" s="222" t="s">
        <v>11</v>
      </c>
    </row>
    <row r="4820" spans="1:3" x14ac:dyDescent="0.25">
      <c r="A4820" s="245">
        <v>44016</v>
      </c>
      <c r="B4820" s="246" t="s">
        <v>11</v>
      </c>
      <c r="C4820" s="222" t="s">
        <v>11</v>
      </c>
    </row>
    <row r="4821" spans="1:3" x14ac:dyDescent="0.25">
      <c r="A4821" s="245">
        <v>44017</v>
      </c>
      <c r="B4821" s="246" t="s">
        <v>11</v>
      </c>
      <c r="C4821" s="222" t="s">
        <v>11</v>
      </c>
    </row>
    <row r="4822" spans="1:3" x14ac:dyDescent="0.25">
      <c r="A4822" s="245">
        <v>44018</v>
      </c>
      <c r="B4822" s="246" t="s">
        <v>11</v>
      </c>
      <c r="C4822" s="222" t="s">
        <v>11</v>
      </c>
    </row>
    <row r="4823" spans="1:3" x14ac:dyDescent="0.25">
      <c r="A4823" s="245">
        <v>44019</v>
      </c>
      <c r="B4823" s="246" t="s">
        <v>11</v>
      </c>
      <c r="C4823" s="222" t="s">
        <v>11</v>
      </c>
    </row>
    <row r="4824" spans="1:3" x14ac:dyDescent="0.25">
      <c r="A4824" s="245">
        <v>44020</v>
      </c>
      <c r="B4824" s="246" t="s">
        <v>11</v>
      </c>
      <c r="C4824" s="222" t="s">
        <v>11</v>
      </c>
    </row>
    <row r="4825" spans="1:3" x14ac:dyDescent="0.25">
      <c r="A4825" s="245">
        <v>44021</v>
      </c>
      <c r="B4825" s="246" t="s">
        <v>11</v>
      </c>
      <c r="C4825" s="222" t="s">
        <v>11</v>
      </c>
    </row>
    <row r="4826" spans="1:3" x14ac:dyDescent="0.25">
      <c r="A4826" s="245">
        <v>44022</v>
      </c>
      <c r="B4826" s="246" t="s">
        <v>11</v>
      </c>
      <c r="C4826" s="222" t="s">
        <v>11</v>
      </c>
    </row>
    <row r="4827" spans="1:3" x14ac:dyDescent="0.25">
      <c r="A4827" s="245">
        <v>44023</v>
      </c>
      <c r="B4827" s="246" t="s">
        <v>11</v>
      </c>
      <c r="C4827" s="222" t="s">
        <v>11</v>
      </c>
    </row>
    <row r="4828" spans="1:3" x14ac:dyDescent="0.25">
      <c r="A4828" s="245">
        <v>44025</v>
      </c>
      <c r="B4828" s="246" t="s">
        <v>11</v>
      </c>
      <c r="C4828" s="222" t="s">
        <v>11</v>
      </c>
    </row>
    <row r="4829" spans="1:3" x14ac:dyDescent="0.25">
      <c r="A4829" s="245">
        <v>44026</v>
      </c>
      <c r="B4829" s="246" t="s">
        <v>11</v>
      </c>
      <c r="C4829" s="222" t="s">
        <v>11</v>
      </c>
    </row>
    <row r="4830" spans="1:3" x14ac:dyDescent="0.25">
      <c r="A4830" s="245">
        <v>44027</v>
      </c>
      <c r="B4830" s="246" t="s">
        <v>11</v>
      </c>
      <c r="C4830" s="222" t="s">
        <v>11</v>
      </c>
    </row>
    <row r="4831" spans="1:3" x14ac:dyDescent="0.25">
      <c r="A4831" s="245">
        <v>44028</v>
      </c>
      <c r="B4831" s="246" t="s">
        <v>11</v>
      </c>
      <c r="C4831" s="222" t="s">
        <v>11</v>
      </c>
    </row>
    <row r="4832" spans="1:3" x14ac:dyDescent="0.25">
      <c r="A4832" s="245">
        <v>44029</v>
      </c>
      <c r="B4832" s="246" t="s">
        <v>11</v>
      </c>
      <c r="C4832" s="222" t="s">
        <v>11</v>
      </c>
    </row>
    <row r="4833" spans="1:3" x14ac:dyDescent="0.25">
      <c r="A4833" s="245">
        <v>44030</v>
      </c>
      <c r="B4833" s="246" t="s">
        <v>11</v>
      </c>
      <c r="C4833" s="222" t="s">
        <v>11</v>
      </c>
    </row>
    <row r="4834" spans="1:3" x14ac:dyDescent="0.25">
      <c r="A4834" s="245">
        <v>44031</v>
      </c>
      <c r="B4834" s="246" t="s">
        <v>11</v>
      </c>
      <c r="C4834" s="222" t="s">
        <v>11</v>
      </c>
    </row>
    <row r="4835" spans="1:3" x14ac:dyDescent="0.25">
      <c r="A4835" s="245">
        <v>44032</v>
      </c>
      <c r="B4835" s="246" t="s">
        <v>11</v>
      </c>
      <c r="C4835" s="222" t="s">
        <v>11</v>
      </c>
    </row>
    <row r="4836" spans="1:3" x14ac:dyDescent="0.25">
      <c r="A4836" s="245">
        <v>44033</v>
      </c>
      <c r="B4836" s="246" t="s">
        <v>11</v>
      </c>
      <c r="C4836" s="222" t="s">
        <v>11</v>
      </c>
    </row>
    <row r="4837" spans="1:3" x14ac:dyDescent="0.25">
      <c r="A4837" s="245">
        <v>44034</v>
      </c>
      <c r="B4837" s="246" t="s">
        <v>11</v>
      </c>
      <c r="C4837" s="222" t="s">
        <v>11</v>
      </c>
    </row>
    <row r="4838" spans="1:3" x14ac:dyDescent="0.25">
      <c r="A4838" s="245">
        <v>44035</v>
      </c>
      <c r="B4838" s="246" t="s">
        <v>11</v>
      </c>
      <c r="C4838" s="222" t="s">
        <v>11</v>
      </c>
    </row>
    <row r="4839" spans="1:3" x14ac:dyDescent="0.25">
      <c r="A4839" s="245">
        <v>44036</v>
      </c>
      <c r="B4839" s="246" t="s">
        <v>11</v>
      </c>
      <c r="C4839" s="222" t="s">
        <v>11</v>
      </c>
    </row>
    <row r="4840" spans="1:3" x14ac:dyDescent="0.25">
      <c r="A4840" s="245">
        <v>44037</v>
      </c>
      <c r="B4840" s="246" t="s">
        <v>11</v>
      </c>
      <c r="C4840" s="222" t="s">
        <v>11</v>
      </c>
    </row>
    <row r="4841" spans="1:3" x14ac:dyDescent="0.25">
      <c r="A4841" s="245">
        <v>44038</v>
      </c>
      <c r="B4841" s="246" t="s">
        <v>11</v>
      </c>
      <c r="C4841" s="222" t="s">
        <v>11</v>
      </c>
    </row>
    <row r="4842" spans="1:3" x14ac:dyDescent="0.25">
      <c r="A4842" s="245">
        <v>44039</v>
      </c>
      <c r="B4842" s="246" t="s">
        <v>11</v>
      </c>
      <c r="C4842" s="222" t="s">
        <v>11</v>
      </c>
    </row>
    <row r="4843" spans="1:3" x14ac:dyDescent="0.25">
      <c r="A4843" s="245">
        <v>44040</v>
      </c>
      <c r="B4843" s="246" t="s">
        <v>11</v>
      </c>
      <c r="C4843" s="222" t="s">
        <v>11</v>
      </c>
    </row>
    <row r="4844" spans="1:3" x14ac:dyDescent="0.25">
      <c r="A4844" s="245">
        <v>44042</v>
      </c>
      <c r="B4844" s="246" t="s">
        <v>11</v>
      </c>
      <c r="C4844" s="222" t="s">
        <v>11</v>
      </c>
    </row>
    <row r="4845" spans="1:3" x14ac:dyDescent="0.25">
      <c r="A4845" s="245">
        <v>44043</v>
      </c>
      <c r="B4845" s="246" t="s">
        <v>11</v>
      </c>
      <c r="C4845" s="222" t="s">
        <v>11</v>
      </c>
    </row>
    <row r="4846" spans="1:3" x14ac:dyDescent="0.25">
      <c r="A4846" s="245">
        <v>44044</v>
      </c>
      <c r="B4846" s="246" t="s">
        <v>11</v>
      </c>
      <c r="C4846" s="222" t="s">
        <v>11</v>
      </c>
    </row>
    <row r="4847" spans="1:3" x14ac:dyDescent="0.25">
      <c r="A4847" s="245">
        <v>44045</v>
      </c>
      <c r="B4847" s="246" t="s">
        <v>11</v>
      </c>
      <c r="C4847" s="222" t="s">
        <v>11</v>
      </c>
    </row>
    <row r="4848" spans="1:3" x14ac:dyDescent="0.25">
      <c r="A4848" s="245">
        <v>44046</v>
      </c>
      <c r="B4848" s="246" t="s">
        <v>11</v>
      </c>
      <c r="C4848" s="222" t="s">
        <v>11</v>
      </c>
    </row>
    <row r="4849" spans="1:3" x14ac:dyDescent="0.25">
      <c r="A4849" s="245">
        <v>44047</v>
      </c>
      <c r="B4849" s="246" t="s">
        <v>11</v>
      </c>
      <c r="C4849" s="222" t="s">
        <v>11</v>
      </c>
    </row>
    <row r="4850" spans="1:3" x14ac:dyDescent="0.25">
      <c r="A4850" s="245">
        <v>44048</v>
      </c>
      <c r="B4850" s="246" t="s">
        <v>11</v>
      </c>
      <c r="C4850" s="222" t="s">
        <v>11</v>
      </c>
    </row>
    <row r="4851" spans="1:3" x14ac:dyDescent="0.25">
      <c r="A4851" s="245">
        <v>44049</v>
      </c>
      <c r="B4851" s="246" t="s">
        <v>11</v>
      </c>
      <c r="C4851" s="222" t="s">
        <v>11</v>
      </c>
    </row>
    <row r="4852" spans="1:3" x14ac:dyDescent="0.25">
      <c r="A4852" s="245">
        <v>44050</v>
      </c>
      <c r="B4852" s="246" t="s">
        <v>11</v>
      </c>
      <c r="C4852" s="222" t="s">
        <v>11</v>
      </c>
    </row>
    <row r="4853" spans="1:3" x14ac:dyDescent="0.25">
      <c r="A4853" s="245">
        <v>44051</v>
      </c>
      <c r="B4853" s="246" t="s">
        <v>11</v>
      </c>
      <c r="C4853" s="222" t="s">
        <v>11</v>
      </c>
    </row>
    <row r="4854" spans="1:3" x14ac:dyDescent="0.25">
      <c r="A4854" s="245">
        <v>44052</v>
      </c>
      <c r="B4854" s="246" t="s">
        <v>11</v>
      </c>
      <c r="C4854" s="222" t="s">
        <v>11</v>
      </c>
    </row>
    <row r="4855" spans="1:3" x14ac:dyDescent="0.25">
      <c r="A4855" s="245">
        <v>44053</v>
      </c>
      <c r="B4855" s="246" t="s">
        <v>11</v>
      </c>
      <c r="C4855" s="222" t="s">
        <v>11</v>
      </c>
    </row>
    <row r="4856" spans="1:3" x14ac:dyDescent="0.25">
      <c r="A4856" s="245">
        <v>44054</v>
      </c>
      <c r="B4856" s="246" t="s">
        <v>11</v>
      </c>
      <c r="C4856" s="222" t="s">
        <v>11</v>
      </c>
    </row>
    <row r="4857" spans="1:3" x14ac:dyDescent="0.25">
      <c r="A4857" s="245">
        <v>44055</v>
      </c>
      <c r="B4857" s="246" t="s">
        <v>11</v>
      </c>
      <c r="C4857" s="222" t="s">
        <v>11</v>
      </c>
    </row>
    <row r="4858" spans="1:3" x14ac:dyDescent="0.25">
      <c r="A4858" s="245">
        <v>44056</v>
      </c>
      <c r="B4858" s="246" t="s">
        <v>11</v>
      </c>
      <c r="C4858" s="222" t="s">
        <v>11</v>
      </c>
    </row>
    <row r="4859" spans="1:3" x14ac:dyDescent="0.25">
      <c r="A4859" s="245">
        <v>44057</v>
      </c>
      <c r="B4859" s="246" t="s">
        <v>11</v>
      </c>
      <c r="C4859" s="222" t="s">
        <v>11</v>
      </c>
    </row>
    <row r="4860" spans="1:3" x14ac:dyDescent="0.25">
      <c r="A4860" s="245">
        <v>44059</v>
      </c>
      <c r="B4860" s="246" t="s">
        <v>11</v>
      </c>
      <c r="C4860" s="222" t="s">
        <v>11</v>
      </c>
    </row>
    <row r="4861" spans="1:3" x14ac:dyDescent="0.25">
      <c r="A4861" s="245">
        <v>44060</v>
      </c>
      <c r="B4861" s="246" t="s">
        <v>11</v>
      </c>
      <c r="C4861" s="222" t="s">
        <v>11</v>
      </c>
    </row>
    <row r="4862" spans="1:3" x14ac:dyDescent="0.25">
      <c r="A4862" s="245">
        <v>44061</v>
      </c>
      <c r="B4862" s="246" t="s">
        <v>11</v>
      </c>
      <c r="C4862" s="222" t="s">
        <v>11</v>
      </c>
    </row>
    <row r="4863" spans="1:3" x14ac:dyDescent="0.25">
      <c r="A4863" s="245">
        <v>44062</v>
      </c>
      <c r="B4863" s="246" t="s">
        <v>11</v>
      </c>
      <c r="C4863" s="222" t="s">
        <v>11</v>
      </c>
    </row>
    <row r="4864" spans="1:3" x14ac:dyDescent="0.25">
      <c r="A4864" s="245">
        <v>44063</v>
      </c>
      <c r="B4864" s="246" t="s">
        <v>11</v>
      </c>
      <c r="C4864" s="222" t="s">
        <v>11</v>
      </c>
    </row>
    <row r="4865" spans="1:3" x14ac:dyDescent="0.25">
      <c r="A4865" s="245">
        <v>44065</v>
      </c>
      <c r="B4865" s="246" t="s">
        <v>11</v>
      </c>
      <c r="C4865" s="222" t="s">
        <v>11</v>
      </c>
    </row>
    <row r="4866" spans="1:3" x14ac:dyDescent="0.25">
      <c r="A4866" s="245">
        <v>44066</v>
      </c>
      <c r="B4866" s="246" t="s">
        <v>11</v>
      </c>
      <c r="C4866" s="222" t="s">
        <v>11</v>
      </c>
    </row>
    <row r="4867" spans="1:3" x14ac:dyDescent="0.25">
      <c r="A4867" s="245">
        <v>44069</v>
      </c>
      <c r="B4867" s="246" t="s">
        <v>11</v>
      </c>
      <c r="C4867" s="222" t="s">
        <v>11</v>
      </c>
    </row>
    <row r="4868" spans="1:3" x14ac:dyDescent="0.25">
      <c r="A4868" s="245">
        <v>44071</v>
      </c>
      <c r="B4868" s="246" t="s">
        <v>11</v>
      </c>
      <c r="C4868" s="222" t="s">
        <v>11</v>
      </c>
    </row>
    <row r="4869" spans="1:3" x14ac:dyDescent="0.25">
      <c r="A4869" s="245">
        <v>44072</v>
      </c>
      <c r="B4869" s="246" t="s">
        <v>11</v>
      </c>
      <c r="C4869" s="222" t="s">
        <v>11</v>
      </c>
    </row>
    <row r="4870" spans="1:3" x14ac:dyDescent="0.25">
      <c r="A4870" s="245">
        <v>44078</v>
      </c>
      <c r="B4870" s="246" t="s">
        <v>11</v>
      </c>
      <c r="C4870" s="222" t="s">
        <v>11</v>
      </c>
    </row>
    <row r="4871" spans="1:3" x14ac:dyDescent="0.25">
      <c r="A4871" s="245">
        <v>44080</v>
      </c>
      <c r="B4871" s="246" t="s">
        <v>11</v>
      </c>
      <c r="C4871" s="222" t="s">
        <v>11</v>
      </c>
    </row>
    <row r="4872" spans="1:3" x14ac:dyDescent="0.25">
      <c r="A4872" s="245">
        <v>44082</v>
      </c>
      <c r="B4872" s="246" t="s">
        <v>11</v>
      </c>
      <c r="C4872" s="222" t="s">
        <v>11</v>
      </c>
    </row>
    <row r="4873" spans="1:3" x14ac:dyDescent="0.25">
      <c r="A4873" s="245">
        <v>44084</v>
      </c>
      <c r="B4873" s="246" t="s">
        <v>11</v>
      </c>
      <c r="C4873" s="222" t="s">
        <v>11</v>
      </c>
    </row>
    <row r="4874" spans="1:3" x14ac:dyDescent="0.25">
      <c r="A4874" s="245">
        <v>44088</v>
      </c>
      <c r="B4874" s="246" t="s">
        <v>11</v>
      </c>
      <c r="C4874" s="222" t="s">
        <v>11</v>
      </c>
    </row>
    <row r="4875" spans="1:3" x14ac:dyDescent="0.25">
      <c r="A4875" s="245">
        <v>44091</v>
      </c>
      <c r="B4875" s="246" t="s">
        <v>11</v>
      </c>
      <c r="C4875" s="222" t="s">
        <v>11</v>
      </c>
    </row>
    <row r="4876" spans="1:3" x14ac:dyDescent="0.25">
      <c r="A4876" s="245">
        <v>44094</v>
      </c>
      <c r="B4876" s="246" t="s">
        <v>11</v>
      </c>
      <c r="C4876" s="222" t="s">
        <v>11</v>
      </c>
    </row>
    <row r="4877" spans="1:3" x14ac:dyDescent="0.25">
      <c r="A4877" s="245">
        <v>44096</v>
      </c>
      <c r="B4877" s="246" t="s">
        <v>11</v>
      </c>
      <c r="C4877" s="222" t="s">
        <v>11</v>
      </c>
    </row>
    <row r="4878" spans="1:3" x14ac:dyDescent="0.25">
      <c r="A4878" s="245">
        <v>44109</v>
      </c>
      <c r="B4878" s="246" t="s">
        <v>11</v>
      </c>
      <c r="C4878" s="222" t="s">
        <v>11</v>
      </c>
    </row>
    <row r="4879" spans="1:3" x14ac:dyDescent="0.25">
      <c r="A4879" s="245">
        <v>44112</v>
      </c>
      <c r="B4879" s="246" t="s">
        <v>11</v>
      </c>
      <c r="C4879" s="222" t="s">
        <v>11</v>
      </c>
    </row>
    <row r="4880" spans="1:3" x14ac:dyDescent="0.25">
      <c r="A4880" s="245">
        <v>44116</v>
      </c>
      <c r="B4880" s="246" t="s">
        <v>11</v>
      </c>
      <c r="C4880" s="222" t="s">
        <v>11</v>
      </c>
    </row>
    <row r="4881" spans="1:3" x14ac:dyDescent="0.25">
      <c r="A4881" s="245">
        <v>44151</v>
      </c>
      <c r="B4881" s="246" t="s">
        <v>11</v>
      </c>
      <c r="C4881" s="222" t="s">
        <v>11</v>
      </c>
    </row>
    <row r="4882" spans="1:3" x14ac:dyDescent="0.25">
      <c r="A4882" s="245">
        <v>44164</v>
      </c>
      <c r="B4882" s="246" t="s">
        <v>11</v>
      </c>
      <c r="C4882" s="222" t="s">
        <v>11</v>
      </c>
    </row>
    <row r="4883" spans="1:3" x14ac:dyDescent="0.25">
      <c r="A4883" s="245">
        <v>44171</v>
      </c>
      <c r="B4883" s="246" t="s">
        <v>11</v>
      </c>
      <c r="C4883" s="222" t="s">
        <v>11</v>
      </c>
    </row>
    <row r="4884" spans="1:3" x14ac:dyDescent="0.25">
      <c r="A4884" s="245">
        <v>44178</v>
      </c>
      <c r="B4884" s="246" t="s">
        <v>11</v>
      </c>
      <c r="C4884" s="222" t="s">
        <v>11</v>
      </c>
    </row>
    <row r="4885" spans="1:3" x14ac:dyDescent="0.25">
      <c r="A4885" s="245">
        <v>43903</v>
      </c>
      <c r="B4885" s="246" t="s">
        <v>12</v>
      </c>
      <c r="C4885" s="222" t="s">
        <v>12</v>
      </c>
    </row>
    <row r="4886" spans="1:3" x14ac:dyDescent="0.25">
      <c r="A4886" s="245">
        <v>43907</v>
      </c>
      <c r="B4886" s="246" t="s">
        <v>12</v>
      </c>
      <c r="C4886" s="222" t="s">
        <v>12</v>
      </c>
    </row>
    <row r="4887" spans="1:3" x14ac:dyDescent="0.25">
      <c r="A4887" s="245">
        <v>43910</v>
      </c>
      <c r="B4887" s="246" t="s">
        <v>12</v>
      </c>
      <c r="C4887" s="222" t="s">
        <v>12</v>
      </c>
    </row>
    <row r="4888" spans="1:3" x14ac:dyDescent="0.25">
      <c r="A4888" s="245">
        <v>43915</v>
      </c>
      <c r="B4888" s="246" t="s">
        <v>12</v>
      </c>
      <c r="C4888" s="222" t="s">
        <v>12</v>
      </c>
    </row>
    <row r="4889" spans="1:3" x14ac:dyDescent="0.25">
      <c r="A4889" s="245">
        <v>43920</v>
      </c>
      <c r="B4889" s="246" t="s">
        <v>12</v>
      </c>
      <c r="C4889" s="222" t="s">
        <v>12</v>
      </c>
    </row>
    <row r="4890" spans="1:3" x14ac:dyDescent="0.25">
      <c r="A4890" s="245">
        <v>43923</v>
      </c>
      <c r="B4890" s="246" t="s">
        <v>12</v>
      </c>
      <c r="C4890" s="222" t="s">
        <v>12</v>
      </c>
    </row>
    <row r="4891" spans="1:3" x14ac:dyDescent="0.25">
      <c r="A4891" s="245">
        <v>43924</v>
      </c>
      <c r="B4891" s="246" t="s">
        <v>12</v>
      </c>
      <c r="C4891" s="222" t="s">
        <v>12</v>
      </c>
    </row>
    <row r="4892" spans="1:3" x14ac:dyDescent="0.25">
      <c r="A4892" s="245">
        <v>43926</v>
      </c>
      <c r="B4892" s="246" t="s">
        <v>12</v>
      </c>
      <c r="C4892" s="222" t="s">
        <v>12</v>
      </c>
    </row>
    <row r="4893" spans="1:3" x14ac:dyDescent="0.25">
      <c r="A4893" s="245">
        <v>43929</v>
      </c>
      <c r="B4893" s="246" t="s">
        <v>12</v>
      </c>
      <c r="C4893" s="222" t="s">
        <v>12</v>
      </c>
    </row>
    <row r="4894" spans="1:3" x14ac:dyDescent="0.25">
      <c r="A4894" s="245">
        <v>43930</v>
      </c>
      <c r="B4894" s="246" t="s">
        <v>12</v>
      </c>
      <c r="C4894" s="222" t="s">
        <v>12</v>
      </c>
    </row>
    <row r="4895" spans="1:3" x14ac:dyDescent="0.25">
      <c r="A4895" s="245">
        <v>43936</v>
      </c>
      <c r="B4895" s="246" t="s">
        <v>12</v>
      </c>
      <c r="C4895" s="222" t="s">
        <v>12</v>
      </c>
    </row>
    <row r="4896" spans="1:3" x14ac:dyDescent="0.25">
      <c r="A4896" s="245">
        <v>43948</v>
      </c>
      <c r="B4896" s="246" t="s">
        <v>12</v>
      </c>
      <c r="C4896" s="222" t="s">
        <v>12</v>
      </c>
    </row>
    <row r="4897" spans="1:3" x14ac:dyDescent="0.25">
      <c r="A4897" s="245">
        <v>43951</v>
      </c>
      <c r="B4897" s="246" t="s">
        <v>12</v>
      </c>
      <c r="C4897" s="222" t="s">
        <v>12</v>
      </c>
    </row>
    <row r="4898" spans="1:3" x14ac:dyDescent="0.25">
      <c r="A4898" s="245">
        <v>43953</v>
      </c>
      <c r="B4898" s="246" t="s">
        <v>12</v>
      </c>
      <c r="C4898" s="222" t="s">
        <v>12</v>
      </c>
    </row>
    <row r="4899" spans="1:3" x14ac:dyDescent="0.25">
      <c r="A4899" s="245">
        <v>43956</v>
      </c>
      <c r="B4899" s="246" t="s">
        <v>12</v>
      </c>
      <c r="C4899" s="222" t="s">
        <v>12</v>
      </c>
    </row>
    <row r="4900" spans="1:3" x14ac:dyDescent="0.25">
      <c r="A4900" s="245">
        <v>43963</v>
      </c>
      <c r="B4900" s="246" t="s">
        <v>12</v>
      </c>
      <c r="C4900" s="222" t="s">
        <v>12</v>
      </c>
    </row>
    <row r="4901" spans="1:3" x14ac:dyDescent="0.25">
      <c r="A4901" s="245">
        <v>43979</v>
      </c>
      <c r="B4901" s="246" t="s">
        <v>12</v>
      </c>
      <c r="C4901" s="222" t="s">
        <v>12</v>
      </c>
    </row>
    <row r="4902" spans="1:3" x14ac:dyDescent="0.25">
      <c r="A4902" s="245">
        <v>43981</v>
      </c>
      <c r="B4902" s="246" t="s">
        <v>12</v>
      </c>
      <c r="C4902" s="222" t="s">
        <v>12</v>
      </c>
    </row>
    <row r="4903" spans="1:3" x14ac:dyDescent="0.25">
      <c r="A4903" s="245">
        <v>43983</v>
      </c>
      <c r="B4903" s="246" t="s">
        <v>12</v>
      </c>
      <c r="C4903" s="222" t="s">
        <v>12</v>
      </c>
    </row>
    <row r="4904" spans="1:3" x14ac:dyDescent="0.25">
      <c r="A4904" s="245">
        <v>43985</v>
      </c>
      <c r="B4904" s="246" t="s">
        <v>12</v>
      </c>
      <c r="C4904" s="222" t="s">
        <v>12</v>
      </c>
    </row>
    <row r="4905" spans="1:3" x14ac:dyDescent="0.25">
      <c r="A4905" s="245">
        <v>43986</v>
      </c>
      <c r="B4905" s="246" t="s">
        <v>12</v>
      </c>
      <c r="C4905" s="222" t="s">
        <v>12</v>
      </c>
    </row>
    <row r="4906" spans="1:3" x14ac:dyDescent="0.25">
      <c r="A4906" s="245">
        <v>43987</v>
      </c>
      <c r="B4906" s="246" t="s">
        <v>12</v>
      </c>
      <c r="C4906" s="222" t="s">
        <v>12</v>
      </c>
    </row>
    <row r="4907" spans="1:3" x14ac:dyDescent="0.25">
      <c r="A4907" s="245">
        <v>43988</v>
      </c>
      <c r="B4907" s="246" t="s">
        <v>12</v>
      </c>
      <c r="C4907" s="222" t="s">
        <v>12</v>
      </c>
    </row>
    <row r="4908" spans="1:3" x14ac:dyDescent="0.25">
      <c r="A4908" s="245">
        <v>43989</v>
      </c>
      <c r="B4908" s="246" t="s">
        <v>12</v>
      </c>
      <c r="C4908" s="222" t="s">
        <v>12</v>
      </c>
    </row>
    <row r="4909" spans="1:3" x14ac:dyDescent="0.25">
      <c r="A4909" s="245">
        <v>43990</v>
      </c>
      <c r="B4909" s="246" t="s">
        <v>12</v>
      </c>
      <c r="C4909" s="222" t="s">
        <v>12</v>
      </c>
    </row>
    <row r="4910" spans="1:3" x14ac:dyDescent="0.25">
      <c r="A4910" s="245">
        <v>43991</v>
      </c>
      <c r="B4910" s="246" t="s">
        <v>12</v>
      </c>
      <c r="C4910" s="222" t="s">
        <v>12</v>
      </c>
    </row>
    <row r="4911" spans="1:3" x14ac:dyDescent="0.25">
      <c r="A4911" s="245">
        <v>43992</v>
      </c>
      <c r="B4911" s="246" t="s">
        <v>12</v>
      </c>
      <c r="C4911" s="222" t="s">
        <v>12</v>
      </c>
    </row>
    <row r="4912" spans="1:3" x14ac:dyDescent="0.25">
      <c r="A4912" s="245">
        <v>43993</v>
      </c>
      <c r="B4912" s="246" t="s">
        <v>12</v>
      </c>
      <c r="C4912" s="222" t="s">
        <v>12</v>
      </c>
    </row>
    <row r="4913" spans="1:3" x14ac:dyDescent="0.25">
      <c r="A4913" s="245">
        <v>43994</v>
      </c>
      <c r="B4913" s="246" t="s">
        <v>12</v>
      </c>
      <c r="C4913" s="222" t="s">
        <v>12</v>
      </c>
    </row>
    <row r="4914" spans="1:3" x14ac:dyDescent="0.25">
      <c r="A4914" s="245">
        <v>43995</v>
      </c>
      <c r="B4914" s="246" t="s">
        <v>12</v>
      </c>
      <c r="C4914" s="222" t="s">
        <v>12</v>
      </c>
    </row>
    <row r="4915" spans="1:3" x14ac:dyDescent="0.25">
      <c r="A4915" s="245">
        <v>43996</v>
      </c>
      <c r="B4915" s="246" t="s">
        <v>12</v>
      </c>
      <c r="C4915" s="222" t="s">
        <v>12</v>
      </c>
    </row>
    <row r="4916" spans="1:3" x14ac:dyDescent="0.25">
      <c r="A4916" s="245">
        <v>43998</v>
      </c>
      <c r="B4916" s="246" t="s">
        <v>12</v>
      </c>
      <c r="C4916" s="222" t="s">
        <v>12</v>
      </c>
    </row>
    <row r="4917" spans="1:3" x14ac:dyDescent="0.25">
      <c r="A4917" s="245">
        <v>43999</v>
      </c>
      <c r="B4917" s="246" t="s">
        <v>12</v>
      </c>
      <c r="C4917" s="222" t="s">
        <v>12</v>
      </c>
    </row>
    <row r="4918" spans="1:3" x14ac:dyDescent="0.25">
      <c r="A4918" s="245">
        <v>44000</v>
      </c>
      <c r="B4918" s="246" t="s">
        <v>12</v>
      </c>
      <c r="C4918" s="222" t="s">
        <v>12</v>
      </c>
    </row>
    <row r="4919" spans="1:3" x14ac:dyDescent="0.25">
      <c r="A4919" s="245">
        <v>44001</v>
      </c>
      <c r="B4919" s="246" t="s">
        <v>12</v>
      </c>
      <c r="C4919" s="222" t="s">
        <v>12</v>
      </c>
    </row>
    <row r="4920" spans="1:3" x14ac:dyDescent="0.25">
      <c r="A4920" s="245">
        <v>44002</v>
      </c>
      <c r="B4920" s="246" t="s">
        <v>12</v>
      </c>
      <c r="C4920" s="222" t="s">
        <v>12</v>
      </c>
    </row>
    <row r="4921" spans="1:3" x14ac:dyDescent="0.25">
      <c r="A4921" s="245">
        <v>44003</v>
      </c>
      <c r="B4921" s="246" t="s">
        <v>12</v>
      </c>
      <c r="C4921" s="222" t="s">
        <v>12</v>
      </c>
    </row>
    <row r="4922" spans="1:3" x14ac:dyDescent="0.25">
      <c r="A4922" s="245">
        <v>44004</v>
      </c>
      <c r="B4922" s="246" t="s">
        <v>12</v>
      </c>
      <c r="C4922" s="222" t="s">
        <v>12</v>
      </c>
    </row>
    <row r="4923" spans="1:3" x14ac:dyDescent="0.25">
      <c r="A4923" s="245">
        <v>44005</v>
      </c>
      <c r="B4923" s="246" t="s">
        <v>12</v>
      </c>
      <c r="C4923" s="222" t="s">
        <v>12</v>
      </c>
    </row>
    <row r="4924" spans="1:3" x14ac:dyDescent="0.25">
      <c r="A4924" s="245">
        <v>44006</v>
      </c>
      <c r="B4924" s="246" t="s">
        <v>12</v>
      </c>
      <c r="C4924" s="222" t="s">
        <v>12</v>
      </c>
    </row>
    <row r="4925" spans="1:3" x14ac:dyDescent="0.25">
      <c r="A4925" s="245">
        <v>44007</v>
      </c>
      <c r="B4925" s="246" t="s">
        <v>12</v>
      </c>
      <c r="C4925" s="222" t="s">
        <v>12</v>
      </c>
    </row>
    <row r="4926" spans="1:3" x14ac:dyDescent="0.25">
      <c r="A4926" s="245">
        <v>44008</v>
      </c>
      <c r="B4926" s="246" t="s">
        <v>12</v>
      </c>
      <c r="C4926" s="222" t="s">
        <v>12</v>
      </c>
    </row>
    <row r="4927" spans="1:3" x14ac:dyDescent="0.25">
      <c r="A4927" s="245">
        <v>44009</v>
      </c>
      <c r="B4927" s="246" t="s">
        <v>12</v>
      </c>
      <c r="C4927" s="222" t="s">
        <v>12</v>
      </c>
    </row>
    <row r="4928" spans="1:3" x14ac:dyDescent="0.25">
      <c r="A4928" s="245">
        <v>44010</v>
      </c>
      <c r="B4928" s="246" t="s">
        <v>12</v>
      </c>
      <c r="C4928" s="222" t="s">
        <v>12</v>
      </c>
    </row>
    <row r="4929" spans="1:3" x14ac:dyDescent="0.25">
      <c r="A4929" s="245">
        <v>44011</v>
      </c>
      <c r="B4929" s="246" t="s">
        <v>12</v>
      </c>
      <c r="C4929" s="222" t="s">
        <v>12</v>
      </c>
    </row>
    <row r="4930" spans="1:3" x14ac:dyDescent="0.25">
      <c r="A4930" s="245">
        <v>44012</v>
      </c>
      <c r="B4930" s="246" t="s">
        <v>12</v>
      </c>
      <c r="C4930" s="222" t="s">
        <v>12</v>
      </c>
    </row>
    <row r="4931" spans="1:3" x14ac:dyDescent="0.25">
      <c r="A4931" s="245">
        <v>44013</v>
      </c>
      <c r="B4931" s="246" t="s">
        <v>12</v>
      </c>
      <c r="C4931" s="222" t="s">
        <v>12</v>
      </c>
    </row>
    <row r="4932" spans="1:3" x14ac:dyDescent="0.25">
      <c r="A4932" s="245">
        <v>44014</v>
      </c>
      <c r="B4932" s="246" t="s">
        <v>12</v>
      </c>
      <c r="C4932" s="222" t="s">
        <v>12</v>
      </c>
    </row>
    <row r="4933" spans="1:3" x14ac:dyDescent="0.25">
      <c r="A4933" s="245">
        <v>44015</v>
      </c>
      <c r="B4933" s="246" t="s">
        <v>12</v>
      </c>
      <c r="C4933" s="222" t="s">
        <v>12</v>
      </c>
    </row>
    <row r="4934" spans="1:3" x14ac:dyDescent="0.25">
      <c r="A4934" s="245">
        <v>44016</v>
      </c>
      <c r="B4934" s="246" t="s">
        <v>12</v>
      </c>
      <c r="C4934" s="222" t="s">
        <v>12</v>
      </c>
    </row>
    <row r="4935" spans="1:3" x14ac:dyDescent="0.25">
      <c r="A4935" s="245">
        <v>44017</v>
      </c>
      <c r="B4935" s="246" t="s">
        <v>12</v>
      </c>
      <c r="C4935" s="222" t="s">
        <v>12</v>
      </c>
    </row>
    <row r="4936" spans="1:3" x14ac:dyDescent="0.25">
      <c r="A4936" s="245">
        <v>44018</v>
      </c>
      <c r="B4936" s="246" t="s">
        <v>12</v>
      </c>
      <c r="C4936" s="222" t="s">
        <v>12</v>
      </c>
    </row>
    <row r="4937" spans="1:3" x14ac:dyDescent="0.25">
      <c r="A4937" s="245">
        <v>44019</v>
      </c>
      <c r="B4937" s="246" t="s">
        <v>12</v>
      </c>
      <c r="C4937" s="222" t="s">
        <v>12</v>
      </c>
    </row>
    <row r="4938" spans="1:3" x14ac:dyDescent="0.25">
      <c r="A4938" s="245">
        <v>44020</v>
      </c>
      <c r="B4938" s="246" t="s">
        <v>12</v>
      </c>
      <c r="C4938" s="222" t="s">
        <v>12</v>
      </c>
    </row>
    <row r="4939" spans="1:3" x14ac:dyDescent="0.25">
      <c r="A4939" s="245">
        <v>44021</v>
      </c>
      <c r="B4939" s="246" t="s">
        <v>12</v>
      </c>
      <c r="C4939" s="222" t="s">
        <v>12</v>
      </c>
    </row>
    <row r="4940" spans="1:3" x14ac:dyDescent="0.25">
      <c r="A4940" s="245">
        <v>44022</v>
      </c>
      <c r="B4940" s="246" t="s">
        <v>12</v>
      </c>
      <c r="C4940" s="222" t="s">
        <v>12</v>
      </c>
    </row>
    <row r="4941" spans="1:3" x14ac:dyDescent="0.25">
      <c r="A4941" s="245">
        <v>44023</v>
      </c>
      <c r="B4941" s="246" t="s">
        <v>12</v>
      </c>
      <c r="C4941" s="222" t="s">
        <v>12</v>
      </c>
    </row>
    <row r="4942" spans="1:3" x14ac:dyDescent="0.25">
      <c r="A4942" s="245">
        <v>44024</v>
      </c>
      <c r="B4942" s="246" t="s">
        <v>12</v>
      </c>
      <c r="C4942" s="222" t="s">
        <v>12</v>
      </c>
    </row>
    <row r="4943" spans="1:3" x14ac:dyDescent="0.25">
      <c r="A4943" s="245">
        <v>44026</v>
      </c>
      <c r="B4943" s="246" t="s">
        <v>12</v>
      </c>
      <c r="C4943" s="222" t="s">
        <v>12</v>
      </c>
    </row>
    <row r="4944" spans="1:3" x14ac:dyDescent="0.25">
      <c r="A4944" s="245">
        <v>44027</v>
      </c>
      <c r="B4944" s="246" t="s">
        <v>12</v>
      </c>
      <c r="C4944" s="222" t="s">
        <v>12</v>
      </c>
    </row>
    <row r="4945" spans="1:3" x14ac:dyDescent="0.25">
      <c r="A4945" s="245">
        <v>44028</v>
      </c>
      <c r="B4945" s="246" t="s">
        <v>12</v>
      </c>
      <c r="C4945" s="222" t="s">
        <v>12</v>
      </c>
    </row>
    <row r="4946" spans="1:3" x14ac:dyDescent="0.25">
      <c r="A4946" s="245">
        <v>44029</v>
      </c>
      <c r="B4946" s="246" t="s">
        <v>12</v>
      </c>
      <c r="C4946" s="222" t="s">
        <v>12</v>
      </c>
    </row>
    <row r="4947" spans="1:3" x14ac:dyDescent="0.25">
      <c r="A4947" s="245">
        <v>44030</v>
      </c>
      <c r="B4947" s="246" t="s">
        <v>12</v>
      </c>
      <c r="C4947" s="222" t="s">
        <v>12</v>
      </c>
    </row>
    <row r="4948" spans="1:3" x14ac:dyDescent="0.25">
      <c r="A4948" s="245">
        <v>44031</v>
      </c>
      <c r="B4948" s="246" t="s">
        <v>12</v>
      </c>
      <c r="C4948" s="222" t="s">
        <v>12</v>
      </c>
    </row>
    <row r="4949" spans="1:3" x14ac:dyDescent="0.25">
      <c r="A4949" s="245">
        <v>44032</v>
      </c>
      <c r="B4949" s="246" t="s">
        <v>12</v>
      </c>
      <c r="C4949" s="222" t="s">
        <v>12</v>
      </c>
    </row>
    <row r="4950" spans="1:3" x14ac:dyDescent="0.25">
      <c r="A4950" s="245">
        <v>44033</v>
      </c>
      <c r="B4950" s="246" t="s">
        <v>12</v>
      </c>
      <c r="C4950" s="222" t="s">
        <v>12</v>
      </c>
    </row>
    <row r="4951" spans="1:3" x14ac:dyDescent="0.25">
      <c r="A4951" s="245">
        <v>44034</v>
      </c>
      <c r="B4951" s="246" t="s">
        <v>12</v>
      </c>
      <c r="C4951" s="222" t="s">
        <v>12</v>
      </c>
    </row>
    <row r="4952" spans="1:3" x14ac:dyDescent="0.25">
      <c r="A4952" s="245">
        <v>44035</v>
      </c>
      <c r="B4952" s="246" t="s">
        <v>12</v>
      </c>
      <c r="C4952" s="222" t="s">
        <v>12</v>
      </c>
    </row>
    <row r="4953" spans="1:3" x14ac:dyDescent="0.25">
      <c r="A4953" s="245">
        <v>44036</v>
      </c>
      <c r="B4953" s="246" t="s">
        <v>12</v>
      </c>
      <c r="C4953" s="222" t="s">
        <v>12</v>
      </c>
    </row>
    <row r="4954" spans="1:3" x14ac:dyDescent="0.25">
      <c r="A4954" s="245">
        <v>44037</v>
      </c>
      <c r="B4954" s="246" t="s">
        <v>12</v>
      </c>
      <c r="C4954" s="222" t="s">
        <v>12</v>
      </c>
    </row>
    <row r="4955" spans="1:3" x14ac:dyDescent="0.25">
      <c r="A4955" s="245">
        <v>44038</v>
      </c>
      <c r="B4955" s="246" t="s">
        <v>12</v>
      </c>
      <c r="C4955" s="222" t="s">
        <v>12</v>
      </c>
    </row>
    <row r="4956" spans="1:3" x14ac:dyDescent="0.25">
      <c r="A4956" s="245">
        <v>44039</v>
      </c>
      <c r="B4956" s="246" t="s">
        <v>12</v>
      </c>
      <c r="C4956" s="222" t="s">
        <v>12</v>
      </c>
    </row>
    <row r="4957" spans="1:3" x14ac:dyDescent="0.25">
      <c r="A4957" s="245">
        <v>44040</v>
      </c>
      <c r="B4957" s="246" t="s">
        <v>12</v>
      </c>
      <c r="C4957" s="222" t="s">
        <v>12</v>
      </c>
    </row>
    <row r="4958" spans="1:3" x14ac:dyDescent="0.25">
      <c r="A4958" s="245">
        <v>44041</v>
      </c>
      <c r="B4958" s="246" t="s">
        <v>12</v>
      </c>
      <c r="C4958" s="222" t="s">
        <v>12</v>
      </c>
    </row>
    <row r="4959" spans="1:3" x14ac:dyDescent="0.25">
      <c r="A4959" s="245">
        <v>44042</v>
      </c>
      <c r="B4959" s="246" t="s">
        <v>12</v>
      </c>
      <c r="C4959" s="222" t="s">
        <v>12</v>
      </c>
    </row>
    <row r="4960" spans="1:3" x14ac:dyDescent="0.25">
      <c r="A4960" s="245">
        <v>44043</v>
      </c>
      <c r="B4960" s="246" t="s">
        <v>12</v>
      </c>
      <c r="C4960" s="222" t="s">
        <v>12</v>
      </c>
    </row>
    <row r="4961" spans="1:3" x14ac:dyDescent="0.25">
      <c r="A4961" s="245">
        <v>44044</v>
      </c>
      <c r="B4961" s="246" t="s">
        <v>12</v>
      </c>
      <c r="C4961" s="222" t="s">
        <v>12</v>
      </c>
    </row>
    <row r="4962" spans="1:3" x14ac:dyDescent="0.25">
      <c r="A4962" s="245">
        <v>44045</v>
      </c>
      <c r="B4962" s="246" t="s">
        <v>12</v>
      </c>
      <c r="C4962" s="222" t="s">
        <v>12</v>
      </c>
    </row>
    <row r="4963" spans="1:3" x14ac:dyDescent="0.25">
      <c r="A4963" s="245">
        <v>44047</v>
      </c>
      <c r="B4963" s="246" t="s">
        <v>12</v>
      </c>
      <c r="C4963" s="222" t="s">
        <v>12</v>
      </c>
    </row>
    <row r="4964" spans="1:3" x14ac:dyDescent="0.25">
      <c r="A4964" s="245">
        <v>44048</v>
      </c>
      <c r="B4964" s="246" t="s">
        <v>12</v>
      </c>
      <c r="C4964" s="222" t="s">
        <v>12</v>
      </c>
    </row>
    <row r="4965" spans="1:3" x14ac:dyDescent="0.25">
      <c r="A4965" s="245">
        <v>44050</v>
      </c>
      <c r="B4965" s="246" t="s">
        <v>12</v>
      </c>
      <c r="C4965" s="222" t="s">
        <v>12</v>
      </c>
    </row>
    <row r="4966" spans="1:3" x14ac:dyDescent="0.25">
      <c r="A4966" s="245">
        <v>44051</v>
      </c>
      <c r="B4966" s="246" t="s">
        <v>12</v>
      </c>
      <c r="C4966" s="222" t="s">
        <v>12</v>
      </c>
    </row>
    <row r="4967" spans="1:3" x14ac:dyDescent="0.25">
      <c r="A4967" s="245">
        <v>44053</v>
      </c>
      <c r="B4967" s="246" t="s">
        <v>12</v>
      </c>
      <c r="C4967" s="222" t="s">
        <v>12</v>
      </c>
    </row>
    <row r="4968" spans="1:3" x14ac:dyDescent="0.25">
      <c r="A4968" s="245">
        <v>44055</v>
      </c>
      <c r="B4968" s="246" t="s">
        <v>12</v>
      </c>
      <c r="C4968" s="222" t="s">
        <v>12</v>
      </c>
    </row>
    <row r="4969" spans="1:3" x14ac:dyDescent="0.25">
      <c r="A4969" s="245">
        <v>44057</v>
      </c>
      <c r="B4969" s="246" t="s">
        <v>12</v>
      </c>
      <c r="C4969" s="222" t="s">
        <v>12</v>
      </c>
    </row>
    <row r="4970" spans="1:3" x14ac:dyDescent="0.25">
      <c r="A4970" s="245">
        <v>44060</v>
      </c>
      <c r="B4970" s="246" t="s">
        <v>12</v>
      </c>
      <c r="C4970" s="222" t="s">
        <v>12</v>
      </c>
    </row>
    <row r="4971" spans="1:3" x14ac:dyDescent="0.25">
      <c r="A4971" s="245">
        <v>44061</v>
      </c>
      <c r="B4971" s="246" t="s">
        <v>12</v>
      </c>
      <c r="C4971" s="222" t="s">
        <v>12</v>
      </c>
    </row>
    <row r="4972" spans="1:3" x14ac:dyDescent="0.25">
      <c r="A4972" s="245">
        <v>44062</v>
      </c>
      <c r="B4972" s="246" t="s">
        <v>12</v>
      </c>
      <c r="C4972" s="222" t="s">
        <v>12</v>
      </c>
    </row>
    <row r="4973" spans="1:3" x14ac:dyDescent="0.25">
      <c r="A4973" s="245">
        <v>44063</v>
      </c>
      <c r="B4973" s="246" t="s">
        <v>12</v>
      </c>
      <c r="C4973" s="222" t="s">
        <v>12</v>
      </c>
    </row>
    <row r="4974" spans="1:3" x14ac:dyDescent="0.25">
      <c r="A4974" s="245">
        <v>44064</v>
      </c>
      <c r="B4974" s="246" t="s">
        <v>12</v>
      </c>
      <c r="C4974" s="222" t="s">
        <v>12</v>
      </c>
    </row>
    <row r="4975" spans="1:3" x14ac:dyDescent="0.25">
      <c r="A4975" s="245">
        <v>44065</v>
      </c>
      <c r="B4975" s="246" t="s">
        <v>12</v>
      </c>
      <c r="C4975" s="222" t="s">
        <v>12</v>
      </c>
    </row>
    <row r="4976" spans="1:3" x14ac:dyDescent="0.25">
      <c r="A4976" s="245">
        <v>44067</v>
      </c>
      <c r="B4976" s="246" t="s">
        <v>12</v>
      </c>
      <c r="C4976" s="222" t="s">
        <v>12</v>
      </c>
    </row>
    <row r="4977" spans="1:3" x14ac:dyDescent="0.25">
      <c r="A4977" s="245">
        <v>44068</v>
      </c>
      <c r="B4977" s="246" t="s">
        <v>12</v>
      </c>
      <c r="C4977" s="222" t="s">
        <v>12</v>
      </c>
    </row>
    <row r="4978" spans="1:3" x14ac:dyDescent="0.25">
      <c r="A4978" s="245">
        <v>44070</v>
      </c>
      <c r="B4978" s="246" t="s">
        <v>12</v>
      </c>
      <c r="C4978" s="222" t="s">
        <v>12</v>
      </c>
    </row>
    <row r="4979" spans="1:3" x14ac:dyDescent="0.25">
      <c r="A4979" s="245">
        <v>44073</v>
      </c>
      <c r="B4979" s="246" t="s">
        <v>12</v>
      </c>
      <c r="C4979" s="222" t="s">
        <v>12</v>
      </c>
    </row>
    <row r="4980" spans="1:3" x14ac:dyDescent="0.25">
      <c r="A4980" s="245">
        <v>44076</v>
      </c>
      <c r="B4980" s="246" t="s">
        <v>12</v>
      </c>
      <c r="C4980" s="222" t="s">
        <v>12</v>
      </c>
    </row>
    <row r="4981" spans="1:3" x14ac:dyDescent="0.25">
      <c r="A4981" s="245">
        <v>44078</v>
      </c>
      <c r="B4981" s="246" t="s">
        <v>12</v>
      </c>
      <c r="C4981" s="222" t="s">
        <v>12</v>
      </c>
    </row>
    <row r="4982" spans="1:3" x14ac:dyDescent="0.25">
      <c r="A4982" s="245">
        <v>44079</v>
      </c>
      <c r="B4982" s="246" t="s">
        <v>12</v>
      </c>
      <c r="C4982" s="222" t="s">
        <v>12</v>
      </c>
    </row>
    <row r="4983" spans="1:3" x14ac:dyDescent="0.25">
      <c r="A4983" s="245">
        <v>44080</v>
      </c>
      <c r="B4983" s="246" t="s">
        <v>12</v>
      </c>
      <c r="C4983" s="222" t="s">
        <v>12</v>
      </c>
    </row>
    <row r="4984" spans="1:3" x14ac:dyDescent="0.25">
      <c r="A4984" s="245">
        <v>44083</v>
      </c>
      <c r="B4984" s="246" t="s">
        <v>12</v>
      </c>
      <c r="C4984" s="222" t="s">
        <v>12</v>
      </c>
    </row>
    <row r="4985" spans="1:3" x14ac:dyDescent="0.25">
      <c r="A4985" s="245">
        <v>44086</v>
      </c>
      <c r="B4985" s="246" t="s">
        <v>12</v>
      </c>
      <c r="C4985" s="222" t="s">
        <v>12</v>
      </c>
    </row>
    <row r="4986" spans="1:3" x14ac:dyDescent="0.25">
      <c r="A4986" s="245">
        <v>44087</v>
      </c>
      <c r="B4986" s="246" t="s">
        <v>12</v>
      </c>
      <c r="C4986" s="222" t="s">
        <v>12</v>
      </c>
    </row>
    <row r="4987" spans="1:3" x14ac:dyDescent="0.25">
      <c r="A4987" s="245">
        <v>44088</v>
      </c>
      <c r="B4987" s="246" t="s">
        <v>12</v>
      </c>
      <c r="C4987" s="222" t="s">
        <v>12</v>
      </c>
    </row>
    <row r="4988" spans="1:3" x14ac:dyDescent="0.25">
      <c r="A4988" s="245">
        <v>44089</v>
      </c>
      <c r="B4988" s="246" t="s">
        <v>12</v>
      </c>
      <c r="C4988" s="222" t="s">
        <v>12</v>
      </c>
    </row>
    <row r="4989" spans="1:3" x14ac:dyDescent="0.25">
      <c r="A4989" s="245">
        <v>44090</v>
      </c>
      <c r="B4989" s="246" t="s">
        <v>12</v>
      </c>
      <c r="C4989" s="222" t="s">
        <v>12</v>
      </c>
    </row>
    <row r="4990" spans="1:3" x14ac:dyDescent="0.25">
      <c r="A4990" s="245">
        <v>44094</v>
      </c>
      <c r="B4990" s="246" t="s">
        <v>12</v>
      </c>
      <c r="C4990" s="222" t="s">
        <v>12</v>
      </c>
    </row>
    <row r="4991" spans="1:3" x14ac:dyDescent="0.25">
      <c r="A4991" s="245">
        <v>44095</v>
      </c>
      <c r="B4991" s="246" t="s">
        <v>12</v>
      </c>
      <c r="C4991" s="222" t="s">
        <v>12</v>
      </c>
    </row>
    <row r="4992" spans="1:3" x14ac:dyDescent="0.25">
      <c r="A4992" s="245">
        <v>44096</v>
      </c>
      <c r="B4992" s="246" t="s">
        <v>12</v>
      </c>
      <c r="C4992" s="222" t="s">
        <v>12</v>
      </c>
    </row>
    <row r="4993" spans="1:3" x14ac:dyDescent="0.25">
      <c r="A4993" s="245">
        <v>44097</v>
      </c>
      <c r="B4993" s="246" t="s">
        <v>12</v>
      </c>
      <c r="C4993" s="222" t="s">
        <v>12</v>
      </c>
    </row>
    <row r="4994" spans="1:3" x14ac:dyDescent="0.25">
      <c r="A4994" s="245">
        <v>44098</v>
      </c>
      <c r="B4994" s="246" t="s">
        <v>12</v>
      </c>
      <c r="C4994" s="222" t="s">
        <v>12</v>
      </c>
    </row>
    <row r="4995" spans="1:3" x14ac:dyDescent="0.25">
      <c r="A4995" s="245">
        <v>44100</v>
      </c>
      <c r="B4995" s="246" t="s">
        <v>12</v>
      </c>
      <c r="C4995" s="222" t="s">
        <v>12</v>
      </c>
    </row>
    <row r="4996" spans="1:3" x14ac:dyDescent="0.25">
      <c r="A4996" s="245">
        <v>44102</v>
      </c>
      <c r="B4996" s="246" t="s">
        <v>12</v>
      </c>
      <c r="C4996" s="222" t="s">
        <v>12</v>
      </c>
    </row>
    <row r="4997" spans="1:3" x14ac:dyDescent="0.25">
      <c r="A4997" s="245">
        <v>44105</v>
      </c>
      <c r="B4997" s="246" t="s">
        <v>12</v>
      </c>
      <c r="C4997" s="222" t="s">
        <v>12</v>
      </c>
    </row>
    <row r="4998" spans="1:3" x14ac:dyDescent="0.25">
      <c r="A4998" s="245">
        <v>44109</v>
      </c>
      <c r="B4998" s="246" t="s">
        <v>12</v>
      </c>
      <c r="C4998" s="222" t="s">
        <v>12</v>
      </c>
    </row>
    <row r="4999" spans="1:3" x14ac:dyDescent="0.25">
      <c r="A4999" s="245">
        <v>44111</v>
      </c>
      <c r="B4999" s="246" t="s">
        <v>12</v>
      </c>
      <c r="C4999" s="222" t="s">
        <v>12</v>
      </c>
    </row>
    <row r="5000" spans="1:3" x14ac:dyDescent="0.25">
      <c r="A5000" s="245">
        <v>44116</v>
      </c>
      <c r="B5000" s="246" t="s">
        <v>12</v>
      </c>
      <c r="C5000" s="222" t="s">
        <v>12</v>
      </c>
    </row>
    <row r="5001" spans="1:3" x14ac:dyDescent="0.25">
      <c r="A5001" s="245">
        <v>44121</v>
      </c>
      <c r="B5001" s="246" t="s">
        <v>12</v>
      </c>
      <c r="C5001" s="222" t="s">
        <v>12</v>
      </c>
    </row>
    <row r="5002" spans="1:3" x14ac:dyDescent="0.25">
      <c r="A5002" s="245">
        <v>44145</v>
      </c>
      <c r="B5002" s="246" t="s">
        <v>12</v>
      </c>
      <c r="C5002" s="222" t="s">
        <v>12</v>
      </c>
    </row>
    <row r="5003" spans="1:3" x14ac:dyDescent="0.25">
      <c r="A5003" s="245">
        <v>44152</v>
      </c>
      <c r="B5003" s="246" t="s">
        <v>12</v>
      </c>
      <c r="C5003" s="222" t="s">
        <v>12</v>
      </c>
    </row>
    <row r="5004" spans="1:3" x14ac:dyDescent="0.25">
      <c r="A5004" s="245">
        <v>44159</v>
      </c>
      <c r="B5004" s="246" t="s">
        <v>12</v>
      </c>
      <c r="C5004" s="222" t="s">
        <v>12</v>
      </c>
    </row>
    <row r="5005" spans="1:3" x14ac:dyDescent="0.25">
      <c r="A5005" s="245">
        <v>44164</v>
      </c>
      <c r="B5005" s="246" t="s">
        <v>12</v>
      </c>
      <c r="C5005" s="222" t="s">
        <v>12</v>
      </c>
    </row>
    <row r="5006" spans="1:3" x14ac:dyDescent="0.25">
      <c r="A5006" s="245">
        <v>44171</v>
      </c>
      <c r="B5006" s="246" t="s">
        <v>12</v>
      </c>
      <c r="C5006" s="222" t="s">
        <v>12</v>
      </c>
    </row>
    <row r="5007" spans="1:3" x14ac:dyDescent="0.25">
      <c r="A5007" s="245">
        <v>44178</v>
      </c>
      <c r="B5007" s="246" t="s">
        <v>12</v>
      </c>
      <c r="C5007" s="222" t="s">
        <v>12</v>
      </c>
    </row>
    <row r="5008" spans="1:3" x14ac:dyDescent="0.25">
      <c r="A5008" s="245">
        <v>43903</v>
      </c>
      <c r="B5008" s="246" t="s">
        <v>8</v>
      </c>
      <c r="C5008" s="222" t="s">
        <v>8</v>
      </c>
    </row>
    <row r="5009" spans="1:3" x14ac:dyDescent="0.25">
      <c r="A5009" s="245">
        <v>43910</v>
      </c>
      <c r="B5009" s="246" t="s">
        <v>8</v>
      </c>
      <c r="C5009" s="222" t="s">
        <v>8</v>
      </c>
    </row>
    <row r="5010" spans="1:3" x14ac:dyDescent="0.25">
      <c r="A5010" s="245">
        <v>43916</v>
      </c>
      <c r="B5010" s="246" t="s">
        <v>8</v>
      </c>
      <c r="C5010" s="222" t="s">
        <v>8</v>
      </c>
    </row>
    <row r="5011" spans="1:3" x14ac:dyDescent="0.25">
      <c r="A5011" s="245">
        <v>43920</v>
      </c>
      <c r="B5011" s="246" t="s">
        <v>8</v>
      </c>
      <c r="C5011" s="222" t="s">
        <v>8</v>
      </c>
    </row>
    <row r="5012" spans="1:3" x14ac:dyDescent="0.25">
      <c r="A5012" s="245">
        <v>43929</v>
      </c>
      <c r="B5012" s="246" t="s">
        <v>8</v>
      </c>
      <c r="C5012" s="222" t="s">
        <v>8</v>
      </c>
    </row>
    <row r="5013" spans="1:3" x14ac:dyDescent="0.25">
      <c r="A5013" s="245">
        <v>43930</v>
      </c>
      <c r="B5013" s="246" t="s">
        <v>8</v>
      </c>
      <c r="C5013" s="222" t="s">
        <v>8</v>
      </c>
    </row>
    <row r="5014" spans="1:3" x14ac:dyDescent="0.25">
      <c r="A5014" s="245">
        <v>43936</v>
      </c>
      <c r="B5014" s="246" t="s">
        <v>8</v>
      </c>
      <c r="C5014" s="222" t="s">
        <v>8</v>
      </c>
    </row>
    <row r="5015" spans="1:3" x14ac:dyDescent="0.25">
      <c r="A5015" s="245">
        <v>43951</v>
      </c>
      <c r="B5015" s="246" t="s">
        <v>8</v>
      </c>
      <c r="C5015" s="222" t="s">
        <v>8</v>
      </c>
    </row>
    <row r="5016" spans="1:3" x14ac:dyDescent="0.25">
      <c r="A5016" s="245">
        <v>43953</v>
      </c>
      <c r="B5016" s="246" t="s">
        <v>8</v>
      </c>
      <c r="C5016" s="222" t="s">
        <v>8</v>
      </c>
    </row>
    <row r="5017" spans="1:3" x14ac:dyDescent="0.25">
      <c r="A5017" s="245">
        <v>43956</v>
      </c>
      <c r="B5017" s="246" t="s">
        <v>8</v>
      </c>
      <c r="C5017" s="222" t="s">
        <v>8</v>
      </c>
    </row>
    <row r="5018" spans="1:3" x14ac:dyDescent="0.25">
      <c r="A5018" s="245">
        <v>43963</v>
      </c>
      <c r="B5018" s="246" t="s">
        <v>8</v>
      </c>
      <c r="C5018" s="222" t="s">
        <v>8</v>
      </c>
    </row>
    <row r="5019" spans="1:3" x14ac:dyDescent="0.25">
      <c r="A5019" s="245">
        <v>43981</v>
      </c>
      <c r="B5019" s="246" t="s">
        <v>8</v>
      </c>
      <c r="C5019" s="222" t="s">
        <v>8</v>
      </c>
    </row>
    <row r="5020" spans="1:3" x14ac:dyDescent="0.25">
      <c r="A5020" s="245">
        <v>43983</v>
      </c>
      <c r="B5020" s="246" t="s">
        <v>8</v>
      </c>
      <c r="C5020" s="222" t="s">
        <v>8</v>
      </c>
    </row>
    <row r="5021" spans="1:3" x14ac:dyDescent="0.25">
      <c r="A5021" s="245">
        <v>43985</v>
      </c>
      <c r="B5021" s="246" t="s">
        <v>8</v>
      </c>
      <c r="C5021" s="222" t="s">
        <v>8</v>
      </c>
    </row>
    <row r="5022" spans="1:3" x14ac:dyDescent="0.25">
      <c r="A5022" s="245">
        <v>43986</v>
      </c>
      <c r="B5022" s="246" t="s">
        <v>8</v>
      </c>
      <c r="C5022" s="222" t="s">
        <v>8</v>
      </c>
    </row>
    <row r="5023" spans="1:3" x14ac:dyDescent="0.25">
      <c r="A5023" s="245">
        <v>43987</v>
      </c>
      <c r="B5023" s="246" t="s">
        <v>8</v>
      </c>
      <c r="C5023" s="222" t="s">
        <v>8</v>
      </c>
    </row>
    <row r="5024" spans="1:3" x14ac:dyDescent="0.25">
      <c r="A5024" s="245">
        <v>43988</v>
      </c>
      <c r="B5024" s="246" t="s">
        <v>8</v>
      </c>
      <c r="C5024" s="222" t="s">
        <v>8</v>
      </c>
    </row>
    <row r="5025" spans="1:3" x14ac:dyDescent="0.25">
      <c r="A5025" s="245">
        <v>43989</v>
      </c>
      <c r="B5025" s="246" t="s">
        <v>8</v>
      </c>
      <c r="C5025" s="222" t="s">
        <v>8</v>
      </c>
    </row>
    <row r="5026" spans="1:3" x14ac:dyDescent="0.25">
      <c r="A5026" s="245">
        <v>43990</v>
      </c>
      <c r="B5026" s="246" t="s">
        <v>8</v>
      </c>
      <c r="C5026" s="222" t="s">
        <v>8</v>
      </c>
    </row>
    <row r="5027" spans="1:3" x14ac:dyDescent="0.25">
      <c r="A5027" s="245">
        <v>43991</v>
      </c>
      <c r="B5027" s="246" t="s">
        <v>8</v>
      </c>
      <c r="C5027" s="222" t="s">
        <v>8</v>
      </c>
    </row>
    <row r="5028" spans="1:3" x14ac:dyDescent="0.25">
      <c r="A5028" s="245">
        <v>43992</v>
      </c>
      <c r="B5028" s="246" t="s">
        <v>8</v>
      </c>
      <c r="C5028" s="222" t="s">
        <v>8</v>
      </c>
    </row>
    <row r="5029" spans="1:3" x14ac:dyDescent="0.25">
      <c r="A5029" s="245">
        <v>43993</v>
      </c>
      <c r="B5029" s="246" t="s">
        <v>8</v>
      </c>
      <c r="C5029" s="222" t="s">
        <v>8</v>
      </c>
    </row>
    <row r="5030" spans="1:3" x14ac:dyDescent="0.25">
      <c r="A5030" s="245">
        <v>43995</v>
      </c>
      <c r="B5030" s="246" t="s">
        <v>8</v>
      </c>
      <c r="C5030" s="222" t="s">
        <v>8</v>
      </c>
    </row>
    <row r="5031" spans="1:3" x14ac:dyDescent="0.25">
      <c r="A5031" s="245">
        <v>43996</v>
      </c>
      <c r="B5031" s="246" t="s">
        <v>8</v>
      </c>
      <c r="C5031" s="222" t="s">
        <v>8</v>
      </c>
    </row>
    <row r="5032" spans="1:3" x14ac:dyDescent="0.25">
      <c r="A5032" s="245">
        <v>43998</v>
      </c>
      <c r="B5032" s="246" t="s">
        <v>8</v>
      </c>
      <c r="C5032" s="222" t="s">
        <v>8</v>
      </c>
    </row>
    <row r="5033" spans="1:3" x14ac:dyDescent="0.25">
      <c r="A5033" s="245">
        <v>43999</v>
      </c>
      <c r="B5033" s="246" t="s">
        <v>8</v>
      </c>
      <c r="C5033" s="222" t="s">
        <v>8</v>
      </c>
    </row>
    <row r="5034" spans="1:3" x14ac:dyDescent="0.25">
      <c r="A5034" s="245">
        <v>44033</v>
      </c>
      <c r="B5034" s="246" t="s">
        <v>8</v>
      </c>
      <c r="C5034" s="222" t="s">
        <v>8</v>
      </c>
    </row>
    <row r="5035" spans="1:3" x14ac:dyDescent="0.25">
      <c r="A5035" s="245">
        <v>44164</v>
      </c>
      <c r="B5035" s="246" t="s">
        <v>8</v>
      </c>
      <c r="C5035" s="222" t="s">
        <v>8</v>
      </c>
    </row>
    <row r="5036" spans="1:3" x14ac:dyDescent="0.25">
      <c r="A5036" s="245">
        <v>44171</v>
      </c>
      <c r="B5036" s="246" t="s">
        <v>8</v>
      </c>
      <c r="C5036" s="222" t="s">
        <v>8</v>
      </c>
    </row>
    <row r="5037" spans="1:3" x14ac:dyDescent="0.25">
      <c r="A5037" s="245">
        <v>44178</v>
      </c>
      <c r="B5037" s="246" t="s">
        <v>8</v>
      </c>
      <c r="C5037" s="222" t="s">
        <v>8</v>
      </c>
    </row>
    <row r="5038" spans="1:3" x14ac:dyDescent="0.25">
      <c r="A5038" s="245">
        <v>43903</v>
      </c>
      <c r="B5038" s="246" t="s">
        <v>49</v>
      </c>
      <c r="C5038" s="222" t="s">
        <v>49</v>
      </c>
    </row>
    <row r="5039" spans="1:3" x14ac:dyDescent="0.25">
      <c r="A5039" s="245">
        <v>43907</v>
      </c>
      <c r="B5039" s="246" t="s">
        <v>49</v>
      </c>
      <c r="C5039" s="222" t="s">
        <v>49</v>
      </c>
    </row>
    <row r="5040" spans="1:3" x14ac:dyDescent="0.25">
      <c r="A5040" s="245">
        <v>43910</v>
      </c>
      <c r="B5040" s="246" t="s">
        <v>49</v>
      </c>
      <c r="C5040" s="222" t="s">
        <v>49</v>
      </c>
    </row>
    <row r="5041" spans="1:3" x14ac:dyDescent="0.25">
      <c r="A5041" s="245">
        <v>43915</v>
      </c>
      <c r="B5041" s="246" t="s">
        <v>49</v>
      </c>
      <c r="C5041" s="222" t="s">
        <v>49</v>
      </c>
    </row>
    <row r="5042" spans="1:3" x14ac:dyDescent="0.25">
      <c r="A5042" s="245">
        <v>43916</v>
      </c>
      <c r="B5042" s="246" t="s">
        <v>49</v>
      </c>
      <c r="C5042" s="222" t="s">
        <v>49</v>
      </c>
    </row>
    <row r="5043" spans="1:3" x14ac:dyDescent="0.25">
      <c r="A5043" s="245">
        <v>43920</v>
      </c>
      <c r="B5043" s="246" t="s">
        <v>49</v>
      </c>
      <c r="C5043" s="222" t="s">
        <v>49</v>
      </c>
    </row>
    <row r="5044" spans="1:3" x14ac:dyDescent="0.25">
      <c r="A5044" s="245">
        <v>43923</v>
      </c>
      <c r="B5044" s="246" t="s">
        <v>49</v>
      </c>
      <c r="C5044" s="222" t="s">
        <v>49</v>
      </c>
    </row>
    <row r="5045" spans="1:3" x14ac:dyDescent="0.25">
      <c r="A5045" s="245">
        <v>43924</v>
      </c>
      <c r="B5045" s="246" t="s">
        <v>49</v>
      </c>
      <c r="C5045" s="222" t="s">
        <v>49</v>
      </c>
    </row>
    <row r="5046" spans="1:3" x14ac:dyDescent="0.25">
      <c r="A5046" s="245">
        <v>43926</v>
      </c>
      <c r="B5046" s="246" t="s">
        <v>49</v>
      </c>
      <c r="C5046" s="222" t="s">
        <v>49</v>
      </c>
    </row>
    <row r="5047" spans="1:3" x14ac:dyDescent="0.25">
      <c r="A5047" s="245">
        <v>43929</v>
      </c>
      <c r="B5047" s="246" t="s">
        <v>49</v>
      </c>
      <c r="C5047" s="222" t="s">
        <v>49</v>
      </c>
    </row>
    <row r="5048" spans="1:3" x14ac:dyDescent="0.25">
      <c r="A5048" s="245">
        <v>43930</v>
      </c>
      <c r="B5048" s="246" t="s">
        <v>49</v>
      </c>
      <c r="C5048" s="222" t="s">
        <v>49</v>
      </c>
    </row>
    <row r="5049" spans="1:3" x14ac:dyDescent="0.25">
      <c r="A5049" s="245">
        <v>43936</v>
      </c>
      <c r="B5049" s="246" t="s">
        <v>49</v>
      </c>
      <c r="C5049" s="222" t="s">
        <v>49</v>
      </c>
    </row>
    <row r="5050" spans="1:3" x14ac:dyDescent="0.25">
      <c r="A5050" s="245">
        <v>43948</v>
      </c>
      <c r="B5050" s="246" t="s">
        <v>49</v>
      </c>
      <c r="C5050" s="222" t="s">
        <v>49</v>
      </c>
    </row>
    <row r="5051" spans="1:3" x14ac:dyDescent="0.25">
      <c r="A5051" s="245">
        <v>43951</v>
      </c>
      <c r="B5051" s="246" t="s">
        <v>49</v>
      </c>
      <c r="C5051" s="222" t="s">
        <v>49</v>
      </c>
    </row>
    <row r="5052" spans="1:3" x14ac:dyDescent="0.25">
      <c r="A5052" s="245">
        <v>43953</v>
      </c>
      <c r="B5052" s="246" t="s">
        <v>49</v>
      </c>
      <c r="C5052" s="222" t="s">
        <v>49</v>
      </c>
    </row>
    <row r="5053" spans="1:3" x14ac:dyDescent="0.25">
      <c r="A5053" s="245">
        <v>43956</v>
      </c>
      <c r="B5053" s="246" t="s">
        <v>49</v>
      </c>
      <c r="C5053" s="222" t="s">
        <v>49</v>
      </c>
    </row>
    <row r="5054" spans="1:3" x14ac:dyDescent="0.25">
      <c r="A5054" s="245">
        <v>43963</v>
      </c>
      <c r="B5054" s="246" t="s">
        <v>49</v>
      </c>
      <c r="C5054" s="222" t="s">
        <v>49</v>
      </c>
    </row>
    <row r="5055" spans="1:3" x14ac:dyDescent="0.25">
      <c r="A5055" s="245">
        <v>43979</v>
      </c>
      <c r="B5055" s="246" t="s">
        <v>49</v>
      </c>
      <c r="C5055" s="222" t="s">
        <v>49</v>
      </c>
    </row>
    <row r="5056" spans="1:3" x14ac:dyDescent="0.25">
      <c r="A5056" s="245">
        <v>43981</v>
      </c>
      <c r="B5056" s="246" t="s">
        <v>49</v>
      </c>
      <c r="C5056" s="222" t="s">
        <v>49</v>
      </c>
    </row>
    <row r="5057" spans="1:3" x14ac:dyDescent="0.25">
      <c r="A5057" s="245">
        <v>43983</v>
      </c>
      <c r="B5057" s="246" t="s">
        <v>49</v>
      </c>
      <c r="C5057" s="222" t="s">
        <v>49</v>
      </c>
    </row>
    <row r="5058" spans="1:3" x14ac:dyDescent="0.25">
      <c r="A5058" s="245">
        <v>43985</v>
      </c>
      <c r="B5058" s="246" t="s">
        <v>49</v>
      </c>
      <c r="C5058" s="222" t="s">
        <v>49</v>
      </c>
    </row>
    <row r="5059" spans="1:3" x14ac:dyDescent="0.25">
      <c r="A5059" s="245">
        <v>43986</v>
      </c>
      <c r="B5059" s="246" t="s">
        <v>49</v>
      </c>
      <c r="C5059" s="222" t="s">
        <v>49</v>
      </c>
    </row>
    <row r="5060" spans="1:3" x14ac:dyDescent="0.25">
      <c r="A5060" s="245">
        <v>43987</v>
      </c>
      <c r="B5060" s="246" t="s">
        <v>49</v>
      </c>
      <c r="C5060" s="222" t="s">
        <v>49</v>
      </c>
    </row>
    <row r="5061" spans="1:3" x14ac:dyDescent="0.25">
      <c r="A5061" s="245">
        <v>43988</v>
      </c>
      <c r="B5061" s="246" t="s">
        <v>49</v>
      </c>
      <c r="C5061" s="222" t="s">
        <v>49</v>
      </c>
    </row>
    <row r="5062" spans="1:3" x14ac:dyDescent="0.25">
      <c r="A5062" s="245">
        <v>43989</v>
      </c>
      <c r="B5062" s="246" t="s">
        <v>49</v>
      </c>
      <c r="C5062" s="222" t="s">
        <v>49</v>
      </c>
    </row>
    <row r="5063" spans="1:3" x14ac:dyDescent="0.25">
      <c r="A5063" s="245">
        <v>43990</v>
      </c>
      <c r="B5063" s="246" t="s">
        <v>49</v>
      </c>
      <c r="C5063" s="222" t="s">
        <v>49</v>
      </c>
    </row>
    <row r="5064" spans="1:3" x14ac:dyDescent="0.25">
      <c r="A5064" s="245">
        <v>43991</v>
      </c>
      <c r="B5064" s="246" t="s">
        <v>49</v>
      </c>
      <c r="C5064" s="222" t="s">
        <v>49</v>
      </c>
    </row>
    <row r="5065" spans="1:3" x14ac:dyDescent="0.25">
      <c r="A5065" s="245">
        <v>43992</v>
      </c>
      <c r="B5065" s="246" t="s">
        <v>49</v>
      </c>
      <c r="C5065" s="222" t="s">
        <v>49</v>
      </c>
    </row>
    <row r="5066" spans="1:3" x14ac:dyDescent="0.25">
      <c r="A5066" s="245">
        <v>43993</v>
      </c>
      <c r="B5066" s="246" t="s">
        <v>49</v>
      </c>
      <c r="C5066" s="222" t="s">
        <v>49</v>
      </c>
    </row>
    <row r="5067" spans="1:3" x14ac:dyDescent="0.25">
      <c r="A5067" s="245">
        <v>43994</v>
      </c>
      <c r="B5067" s="246" t="s">
        <v>49</v>
      </c>
      <c r="C5067" s="222" t="s">
        <v>49</v>
      </c>
    </row>
    <row r="5068" spans="1:3" x14ac:dyDescent="0.25">
      <c r="A5068" s="245">
        <v>43995</v>
      </c>
      <c r="B5068" s="246" t="s">
        <v>49</v>
      </c>
      <c r="C5068" s="222" t="s">
        <v>49</v>
      </c>
    </row>
    <row r="5069" spans="1:3" x14ac:dyDescent="0.25">
      <c r="A5069" s="245">
        <v>43996</v>
      </c>
      <c r="B5069" s="246" t="s">
        <v>49</v>
      </c>
      <c r="C5069" s="222" t="s">
        <v>49</v>
      </c>
    </row>
    <row r="5070" spans="1:3" x14ac:dyDescent="0.25">
      <c r="A5070" s="245">
        <v>43998</v>
      </c>
      <c r="B5070" s="246" t="s">
        <v>49</v>
      </c>
      <c r="C5070" s="222" t="s">
        <v>49</v>
      </c>
    </row>
    <row r="5071" spans="1:3" x14ac:dyDescent="0.25">
      <c r="A5071" s="245">
        <v>43999</v>
      </c>
      <c r="B5071" s="246" t="s">
        <v>49</v>
      </c>
      <c r="C5071" s="222" t="s">
        <v>49</v>
      </c>
    </row>
    <row r="5072" spans="1:3" x14ac:dyDescent="0.25">
      <c r="A5072" s="245">
        <v>44000</v>
      </c>
      <c r="B5072" s="246" t="s">
        <v>49</v>
      </c>
      <c r="C5072" s="222" t="s">
        <v>49</v>
      </c>
    </row>
    <row r="5073" spans="1:3" x14ac:dyDescent="0.25">
      <c r="A5073" s="245">
        <v>44001</v>
      </c>
      <c r="B5073" s="246" t="s">
        <v>49</v>
      </c>
      <c r="C5073" s="222" t="s">
        <v>49</v>
      </c>
    </row>
    <row r="5074" spans="1:3" x14ac:dyDescent="0.25">
      <c r="A5074" s="245">
        <v>44002</v>
      </c>
      <c r="B5074" s="246" t="s">
        <v>49</v>
      </c>
      <c r="C5074" s="222" t="s">
        <v>49</v>
      </c>
    </row>
    <row r="5075" spans="1:3" x14ac:dyDescent="0.25">
      <c r="A5075" s="245">
        <v>44003</v>
      </c>
      <c r="B5075" s="246" t="s">
        <v>49</v>
      </c>
      <c r="C5075" s="222" t="s">
        <v>49</v>
      </c>
    </row>
    <row r="5076" spans="1:3" x14ac:dyDescent="0.25">
      <c r="A5076" s="245">
        <v>44004</v>
      </c>
      <c r="B5076" s="246" t="s">
        <v>49</v>
      </c>
      <c r="C5076" s="222" t="s">
        <v>49</v>
      </c>
    </row>
    <row r="5077" spans="1:3" x14ac:dyDescent="0.25">
      <c r="A5077" s="245">
        <v>44005</v>
      </c>
      <c r="B5077" s="246" t="s">
        <v>49</v>
      </c>
      <c r="C5077" s="222" t="s">
        <v>49</v>
      </c>
    </row>
    <row r="5078" spans="1:3" x14ac:dyDescent="0.25">
      <c r="A5078" s="245">
        <v>44006</v>
      </c>
      <c r="B5078" s="246" t="s">
        <v>49</v>
      </c>
      <c r="C5078" s="222" t="s">
        <v>49</v>
      </c>
    </row>
    <row r="5079" spans="1:3" x14ac:dyDescent="0.25">
      <c r="A5079" s="245">
        <v>44007</v>
      </c>
      <c r="B5079" s="246" t="s">
        <v>49</v>
      </c>
      <c r="C5079" s="222" t="s">
        <v>49</v>
      </c>
    </row>
    <row r="5080" spans="1:3" x14ac:dyDescent="0.25">
      <c r="A5080" s="245">
        <v>44008</v>
      </c>
      <c r="B5080" s="246" t="s">
        <v>49</v>
      </c>
      <c r="C5080" s="222" t="s">
        <v>49</v>
      </c>
    </row>
    <row r="5081" spans="1:3" x14ac:dyDescent="0.25">
      <c r="A5081" s="245">
        <v>44009</v>
      </c>
      <c r="B5081" s="246" t="s">
        <v>49</v>
      </c>
      <c r="C5081" s="222" t="s">
        <v>49</v>
      </c>
    </row>
    <row r="5082" spans="1:3" x14ac:dyDescent="0.25">
      <c r="A5082" s="245">
        <v>44010</v>
      </c>
      <c r="B5082" s="246" t="s">
        <v>49</v>
      </c>
      <c r="C5082" s="222" t="s">
        <v>49</v>
      </c>
    </row>
    <row r="5083" spans="1:3" x14ac:dyDescent="0.25">
      <c r="A5083" s="245">
        <v>44011</v>
      </c>
      <c r="B5083" s="246" t="s">
        <v>49</v>
      </c>
      <c r="C5083" s="222" t="s">
        <v>49</v>
      </c>
    </row>
    <row r="5084" spans="1:3" x14ac:dyDescent="0.25">
      <c r="A5084" s="245">
        <v>44012</v>
      </c>
      <c r="B5084" s="246" t="s">
        <v>49</v>
      </c>
      <c r="C5084" s="222" t="s">
        <v>49</v>
      </c>
    </row>
    <row r="5085" spans="1:3" x14ac:dyDescent="0.25">
      <c r="A5085" s="245">
        <v>44013</v>
      </c>
      <c r="B5085" s="246" t="s">
        <v>49</v>
      </c>
      <c r="C5085" s="222" t="s">
        <v>49</v>
      </c>
    </row>
    <row r="5086" spans="1:3" x14ac:dyDescent="0.25">
      <c r="A5086" s="245">
        <v>44014</v>
      </c>
      <c r="B5086" s="246" t="s">
        <v>49</v>
      </c>
      <c r="C5086" s="222" t="s">
        <v>49</v>
      </c>
    </row>
    <row r="5087" spans="1:3" x14ac:dyDescent="0.25">
      <c r="A5087" s="245">
        <v>44015</v>
      </c>
      <c r="B5087" s="246" t="s">
        <v>49</v>
      </c>
      <c r="C5087" s="222" t="s">
        <v>49</v>
      </c>
    </row>
    <row r="5088" spans="1:3" x14ac:dyDescent="0.25">
      <c r="A5088" s="245">
        <v>44016</v>
      </c>
      <c r="B5088" s="246" t="s">
        <v>49</v>
      </c>
      <c r="C5088" s="222" t="s">
        <v>49</v>
      </c>
    </row>
    <row r="5089" spans="1:3" x14ac:dyDescent="0.25">
      <c r="A5089" s="245">
        <v>44017</v>
      </c>
      <c r="B5089" s="246" t="s">
        <v>49</v>
      </c>
      <c r="C5089" s="222" t="s">
        <v>49</v>
      </c>
    </row>
    <row r="5090" spans="1:3" x14ac:dyDescent="0.25">
      <c r="A5090" s="245">
        <v>44018</v>
      </c>
      <c r="B5090" s="246" t="s">
        <v>49</v>
      </c>
      <c r="C5090" s="222" t="s">
        <v>49</v>
      </c>
    </row>
    <row r="5091" spans="1:3" x14ac:dyDescent="0.25">
      <c r="A5091" s="245">
        <v>44019</v>
      </c>
      <c r="B5091" s="246" t="s">
        <v>49</v>
      </c>
      <c r="C5091" s="222" t="s">
        <v>49</v>
      </c>
    </row>
    <row r="5092" spans="1:3" x14ac:dyDescent="0.25">
      <c r="A5092" s="245">
        <v>44020</v>
      </c>
      <c r="B5092" s="246" t="s">
        <v>49</v>
      </c>
      <c r="C5092" s="222" t="s">
        <v>49</v>
      </c>
    </row>
    <row r="5093" spans="1:3" x14ac:dyDescent="0.25">
      <c r="A5093" s="245">
        <v>44021</v>
      </c>
      <c r="B5093" s="246" t="s">
        <v>49</v>
      </c>
      <c r="C5093" s="222" t="s">
        <v>49</v>
      </c>
    </row>
    <row r="5094" spans="1:3" x14ac:dyDescent="0.25">
      <c r="A5094" s="245">
        <v>44022</v>
      </c>
      <c r="B5094" s="246" t="s">
        <v>49</v>
      </c>
      <c r="C5094" s="222" t="s">
        <v>49</v>
      </c>
    </row>
    <row r="5095" spans="1:3" x14ac:dyDescent="0.25">
      <c r="A5095" s="245">
        <v>44023</v>
      </c>
      <c r="B5095" s="246" t="s">
        <v>49</v>
      </c>
      <c r="C5095" s="222" t="s">
        <v>49</v>
      </c>
    </row>
    <row r="5096" spans="1:3" x14ac:dyDescent="0.25">
      <c r="A5096" s="245">
        <v>44024</v>
      </c>
      <c r="B5096" s="246" t="s">
        <v>49</v>
      </c>
      <c r="C5096" s="222" t="s">
        <v>49</v>
      </c>
    </row>
    <row r="5097" spans="1:3" x14ac:dyDescent="0.25">
      <c r="A5097" s="245">
        <v>44025</v>
      </c>
      <c r="B5097" s="246" t="s">
        <v>49</v>
      </c>
      <c r="C5097" s="222" t="s">
        <v>49</v>
      </c>
    </row>
    <row r="5098" spans="1:3" x14ac:dyDescent="0.25">
      <c r="A5098" s="245">
        <v>44026</v>
      </c>
      <c r="B5098" s="246" t="s">
        <v>49</v>
      </c>
      <c r="C5098" s="222" t="s">
        <v>49</v>
      </c>
    </row>
    <row r="5099" spans="1:3" x14ac:dyDescent="0.25">
      <c r="A5099" s="245">
        <v>44027</v>
      </c>
      <c r="B5099" s="246" t="s">
        <v>49</v>
      </c>
      <c r="C5099" s="222" t="s">
        <v>49</v>
      </c>
    </row>
    <row r="5100" spans="1:3" x14ac:dyDescent="0.25">
      <c r="A5100" s="245">
        <v>44028</v>
      </c>
      <c r="B5100" s="246" t="s">
        <v>49</v>
      </c>
      <c r="C5100" s="222" t="s">
        <v>49</v>
      </c>
    </row>
    <row r="5101" spans="1:3" x14ac:dyDescent="0.25">
      <c r="A5101" s="245">
        <v>44029</v>
      </c>
      <c r="B5101" s="246" t="s">
        <v>49</v>
      </c>
      <c r="C5101" s="222" t="s">
        <v>49</v>
      </c>
    </row>
    <row r="5102" spans="1:3" x14ac:dyDescent="0.25">
      <c r="A5102" s="245">
        <v>44030</v>
      </c>
      <c r="B5102" s="246" t="s">
        <v>49</v>
      </c>
      <c r="C5102" s="222" t="s">
        <v>49</v>
      </c>
    </row>
    <row r="5103" spans="1:3" x14ac:dyDescent="0.25">
      <c r="A5103" s="245">
        <v>44031</v>
      </c>
      <c r="B5103" s="246" t="s">
        <v>49</v>
      </c>
      <c r="C5103" s="222" t="s">
        <v>49</v>
      </c>
    </row>
    <row r="5104" spans="1:3" x14ac:dyDescent="0.25">
      <c r="A5104" s="245">
        <v>44032</v>
      </c>
      <c r="B5104" s="246" t="s">
        <v>49</v>
      </c>
      <c r="C5104" s="222" t="s">
        <v>49</v>
      </c>
    </row>
    <row r="5105" spans="1:3" x14ac:dyDescent="0.25">
      <c r="A5105" s="245">
        <v>44033</v>
      </c>
      <c r="B5105" s="246" t="s">
        <v>49</v>
      </c>
      <c r="C5105" s="222" t="s">
        <v>49</v>
      </c>
    </row>
    <row r="5106" spans="1:3" x14ac:dyDescent="0.25">
      <c r="A5106" s="245">
        <v>44034</v>
      </c>
      <c r="B5106" s="246" t="s">
        <v>49</v>
      </c>
      <c r="C5106" s="222" t="s">
        <v>49</v>
      </c>
    </row>
    <row r="5107" spans="1:3" x14ac:dyDescent="0.25">
      <c r="A5107" s="245">
        <v>44035</v>
      </c>
      <c r="B5107" s="246" t="s">
        <v>49</v>
      </c>
      <c r="C5107" s="222" t="s">
        <v>49</v>
      </c>
    </row>
    <row r="5108" spans="1:3" x14ac:dyDescent="0.25">
      <c r="A5108" s="245">
        <v>44036</v>
      </c>
      <c r="B5108" s="246" t="s">
        <v>49</v>
      </c>
      <c r="C5108" s="222" t="s">
        <v>49</v>
      </c>
    </row>
    <row r="5109" spans="1:3" x14ac:dyDescent="0.25">
      <c r="A5109" s="245">
        <v>44037</v>
      </c>
      <c r="B5109" s="246" t="s">
        <v>49</v>
      </c>
      <c r="C5109" s="222" t="s">
        <v>49</v>
      </c>
    </row>
    <row r="5110" spans="1:3" x14ac:dyDescent="0.25">
      <c r="A5110" s="245">
        <v>44038</v>
      </c>
      <c r="B5110" s="246" t="s">
        <v>49</v>
      </c>
      <c r="C5110" s="222" t="s">
        <v>49</v>
      </c>
    </row>
    <row r="5111" spans="1:3" x14ac:dyDescent="0.25">
      <c r="A5111" s="245">
        <v>44039</v>
      </c>
      <c r="B5111" s="246" t="s">
        <v>49</v>
      </c>
      <c r="C5111" s="222" t="s">
        <v>49</v>
      </c>
    </row>
    <row r="5112" spans="1:3" x14ac:dyDescent="0.25">
      <c r="A5112" s="245">
        <v>44040</v>
      </c>
      <c r="B5112" s="246" t="s">
        <v>49</v>
      </c>
      <c r="C5112" s="222" t="s">
        <v>49</v>
      </c>
    </row>
    <row r="5113" spans="1:3" x14ac:dyDescent="0.25">
      <c r="A5113" s="245">
        <v>44041</v>
      </c>
      <c r="B5113" s="246" t="s">
        <v>49</v>
      </c>
      <c r="C5113" s="222" t="s">
        <v>49</v>
      </c>
    </row>
    <row r="5114" spans="1:3" x14ac:dyDescent="0.25">
      <c r="A5114" s="245">
        <v>44042</v>
      </c>
      <c r="B5114" s="246" t="s">
        <v>49</v>
      </c>
      <c r="C5114" s="222" t="s">
        <v>49</v>
      </c>
    </row>
    <row r="5115" spans="1:3" x14ac:dyDescent="0.25">
      <c r="A5115" s="245">
        <v>44043</v>
      </c>
      <c r="B5115" s="246" t="s">
        <v>49</v>
      </c>
      <c r="C5115" s="222" t="s">
        <v>49</v>
      </c>
    </row>
    <row r="5116" spans="1:3" x14ac:dyDescent="0.25">
      <c r="A5116" s="245">
        <v>44044</v>
      </c>
      <c r="B5116" s="246" t="s">
        <v>49</v>
      </c>
      <c r="C5116" s="222" t="s">
        <v>49</v>
      </c>
    </row>
    <row r="5117" spans="1:3" x14ac:dyDescent="0.25">
      <c r="A5117" s="245">
        <v>44045</v>
      </c>
      <c r="B5117" s="246" t="s">
        <v>49</v>
      </c>
      <c r="C5117" s="222" t="s">
        <v>49</v>
      </c>
    </row>
    <row r="5118" spans="1:3" x14ac:dyDescent="0.25">
      <c r="A5118" s="245">
        <v>44046</v>
      </c>
      <c r="B5118" s="246" t="s">
        <v>49</v>
      </c>
      <c r="C5118" s="222" t="s">
        <v>49</v>
      </c>
    </row>
    <row r="5119" spans="1:3" x14ac:dyDescent="0.25">
      <c r="A5119" s="245">
        <v>44047</v>
      </c>
      <c r="B5119" s="246" t="s">
        <v>49</v>
      </c>
      <c r="C5119" s="222" t="s">
        <v>49</v>
      </c>
    </row>
    <row r="5120" spans="1:3" x14ac:dyDescent="0.25">
      <c r="A5120" s="245">
        <v>44048</v>
      </c>
      <c r="B5120" s="246" t="s">
        <v>49</v>
      </c>
      <c r="C5120" s="222" t="s">
        <v>49</v>
      </c>
    </row>
    <row r="5121" spans="1:3" x14ac:dyDescent="0.25">
      <c r="A5121" s="245">
        <v>44049</v>
      </c>
      <c r="B5121" s="246" t="s">
        <v>49</v>
      </c>
      <c r="C5121" s="222" t="s">
        <v>49</v>
      </c>
    </row>
    <row r="5122" spans="1:3" x14ac:dyDescent="0.25">
      <c r="A5122" s="245">
        <v>44050</v>
      </c>
      <c r="B5122" s="246" t="s">
        <v>49</v>
      </c>
      <c r="C5122" s="222" t="s">
        <v>49</v>
      </c>
    </row>
    <row r="5123" spans="1:3" x14ac:dyDescent="0.25">
      <c r="A5123" s="245">
        <v>44051</v>
      </c>
      <c r="B5123" s="246" t="s">
        <v>49</v>
      </c>
      <c r="C5123" s="222" t="s">
        <v>49</v>
      </c>
    </row>
    <row r="5124" spans="1:3" x14ac:dyDescent="0.25">
      <c r="A5124" s="245">
        <v>44053</v>
      </c>
      <c r="B5124" s="246" t="s">
        <v>49</v>
      </c>
      <c r="C5124" s="222" t="s">
        <v>49</v>
      </c>
    </row>
    <row r="5125" spans="1:3" x14ac:dyDescent="0.25">
      <c r="A5125" s="245">
        <v>44054</v>
      </c>
      <c r="B5125" s="246" t="s">
        <v>49</v>
      </c>
      <c r="C5125" s="222" t="s">
        <v>49</v>
      </c>
    </row>
    <row r="5126" spans="1:3" x14ac:dyDescent="0.25">
      <c r="A5126" s="245">
        <v>44055</v>
      </c>
      <c r="B5126" s="246" t="s">
        <v>49</v>
      </c>
      <c r="C5126" s="222" t="s">
        <v>49</v>
      </c>
    </row>
    <row r="5127" spans="1:3" x14ac:dyDescent="0.25">
      <c r="A5127" s="245">
        <v>44056</v>
      </c>
      <c r="B5127" s="246" t="s">
        <v>49</v>
      </c>
      <c r="C5127" s="222" t="s">
        <v>49</v>
      </c>
    </row>
    <row r="5128" spans="1:3" x14ac:dyDescent="0.25">
      <c r="A5128" s="245">
        <v>44058</v>
      </c>
      <c r="B5128" s="246" t="s">
        <v>49</v>
      </c>
      <c r="C5128" s="222" t="s">
        <v>49</v>
      </c>
    </row>
    <row r="5129" spans="1:3" x14ac:dyDescent="0.25">
      <c r="A5129" s="245">
        <v>44059</v>
      </c>
      <c r="B5129" s="246" t="s">
        <v>49</v>
      </c>
      <c r="C5129" s="222" t="s">
        <v>49</v>
      </c>
    </row>
    <row r="5130" spans="1:3" x14ac:dyDescent="0.25">
      <c r="A5130" s="245">
        <v>44060</v>
      </c>
      <c r="B5130" s="246" t="s">
        <v>49</v>
      </c>
      <c r="C5130" s="222" t="s">
        <v>49</v>
      </c>
    </row>
    <row r="5131" spans="1:3" x14ac:dyDescent="0.25">
      <c r="A5131" s="245">
        <v>44061</v>
      </c>
      <c r="B5131" s="246" t="s">
        <v>49</v>
      </c>
      <c r="C5131" s="222" t="s">
        <v>49</v>
      </c>
    </row>
    <row r="5132" spans="1:3" x14ac:dyDescent="0.25">
      <c r="A5132" s="245">
        <v>44062</v>
      </c>
      <c r="B5132" s="246" t="s">
        <v>49</v>
      </c>
      <c r="C5132" s="222" t="s">
        <v>49</v>
      </c>
    </row>
    <row r="5133" spans="1:3" x14ac:dyDescent="0.25">
      <c r="A5133" s="245">
        <v>44063</v>
      </c>
      <c r="B5133" s="246" t="s">
        <v>49</v>
      </c>
      <c r="C5133" s="222" t="s">
        <v>49</v>
      </c>
    </row>
    <row r="5134" spans="1:3" x14ac:dyDescent="0.25">
      <c r="A5134" s="245">
        <v>44064</v>
      </c>
      <c r="B5134" s="246" t="s">
        <v>49</v>
      </c>
      <c r="C5134" s="222" t="s">
        <v>49</v>
      </c>
    </row>
    <row r="5135" spans="1:3" x14ac:dyDescent="0.25">
      <c r="A5135" s="245">
        <v>44065</v>
      </c>
      <c r="B5135" s="246" t="s">
        <v>49</v>
      </c>
      <c r="C5135" s="222" t="s">
        <v>49</v>
      </c>
    </row>
    <row r="5136" spans="1:3" x14ac:dyDescent="0.25">
      <c r="A5136" s="245">
        <v>44066</v>
      </c>
      <c r="B5136" s="246" t="s">
        <v>49</v>
      </c>
      <c r="C5136" s="222" t="s">
        <v>49</v>
      </c>
    </row>
    <row r="5137" spans="1:3" x14ac:dyDescent="0.25">
      <c r="A5137" s="245">
        <v>44067</v>
      </c>
      <c r="B5137" s="246" t="s">
        <v>49</v>
      </c>
      <c r="C5137" s="222" t="s">
        <v>49</v>
      </c>
    </row>
    <row r="5138" spans="1:3" x14ac:dyDescent="0.25">
      <c r="A5138" s="245">
        <v>44068</v>
      </c>
      <c r="B5138" s="246" t="s">
        <v>49</v>
      </c>
      <c r="C5138" s="222" t="s">
        <v>49</v>
      </c>
    </row>
    <row r="5139" spans="1:3" x14ac:dyDescent="0.25">
      <c r="A5139" s="245">
        <v>44069</v>
      </c>
      <c r="B5139" s="246" t="s">
        <v>49</v>
      </c>
      <c r="C5139" s="222" t="s">
        <v>49</v>
      </c>
    </row>
    <row r="5140" spans="1:3" x14ac:dyDescent="0.25">
      <c r="A5140" s="245">
        <v>44070</v>
      </c>
      <c r="B5140" s="246" t="s">
        <v>49</v>
      </c>
      <c r="C5140" s="222" t="s">
        <v>49</v>
      </c>
    </row>
    <row r="5141" spans="1:3" x14ac:dyDescent="0.25">
      <c r="A5141" s="245">
        <v>44071</v>
      </c>
      <c r="B5141" s="246" t="s">
        <v>49</v>
      </c>
      <c r="C5141" s="222" t="s">
        <v>49</v>
      </c>
    </row>
    <row r="5142" spans="1:3" x14ac:dyDescent="0.25">
      <c r="A5142" s="245">
        <v>44072</v>
      </c>
      <c r="B5142" s="246" t="s">
        <v>49</v>
      </c>
      <c r="C5142" s="222" t="s">
        <v>49</v>
      </c>
    </row>
    <row r="5143" spans="1:3" x14ac:dyDescent="0.25">
      <c r="A5143" s="245">
        <v>44073</v>
      </c>
      <c r="B5143" s="246" t="s">
        <v>49</v>
      </c>
      <c r="C5143" s="222" t="s">
        <v>49</v>
      </c>
    </row>
    <row r="5144" spans="1:3" x14ac:dyDescent="0.25">
      <c r="A5144" s="245">
        <v>44074</v>
      </c>
      <c r="B5144" s="246" t="s">
        <v>49</v>
      </c>
      <c r="C5144" s="222" t="s">
        <v>49</v>
      </c>
    </row>
    <row r="5145" spans="1:3" x14ac:dyDescent="0.25">
      <c r="A5145" s="245">
        <v>44075</v>
      </c>
      <c r="B5145" s="246" t="s">
        <v>49</v>
      </c>
      <c r="C5145" s="222" t="s">
        <v>49</v>
      </c>
    </row>
    <row r="5146" spans="1:3" x14ac:dyDescent="0.25">
      <c r="A5146" s="245">
        <v>44076</v>
      </c>
      <c r="B5146" s="246" t="s">
        <v>49</v>
      </c>
      <c r="C5146" s="222" t="s">
        <v>49</v>
      </c>
    </row>
    <row r="5147" spans="1:3" x14ac:dyDescent="0.25">
      <c r="A5147" s="245">
        <v>44077</v>
      </c>
      <c r="B5147" s="246" t="s">
        <v>49</v>
      </c>
      <c r="C5147" s="222" t="s">
        <v>49</v>
      </c>
    </row>
    <row r="5148" spans="1:3" x14ac:dyDescent="0.25">
      <c r="A5148" s="245">
        <v>44079</v>
      </c>
      <c r="B5148" s="246" t="s">
        <v>49</v>
      </c>
      <c r="C5148" s="222" t="s">
        <v>49</v>
      </c>
    </row>
    <row r="5149" spans="1:3" x14ac:dyDescent="0.25">
      <c r="A5149" s="245">
        <v>44080</v>
      </c>
      <c r="B5149" s="246" t="s">
        <v>49</v>
      </c>
      <c r="C5149" s="222" t="s">
        <v>49</v>
      </c>
    </row>
    <row r="5150" spans="1:3" x14ac:dyDescent="0.25">
      <c r="A5150" s="245">
        <v>44081</v>
      </c>
      <c r="B5150" s="246" t="s">
        <v>49</v>
      </c>
      <c r="C5150" s="222" t="s">
        <v>49</v>
      </c>
    </row>
    <row r="5151" spans="1:3" x14ac:dyDescent="0.25">
      <c r="A5151" s="245">
        <v>44082</v>
      </c>
      <c r="B5151" s="246" t="s">
        <v>49</v>
      </c>
      <c r="C5151" s="222" t="s">
        <v>49</v>
      </c>
    </row>
    <row r="5152" spans="1:3" x14ac:dyDescent="0.25">
      <c r="A5152" s="245">
        <v>44083</v>
      </c>
      <c r="B5152" s="246" t="s">
        <v>49</v>
      </c>
      <c r="C5152" s="222" t="s">
        <v>49</v>
      </c>
    </row>
    <row r="5153" spans="1:3" x14ac:dyDescent="0.25">
      <c r="A5153" s="245">
        <v>44084</v>
      </c>
      <c r="B5153" s="246" t="s">
        <v>49</v>
      </c>
      <c r="C5153" s="222" t="s">
        <v>49</v>
      </c>
    </row>
    <row r="5154" spans="1:3" x14ac:dyDescent="0.25">
      <c r="A5154" s="245">
        <v>44085</v>
      </c>
      <c r="B5154" s="246" t="s">
        <v>49</v>
      </c>
      <c r="C5154" s="222" t="s">
        <v>49</v>
      </c>
    </row>
    <row r="5155" spans="1:3" x14ac:dyDescent="0.25">
      <c r="A5155" s="245">
        <v>44086</v>
      </c>
      <c r="B5155" s="246" t="s">
        <v>49</v>
      </c>
      <c r="C5155" s="222" t="s">
        <v>49</v>
      </c>
    </row>
    <row r="5156" spans="1:3" x14ac:dyDescent="0.25">
      <c r="A5156" s="245">
        <v>44087</v>
      </c>
      <c r="B5156" s="246" t="s">
        <v>49</v>
      </c>
      <c r="C5156" s="222" t="s">
        <v>49</v>
      </c>
    </row>
    <row r="5157" spans="1:3" x14ac:dyDescent="0.25">
      <c r="A5157" s="245">
        <v>44088</v>
      </c>
      <c r="B5157" s="246" t="s">
        <v>49</v>
      </c>
      <c r="C5157" s="222" t="s">
        <v>49</v>
      </c>
    </row>
    <row r="5158" spans="1:3" x14ac:dyDescent="0.25">
      <c r="A5158" s="245">
        <v>44089</v>
      </c>
      <c r="B5158" s="246" t="s">
        <v>49</v>
      </c>
      <c r="C5158" s="222" t="s">
        <v>49</v>
      </c>
    </row>
    <row r="5159" spans="1:3" x14ac:dyDescent="0.25">
      <c r="A5159" s="245">
        <v>44090</v>
      </c>
      <c r="B5159" s="246" t="s">
        <v>49</v>
      </c>
      <c r="C5159" s="222" t="s">
        <v>49</v>
      </c>
    </row>
    <row r="5160" spans="1:3" x14ac:dyDescent="0.25">
      <c r="A5160" s="245">
        <v>44091</v>
      </c>
      <c r="B5160" s="246" t="s">
        <v>49</v>
      </c>
      <c r="C5160" s="222" t="s">
        <v>49</v>
      </c>
    </row>
    <row r="5161" spans="1:3" x14ac:dyDescent="0.25">
      <c r="A5161" s="245">
        <v>44092</v>
      </c>
      <c r="B5161" s="246" t="s">
        <v>49</v>
      </c>
      <c r="C5161" s="222" t="s">
        <v>49</v>
      </c>
    </row>
    <row r="5162" spans="1:3" x14ac:dyDescent="0.25">
      <c r="A5162" s="245">
        <v>44093</v>
      </c>
      <c r="B5162" s="246" t="s">
        <v>49</v>
      </c>
      <c r="C5162" s="222" t="s">
        <v>49</v>
      </c>
    </row>
    <row r="5163" spans="1:3" x14ac:dyDescent="0.25">
      <c r="A5163" s="245">
        <v>44094</v>
      </c>
      <c r="B5163" s="246" t="s">
        <v>49</v>
      </c>
      <c r="C5163" s="222" t="s">
        <v>49</v>
      </c>
    </row>
    <row r="5164" spans="1:3" x14ac:dyDescent="0.25">
      <c r="A5164" s="245">
        <v>44095</v>
      </c>
      <c r="B5164" s="246" t="s">
        <v>49</v>
      </c>
      <c r="C5164" s="222" t="s">
        <v>49</v>
      </c>
    </row>
    <row r="5165" spans="1:3" x14ac:dyDescent="0.25">
      <c r="A5165" s="245">
        <v>44096</v>
      </c>
      <c r="B5165" s="246" t="s">
        <v>49</v>
      </c>
      <c r="C5165" s="222" t="s">
        <v>49</v>
      </c>
    </row>
    <row r="5166" spans="1:3" x14ac:dyDescent="0.25">
      <c r="A5166" s="245">
        <v>44097</v>
      </c>
      <c r="B5166" s="246" t="s">
        <v>49</v>
      </c>
      <c r="C5166" s="222" t="s">
        <v>49</v>
      </c>
    </row>
    <row r="5167" spans="1:3" x14ac:dyDescent="0.25">
      <c r="A5167" s="245">
        <v>44098</v>
      </c>
      <c r="B5167" s="246" t="s">
        <v>49</v>
      </c>
      <c r="C5167" s="222" t="s">
        <v>49</v>
      </c>
    </row>
    <row r="5168" spans="1:3" x14ac:dyDescent="0.25">
      <c r="A5168" s="245">
        <v>44099</v>
      </c>
      <c r="B5168" s="246" t="s">
        <v>49</v>
      </c>
      <c r="C5168" s="222" t="s">
        <v>49</v>
      </c>
    </row>
    <row r="5169" spans="1:3" x14ac:dyDescent="0.25">
      <c r="A5169" s="245">
        <v>44100</v>
      </c>
      <c r="B5169" s="246" t="s">
        <v>49</v>
      </c>
      <c r="C5169" s="222" t="s">
        <v>49</v>
      </c>
    </row>
    <row r="5170" spans="1:3" x14ac:dyDescent="0.25">
      <c r="A5170" s="245">
        <v>44101</v>
      </c>
      <c r="B5170" s="246" t="s">
        <v>49</v>
      </c>
      <c r="C5170" s="222" t="s">
        <v>49</v>
      </c>
    </row>
    <row r="5171" spans="1:3" x14ac:dyDescent="0.25">
      <c r="A5171" s="245">
        <v>44102</v>
      </c>
      <c r="B5171" s="246" t="s">
        <v>49</v>
      </c>
      <c r="C5171" s="222" t="s">
        <v>49</v>
      </c>
    </row>
    <row r="5172" spans="1:3" x14ac:dyDescent="0.25">
      <c r="A5172" s="245">
        <v>44104</v>
      </c>
      <c r="B5172" s="246" t="s">
        <v>49</v>
      </c>
      <c r="C5172" s="222" t="s">
        <v>49</v>
      </c>
    </row>
    <row r="5173" spans="1:3" x14ac:dyDescent="0.25">
      <c r="A5173" s="245">
        <v>44105</v>
      </c>
      <c r="B5173" s="246" t="s">
        <v>49</v>
      </c>
      <c r="C5173" s="222" t="s">
        <v>49</v>
      </c>
    </row>
    <row r="5174" spans="1:3" x14ac:dyDescent="0.25">
      <c r="A5174" s="245">
        <v>44106</v>
      </c>
      <c r="B5174" s="246" t="s">
        <v>49</v>
      </c>
      <c r="C5174" s="222" t="s">
        <v>49</v>
      </c>
    </row>
    <row r="5175" spans="1:3" x14ac:dyDescent="0.25">
      <c r="A5175" s="245">
        <v>44107</v>
      </c>
      <c r="B5175" s="246" t="s">
        <v>49</v>
      </c>
      <c r="C5175" s="222" t="s">
        <v>49</v>
      </c>
    </row>
    <row r="5176" spans="1:3" x14ac:dyDescent="0.25">
      <c r="A5176" s="245">
        <v>44108</v>
      </c>
      <c r="B5176" s="246" t="s">
        <v>49</v>
      </c>
      <c r="C5176" s="222" t="s">
        <v>49</v>
      </c>
    </row>
    <row r="5177" spans="1:3" x14ac:dyDescent="0.25">
      <c r="A5177" s="245">
        <v>44109</v>
      </c>
      <c r="B5177" s="246" t="s">
        <v>49</v>
      </c>
      <c r="C5177" s="222" t="s">
        <v>49</v>
      </c>
    </row>
    <row r="5178" spans="1:3" x14ac:dyDescent="0.25">
      <c r="A5178" s="245">
        <v>44111</v>
      </c>
      <c r="B5178" s="246" t="s">
        <v>49</v>
      </c>
      <c r="C5178" s="222" t="s">
        <v>49</v>
      </c>
    </row>
    <row r="5179" spans="1:3" x14ac:dyDescent="0.25">
      <c r="A5179" s="245">
        <v>44112</v>
      </c>
      <c r="B5179" s="246" t="s">
        <v>49</v>
      </c>
      <c r="C5179" s="222" t="s">
        <v>49</v>
      </c>
    </row>
    <row r="5180" spans="1:3" x14ac:dyDescent="0.25">
      <c r="A5180" s="245">
        <v>44116</v>
      </c>
      <c r="B5180" s="246" t="s">
        <v>49</v>
      </c>
      <c r="C5180" s="222" t="s">
        <v>49</v>
      </c>
    </row>
    <row r="5181" spans="1:3" x14ac:dyDescent="0.25">
      <c r="A5181" s="245">
        <v>44117</v>
      </c>
      <c r="B5181" s="246" t="s">
        <v>49</v>
      </c>
      <c r="C5181" s="222" t="s">
        <v>49</v>
      </c>
    </row>
    <row r="5182" spans="1:3" x14ac:dyDescent="0.25">
      <c r="A5182" s="245">
        <v>44122</v>
      </c>
      <c r="B5182" s="246" t="s">
        <v>49</v>
      </c>
      <c r="C5182" s="222" t="s">
        <v>49</v>
      </c>
    </row>
    <row r="5183" spans="1:3" x14ac:dyDescent="0.25">
      <c r="A5183" s="245">
        <v>44123</v>
      </c>
      <c r="B5183" s="246" t="s">
        <v>49</v>
      </c>
      <c r="C5183" s="222" t="s">
        <v>49</v>
      </c>
    </row>
    <row r="5184" spans="1:3" x14ac:dyDescent="0.25">
      <c r="A5184" s="245">
        <v>44124</v>
      </c>
      <c r="B5184" s="246" t="s">
        <v>49</v>
      </c>
      <c r="C5184" s="222" t="s">
        <v>49</v>
      </c>
    </row>
    <row r="5185" spans="1:3" x14ac:dyDescent="0.25">
      <c r="A5185" s="245">
        <v>44126</v>
      </c>
      <c r="B5185" s="246" t="s">
        <v>49</v>
      </c>
      <c r="C5185" s="222" t="s">
        <v>49</v>
      </c>
    </row>
    <row r="5186" spans="1:3" x14ac:dyDescent="0.25">
      <c r="A5186" s="245">
        <v>44128</v>
      </c>
      <c r="B5186" s="246" t="s">
        <v>49</v>
      </c>
      <c r="C5186" s="222" t="s">
        <v>49</v>
      </c>
    </row>
    <row r="5187" spans="1:3" x14ac:dyDescent="0.25">
      <c r="A5187" s="245">
        <v>44129</v>
      </c>
      <c r="B5187" s="246" t="s">
        <v>49</v>
      </c>
      <c r="C5187" s="222" t="s">
        <v>49</v>
      </c>
    </row>
    <row r="5188" spans="1:3" x14ac:dyDescent="0.25">
      <c r="A5188" s="245">
        <v>44130</v>
      </c>
      <c r="B5188" s="246" t="s">
        <v>49</v>
      </c>
      <c r="C5188" s="222" t="s">
        <v>49</v>
      </c>
    </row>
    <row r="5189" spans="1:3" x14ac:dyDescent="0.25">
      <c r="A5189" s="245">
        <v>44132</v>
      </c>
      <c r="B5189" s="246" t="s">
        <v>49</v>
      </c>
      <c r="C5189" s="222" t="s">
        <v>49</v>
      </c>
    </row>
    <row r="5190" spans="1:3" x14ac:dyDescent="0.25">
      <c r="A5190" s="245">
        <v>44134</v>
      </c>
      <c r="B5190" s="246" t="s">
        <v>49</v>
      </c>
      <c r="C5190" s="222" t="s">
        <v>49</v>
      </c>
    </row>
    <row r="5191" spans="1:3" x14ac:dyDescent="0.25">
      <c r="A5191" s="245">
        <v>44135</v>
      </c>
      <c r="B5191" s="246" t="s">
        <v>49</v>
      </c>
      <c r="C5191" s="222" t="s">
        <v>49</v>
      </c>
    </row>
    <row r="5192" spans="1:3" x14ac:dyDescent="0.25">
      <c r="A5192" s="245">
        <v>44136</v>
      </c>
      <c r="B5192" s="246" t="s">
        <v>49</v>
      </c>
      <c r="C5192" s="222" t="s">
        <v>49</v>
      </c>
    </row>
    <row r="5193" spans="1:3" x14ac:dyDescent="0.25">
      <c r="A5193" s="245">
        <v>44139</v>
      </c>
      <c r="B5193" s="246" t="s">
        <v>49</v>
      </c>
      <c r="C5193" s="222" t="s">
        <v>49</v>
      </c>
    </row>
    <row r="5194" spans="1:3" x14ac:dyDescent="0.25">
      <c r="A5194" s="245">
        <v>44140</v>
      </c>
      <c r="B5194" s="246" t="s">
        <v>49</v>
      </c>
      <c r="C5194" s="222" t="s">
        <v>49</v>
      </c>
    </row>
    <row r="5195" spans="1:3" x14ac:dyDescent="0.25">
      <c r="A5195" s="245">
        <v>44142</v>
      </c>
      <c r="B5195" s="246" t="s">
        <v>49</v>
      </c>
      <c r="C5195" s="222" t="s">
        <v>49</v>
      </c>
    </row>
    <row r="5196" spans="1:3" x14ac:dyDescent="0.25">
      <c r="A5196" s="245">
        <v>44143</v>
      </c>
      <c r="B5196" s="246" t="s">
        <v>49</v>
      </c>
      <c r="C5196" s="222" t="s">
        <v>49</v>
      </c>
    </row>
    <row r="5197" spans="1:3" x14ac:dyDescent="0.25">
      <c r="A5197" s="245">
        <v>44144</v>
      </c>
      <c r="B5197" s="246" t="s">
        <v>49</v>
      </c>
      <c r="C5197" s="222" t="s">
        <v>49</v>
      </c>
    </row>
    <row r="5198" spans="1:3" x14ac:dyDescent="0.25">
      <c r="A5198" s="245">
        <v>44146</v>
      </c>
      <c r="B5198" s="246" t="s">
        <v>49</v>
      </c>
      <c r="C5198" s="222" t="s">
        <v>49</v>
      </c>
    </row>
    <row r="5199" spans="1:3" x14ac:dyDescent="0.25">
      <c r="A5199" s="245">
        <v>44147</v>
      </c>
      <c r="B5199" s="246" t="s">
        <v>49</v>
      </c>
      <c r="C5199" s="222" t="s">
        <v>49</v>
      </c>
    </row>
    <row r="5200" spans="1:3" x14ac:dyDescent="0.25">
      <c r="A5200" s="245">
        <v>44148</v>
      </c>
      <c r="B5200" s="246" t="s">
        <v>49</v>
      </c>
      <c r="C5200" s="222" t="s">
        <v>49</v>
      </c>
    </row>
    <row r="5201" spans="1:3" x14ac:dyDescent="0.25">
      <c r="A5201" s="245">
        <v>44149</v>
      </c>
      <c r="B5201" s="246" t="s">
        <v>49</v>
      </c>
      <c r="C5201" s="222" t="s">
        <v>49</v>
      </c>
    </row>
    <row r="5202" spans="1:3" x14ac:dyDescent="0.25">
      <c r="A5202" s="245">
        <v>44152</v>
      </c>
      <c r="B5202" s="246" t="s">
        <v>49</v>
      </c>
      <c r="C5202" s="222" t="s">
        <v>49</v>
      </c>
    </row>
    <row r="5203" spans="1:3" x14ac:dyDescent="0.25">
      <c r="A5203" s="245">
        <v>44154</v>
      </c>
      <c r="B5203" s="246" t="s">
        <v>49</v>
      </c>
      <c r="C5203" s="222" t="s">
        <v>49</v>
      </c>
    </row>
    <row r="5204" spans="1:3" x14ac:dyDescent="0.25">
      <c r="A5204" s="245">
        <v>44155</v>
      </c>
      <c r="B5204" s="246" t="s">
        <v>49</v>
      </c>
      <c r="C5204" s="222" t="s">
        <v>49</v>
      </c>
    </row>
    <row r="5205" spans="1:3" x14ac:dyDescent="0.25">
      <c r="A5205" s="245">
        <v>44158</v>
      </c>
      <c r="B5205" s="246" t="s">
        <v>49</v>
      </c>
      <c r="C5205" s="222" t="s">
        <v>49</v>
      </c>
    </row>
    <row r="5206" spans="1:3" x14ac:dyDescent="0.25">
      <c r="A5206" s="245">
        <v>44159</v>
      </c>
      <c r="B5206" s="246" t="s">
        <v>49</v>
      </c>
      <c r="C5206" s="222" t="s">
        <v>49</v>
      </c>
    </row>
    <row r="5207" spans="1:3" x14ac:dyDescent="0.25">
      <c r="A5207" s="245">
        <v>44160</v>
      </c>
      <c r="B5207" s="246" t="s">
        <v>49</v>
      </c>
      <c r="C5207" s="222" t="s">
        <v>49</v>
      </c>
    </row>
    <row r="5208" spans="1:3" x14ac:dyDescent="0.25">
      <c r="A5208" s="245">
        <v>44161</v>
      </c>
      <c r="B5208" s="246" t="s">
        <v>49</v>
      </c>
      <c r="C5208" s="222" t="s">
        <v>49</v>
      </c>
    </row>
    <row r="5209" spans="1:3" x14ac:dyDescent="0.25">
      <c r="A5209" s="245">
        <v>44163</v>
      </c>
      <c r="B5209" s="246" t="s">
        <v>49</v>
      </c>
      <c r="C5209" s="222" t="s">
        <v>49</v>
      </c>
    </row>
    <row r="5210" spans="1:3" x14ac:dyDescent="0.25">
      <c r="A5210" s="245">
        <v>44164</v>
      </c>
      <c r="B5210" s="246" t="s">
        <v>49</v>
      </c>
      <c r="C5210" s="222" t="s">
        <v>49</v>
      </c>
    </row>
    <row r="5211" spans="1:3" x14ac:dyDescent="0.25">
      <c r="A5211" s="245">
        <v>44165</v>
      </c>
      <c r="B5211" s="246" t="s">
        <v>49</v>
      </c>
      <c r="C5211" s="222" t="s">
        <v>49</v>
      </c>
    </row>
    <row r="5212" spans="1:3" x14ac:dyDescent="0.25">
      <c r="A5212" s="245">
        <v>44167</v>
      </c>
      <c r="B5212" s="246" t="s">
        <v>49</v>
      </c>
      <c r="C5212" s="222" t="s">
        <v>49</v>
      </c>
    </row>
    <row r="5213" spans="1:3" x14ac:dyDescent="0.25">
      <c r="A5213" s="245">
        <v>44171</v>
      </c>
      <c r="B5213" s="246" t="s">
        <v>49</v>
      </c>
      <c r="C5213" s="222" t="s">
        <v>49</v>
      </c>
    </row>
    <row r="5214" spans="1:3" x14ac:dyDescent="0.25">
      <c r="A5214" s="245">
        <v>44172</v>
      </c>
      <c r="B5214" s="246" t="s">
        <v>49</v>
      </c>
      <c r="C5214" s="222" t="s">
        <v>49</v>
      </c>
    </row>
    <row r="5215" spans="1:3" x14ac:dyDescent="0.25">
      <c r="A5215" s="245">
        <v>44173</v>
      </c>
      <c r="B5215" s="246" t="s">
        <v>49</v>
      </c>
      <c r="C5215" s="222" t="s">
        <v>49</v>
      </c>
    </row>
    <row r="5216" spans="1:3" x14ac:dyDescent="0.25">
      <c r="A5216" s="245">
        <v>44174</v>
      </c>
      <c r="B5216" s="246" t="s">
        <v>49</v>
      </c>
      <c r="C5216" s="222" t="s">
        <v>49</v>
      </c>
    </row>
    <row r="5217" spans="1:3" x14ac:dyDescent="0.25">
      <c r="A5217" s="245">
        <v>44176</v>
      </c>
      <c r="B5217" s="246" t="s">
        <v>49</v>
      </c>
      <c r="C5217" s="222" t="s">
        <v>49</v>
      </c>
    </row>
    <row r="5218" spans="1:3" x14ac:dyDescent="0.25">
      <c r="A5218" s="245">
        <v>44177</v>
      </c>
      <c r="B5218" s="246" t="s">
        <v>49</v>
      </c>
      <c r="C5218" s="222" t="s">
        <v>49</v>
      </c>
    </row>
    <row r="5219" spans="1:3" x14ac:dyDescent="0.25">
      <c r="A5219" s="245">
        <v>44178</v>
      </c>
      <c r="B5219" s="246" t="s">
        <v>49</v>
      </c>
      <c r="C5219" s="222" t="s">
        <v>49</v>
      </c>
    </row>
    <row r="5220" spans="1:3" x14ac:dyDescent="0.25">
      <c r="A5220" s="245">
        <v>44180</v>
      </c>
      <c r="B5220" s="246" t="s">
        <v>49</v>
      </c>
      <c r="C5220" s="222" t="s">
        <v>49</v>
      </c>
    </row>
    <row r="5221" spans="1:3" x14ac:dyDescent="0.25">
      <c r="A5221" s="245">
        <v>44181</v>
      </c>
      <c r="B5221" s="246" t="s">
        <v>49</v>
      </c>
      <c r="C5221" s="222" t="s">
        <v>49</v>
      </c>
    </row>
    <row r="5222" spans="1:3" x14ac:dyDescent="0.25">
      <c r="A5222" s="245">
        <v>44182</v>
      </c>
      <c r="B5222" s="246" t="s">
        <v>49</v>
      </c>
      <c r="C5222" s="222" t="s">
        <v>49</v>
      </c>
    </row>
    <row r="5223" spans="1:3" x14ac:dyDescent="0.25">
      <c r="A5223" s="245">
        <v>43903</v>
      </c>
      <c r="B5223" s="246" t="s">
        <v>50</v>
      </c>
      <c r="C5223" s="222" t="s">
        <v>50</v>
      </c>
    </row>
    <row r="5224" spans="1:3" x14ac:dyDescent="0.25">
      <c r="A5224" s="245">
        <v>43907</v>
      </c>
      <c r="B5224" s="246" t="s">
        <v>50</v>
      </c>
      <c r="C5224" s="222" t="s">
        <v>50</v>
      </c>
    </row>
    <row r="5225" spans="1:3" x14ac:dyDescent="0.25">
      <c r="A5225" s="245">
        <v>43910</v>
      </c>
      <c r="B5225" s="246" t="s">
        <v>50</v>
      </c>
      <c r="C5225" s="222" t="s">
        <v>50</v>
      </c>
    </row>
    <row r="5226" spans="1:3" x14ac:dyDescent="0.25">
      <c r="A5226" s="245">
        <v>43915</v>
      </c>
      <c r="B5226" s="246" t="s">
        <v>50</v>
      </c>
      <c r="C5226" s="222" t="s">
        <v>50</v>
      </c>
    </row>
    <row r="5227" spans="1:3" x14ac:dyDescent="0.25">
      <c r="A5227" s="245">
        <v>43916</v>
      </c>
      <c r="B5227" s="246" t="s">
        <v>50</v>
      </c>
      <c r="C5227" s="222" t="s">
        <v>50</v>
      </c>
    </row>
    <row r="5228" spans="1:3" x14ac:dyDescent="0.25">
      <c r="A5228" s="245">
        <v>43920</v>
      </c>
      <c r="B5228" s="246" t="s">
        <v>50</v>
      </c>
      <c r="C5228" s="222" t="s">
        <v>50</v>
      </c>
    </row>
    <row r="5229" spans="1:3" x14ac:dyDescent="0.25">
      <c r="A5229" s="245">
        <v>43923</v>
      </c>
      <c r="B5229" s="246" t="s">
        <v>50</v>
      </c>
      <c r="C5229" s="222" t="s">
        <v>50</v>
      </c>
    </row>
    <row r="5230" spans="1:3" x14ac:dyDescent="0.25">
      <c r="A5230" s="245">
        <v>43924</v>
      </c>
      <c r="B5230" s="246" t="s">
        <v>50</v>
      </c>
      <c r="C5230" s="222" t="s">
        <v>50</v>
      </c>
    </row>
    <row r="5231" spans="1:3" x14ac:dyDescent="0.25">
      <c r="A5231" s="245">
        <v>43926</v>
      </c>
      <c r="B5231" s="246" t="s">
        <v>50</v>
      </c>
      <c r="C5231" s="222" t="s">
        <v>50</v>
      </c>
    </row>
    <row r="5232" spans="1:3" x14ac:dyDescent="0.25">
      <c r="A5232" s="245">
        <v>43929</v>
      </c>
      <c r="B5232" s="246" t="s">
        <v>50</v>
      </c>
      <c r="C5232" s="222" t="s">
        <v>50</v>
      </c>
    </row>
    <row r="5233" spans="1:3" x14ac:dyDescent="0.25">
      <c r="A5233" s="245">
        <v>43930</v>
      </c>
      <c r="B5233" s="246" t="s">
        <v>50</v>
      </c>
      <c r="C5233" s="222" t="s">
        <v>50</v>
      </c>
    </row>
    <row r="5234" spans="1:3" x14ac:dyDescent="0.25">
      <c r="A5234" s="245">
        <v>43936</v>
      </c>
      <c r="B5234" s="246" t="s">
        <v>50</v>
      </c>
      <c r="C5234" s="222" t="s">
        <v>50</v>
      </c>
    </row>
    <row r="5235" spans="1:3" x14ac:dyDescent="0.25">
      <c r="A5235" s="245">
        <v>43948</v>
      </c>
      <c r="B5235" s="246" t="s">
        <v>50</v>
      </c>
      <c r="C5235" s="222" t="s">
        <v>50</v>
      </c>
    </row>
    <row r="5236" spans="1:3" x14ac:dyDescent="0.25">
      <c r="A5236" s="245">
        <v>43951</v>
      </c>
      <c r="B5236" s="246" t="s">
        <v>50</v>
      </c>
      <c r="C5236" s="222" t="s">
        <v>50</v>
      </c>
    </row>
    <row r="5237" spans="1:3" x14ac:dyDescent="0.25">
      <c r="A5237" s="245">
        <v>43953</v>
      </c>
      <c r="B5237" s="246" t="s">
        <v>50</v>
      </c>
      <c r="C5237" s="222" t="s">
        <v>50</v>
      </c>
    </row>
    <row r="5238" spans="1:3" x14ac:dyDescent="0.25">
      <c r="A5238" s="245">
        <v>43956</v>
      </c>
      <c r="B5238" s="246" t="s">
        <v>50</v>
      </c>
      <c r="C5238" s="222" t="s">
        <v>50</v>
      </c>
    </row>
    <row r="5239" spans="1:3" x14ac:dyDescent="0.25">
      <c r="A5239" s="245">
        <v>43963</v>
      </c>
      <c r="B5239" s="246" t="s">
        <v>50</v>
      </c>
      <c r="C5239" s="222" t="s">
        <v>50</v>
      </c>
    </row>
    <row r="5240" spans="1:3" x14ac:dyDescent="0.25">
      <c r="A5240" s="245">
        <v>43979</v>
      </c>
      <c r="B5240" s="246" t="s">
        <v>50</v>
      </c>
      <c r="C5240" s="222" t="s">
        <v>50</v>
      </c>
    </row>
    <row r="5241" spans="1:3" x14ac:dyDescent="0.25">
      <c r="A5241" s="245">
        <v>43981</v>
      </c>
      <c r="B5241" s="246" t="s">
        <v>50</v>
      </c>
      <c r="C5241" s="222" t="s">
        <v>50</v>
      </c>
    </row>
    <row r="5242" spans="1:3" x14ac:dyDescent="0.25">
      <c r="A5242" s="245">
        <v>43983</v>
      </c>
      <c r="B5242" s="246" t="s">
        <v>50</v>
      </c>
      <c r="C5242" s="222" t="s">
        <v>50</v>
      </c>
    </row>
    <row r="5243" spans="1:3" x14ac:dyDescent="0.25">
      <c r="A5243" s="245">
        <v>43985</v>
      </c>
      <c r="B5243" s="246" t="s">
        <v>50</v>
      </c>
      <c r="C5243" s="222" t="s">
        <v>50</v>
      </c>
    </row>
    <row r="5244" spans="1:3" x14ac:dyDescent="0.25">
      <c r="A5244" s="245">
        <v>43986</v>
      </c>
      <c r="B5244" s="246" t="s">
        <v>50</v>
      </c>
      <c r="C5244" s="222" t="s">
        <v>50</v>
      </c>
    </row>
    <row r="5245" spans="1:3" x14ac:dyDescent="0.25">
      <c r="A5245" s="245">
        <v>43987</v>
      </c>
      <c r="B5245" s="246" t="s">
        <v>50</v>
      </c>
      <c r="C5245" s="222" t="s">
        <v>50</v>
      </c>
    </row>
    <row r="5246" spans="1:3" x14ac:dyDescent="0.25">
      <c r="A5246" s="245">
        <v>43988</v>
      </c>
      <c r="B5246" s="246" t="s">
        <v>50</v>
      </c>
      <c r="C5246" s="222" t="s">
        <v>50</v>
      </c>
    </row>
    <row r="5247" spans="1:3" x14ac:dyDescent="0.25">
      <c r="A5247" s="245">
        <v>43989</v>
      </c>
      <c r="B5247" s="246" t="s">
        <v>50</v>
      </c>
      <c r="C5247" s="222" t="s">
        <v>50</v>
      </c>
    </row>
    <row r="5248" spans="1:3" x14ac:dyDescent="0.25">
      <c r="A5248" s="245">
        <v>43990</v>
      </c>
      <c r="B5248" s="246" t="s">
        <v>50</v>
      </c>
      <c r="C5248" s="222" t="s">
        <v>50</v>
      </c>
    </row>
    <row r="5249" spans="1:3" x14ac:dyDescent="0.25">
      <c r="A5249" s="245">
        <v>43991</v>
      </c>
      <c r="B5249" s="246" t="s">
        <v>50</v>
      </c>
      <c r="C5249" s="222" t="s">
        <v>50</v>
      </c>
    </row>
    <row r="5250" spans="1:3" x14ac:dyDescent="0.25">
      <c r="A5250" s="245">
        <v>43992</v>
      </c>
      <c r="B5250" s="246" t="s">
        <v>50</v>
      </c>
      <c r="C5250" s="222" t="s">
        <v>50</v>
      </c>
    </row>
    <row r="5251" spans="1:3" x14ac:dyDescent="0.25">
      <c r="A5251" s="245">
        <v>43993</v>
      </c>
      <c r="B5251" s="246" t="s">
        <v>50</v>
      </c>
      <c r="C5251" s="222" t="s">
        <v>50</v>
      </c>
    </row>
    <row r="5252" spans="1:3" x14ac:dyDescent="0.25">
      <c r="A5252" s="245">
        <v>43994</v>
      </c>
      <c r="B5252" s="246" t="s">
        <v>50</v>
      </c>
      <c r="C5252" s="222" t="s">
        <v>50</v>
      </c>
    </row>
    <row r="5253" spans="1:3" x14ac:dyDescent="0.25">
      <c r="A5253" s="245">
        <v>43995</v>
      </c>
      <c r="B5253" s="246" t="s">
        <v>50</v>
      </c>
      <c r="C5253" s="222" t="s">
        <v>50</v>
      </c>
    </row>
    <row r="5254" spans="1:3" x14ac:dyDescent="0.25">
      <c r="A5254" s="245">
        <v>43996</v>
      </c>
      <c r="B5254" s="246" t="s">
        <v>50</v>
      </c>
      <c r="C5254" s="222" t="s">
        <v>50</v>
      </c>
    </row>
    <row r="5255" spans="1:3" x14ac:dyDescent="0.25">
      <c r="A5255" s="245">
        <v>43998</v>
      </c>
      <c r="B5255" s="246" t="s">
        <v>50</v>
      </c>
      <c r="C5255" s="222" t="s">
        <v>50</v>
      </c>
    </row>
    <row r="5256" spans="1:3" x14ac:dyDescent="0.25">
      <c r="A5256" s="245">
        <v>43999</v>
      </c>
      <c r="B5256" s="246" t="s">
        <v>50</v>
      </c>
      <c r="C5256" s="222" t="s">
        <v>50</v>
      </c>
    </row>
    <row r="5257" spans="1:3" x14ac:dyDescent="0.25">
      <c r="A5257" s="245">
        <v>44000</v>
      </c>
      <c r="B5257" s="246" t="s">
        <v>50</v>
      </c>
      <c r="C5257" s="222" t="s">
        <v>50</v>
      </c>
    </row>
    <row r="5258" spans="1:3" x14ac:dyDescent="0.25">
      <c r="A5258" s="245">
        <v>44001</v>
      </c>
      <c r="B5258" s="246" t="s">
        <v>50</v>
      </c>
      <c r="C5258" s="222" t="s">
        <v>50</v>
      </c>
    </row>
    <row r="5259" spans="1:3" x14ac:dyDescent="0.25">
      <c r="A5259" s="245">
        <v>44002</v>
      </c>
      <c r="B5259" s="246" t="s">
        <v>50</v>
      </c>
      <c r="C5259" s="222" t="s">
        <v>50</v>
      </c>
    </row>
    <row r="5260" spans="1:3" x14ac:dyDescent="0.25">
      <c r="A5260" s="245">
        <v>44003</v>
      </c>
      <c r="B5260" s="246" t="s">
        <v>50</v>
      </c>
      <c r="C5260" s="222" t="s">
        <v>50</v>
      </c>
    </row>
    <row r="5261" spans="1:3" x14ac:dyDescent="0.25">
      <c r="A5261" s="245">
        <v>44004</v>
      </c>
      <c r="B5261" s="246" t="s">
        <v>50</v>
      </c>
      <c r="C5261" s="222" t="s">
        <v>50</v>
      </c>
    </row>
    <row r="5262" spans="1:3" x14ac:dyDescent="0.25">
      <c r="A5262" s="245">
        <v>44005</v>
      </c>
      <c r="B5262" s="246" t="s">
        <v>50</v>
      </c>
      <c r="C5262" s="222" t="s">
        <v>50</v>
      </c>
    </row>
    <row r="5263" spans="1:3" x14ac:dyDescent="0.25">
      <c r="A5263" s="245">
        <v>44006</v>
      </c>
      <c r="B5263" s="246" t="s">
        <v>50</v>
      </c>
      <c r="C5263" s="222" t="s">
        <v>50</v>
      </c>
    </row>
    <row r="5264" spans="1:3" x14ac:dyDescent="0.25">
      <c r="A5264" s="245">
        <v>44007</v>
      </c>
      <c r="B5264" s="246" t="s">
        <v>50</v>
      </c>
      <c r="C5264" s="222" t="s">
        <v>50</v>
      </c>
    </row>
    <row r="5265" spans="1:3" x14ac:dyDescent="0.25">
      <c r="A5265" s="245">
        <v>44008</v>
      </c>
      <c r="B5265" s="246" t="s">
        <v>50</v>
      </c>
      <c r="C5265" s="222" t="s">
        <v>50</v>
      </c>
    </row>
    <row r="5266" spans="1:3" x14ac:dyDescent="0.25">
      <c r="A5266" s="245">
        <v>44009</v>
      </c>
      <c r="B5266" s="246" t="s">
        <v>50</v>
      </c>
      <c r="C5266" s="222" t="s">
        <v>50</v>
      </c>
    </row>
    <row r="5267" spans="1:3" x14ac:dyDescent="0.25">
      <c r="A5267" s="245">
        <v>44010</v>
      </c>
      <c r="B5267" s="246" t="s">
        <v>50</v>
      </c>
      <c r="C5267" s="222" t="s">
        <v>50</v>
      </c>
    </row>
    <row r="5268" spans="1:3" x14ac:dyDescent="0.25">
      <c r="A5268" s="245">
        <v>44011</v>
      </c>
      <c r="B5268" s="246" t="s">
        <v>50</v>
      </c>
      <c r="C5268" s="222" t="s">
        <v>50</v>
      </c>
    </row>
    <row r="5269" spans="1:3" x14ac:dyDescent="0.25">
      <c r="A5269" s="245">
        <v>44012</v>
      </c>
      <c r="B5269" s="246" t="s">
        <v>50</v>
      </c>
      <c r="C5269" s="222" t="s">
        <v>50</v>
      </c>
    </row>
    <row r="5270" spans="1:3" x14ac:dyDescent="0.25">
      <c r="A5270" s="245">
        <v>44013</v>
      </c>
      <c r="B5270" s="246" t="s">
        <v>50</v>
      </c>
      <c r="C5270" s="222" t="s">
        <v>50</v>
      </c>
    </row>
    <row r="5271" spans="1:3" x14ac:dyDescent="0.25">
      <c r="A5271" s="245">
        <v>44014</v>
      </c>
      <c r="B5271" s="246" t="s">
        <v>50</v>
      </c>
      <c r="C5271" s="222" t="s">
        <v>50</v>
      </c>
    </row>
    <row r="5272" spans="1:3" x14ac:dyDescent="0.25">
      <c r="A5272" s="245">
        <v>44015</v>
      </c>
      <c r="B5272" s="246" t="s">
        <v>50</v>
      </c>
      <c r="C5272" s="222" t="s">
        <v>50</v>
      </c>
    </row>
    <row r="5273" spans="1:3" x14ac:dyDescent="0.25">
      <c r="A5273" s="245">
        <v>44016</v>
      </c>
      <c r="B5273" s="246" t="s">
        <v>50</v>
      </c>
      <c r="C5273" s="222" t="s">
        <v>50</v>
      </c>
    </row>
    <row r="5274" spans="1:3" x14ac:dyDescent="0.25">
      <c r="A5274" s="245">
        <v>44017</v>
      </c>
      <c r="B5274" s="246" t="s">
        <v>50</v>
      </c>
      <c r="C5274" s="222" t="s">
        <v>50</v>
      </c>
    </row>
    <row r="5275" spans="1:3" x14ac:dyDescent="0.25">
      <c r="A5275" s="245">
        <v>44018</v>
      </c>
      <c r="B5275" s="246" t="s">
        <v>50</v>
      </c>
      <c r="C5275" s="222" t="s">
        <v>50</v>
      </c>
    </row>
    <row r="5276" spans="1:3" x14ac:dyDescent="0.25">
      <c r="A5276" s="245">
        <v>44019</v>
      </c>
      <c r="B5276" s="246" t="s">
        <v>50</v>
      </c>
      <c r="C5276" s="222" t="s">
        <v>50</v>
      </c>
    </row>
    <row r="5277" spans="1:3" x14ac:dyDescent="0.25">
      <c r="A5277" s="245">
        <v>44020</v>
      </c>
      <c r="B5277" s="246" t="s">
        <v>50</v>
      </c>
      <c r="C5277" s="222" t="s">
        <v>50</v>
      </c>
    </row>
    <row r="5278" spans="1:3" x14ac:dyDescent="0.25">
      <c r="A5278" s="245">
        <v>44021</v>
      </c>
      <c r="B5278" s="246" t="s">
        <v>50</v>
      </c>
      <c r="C5278" s="222" t="s">
        <v>50</v>
      </c>
    </row>
    <row r="5279" spans="1:3" x14ac:dyDescent="0.25">
      <c r="A5279" s="245">
        <v>44022</v>
      </c>
      <c r="B5279" s="246" t="s">
        <v>50</v>
      </c>
      <c r="C5279" s="222" t="s">
        <v>50</v>
      </c>
    </row>
    <row r="5280" spans="1:3" x14ac:dyDescent="0.25">
      <c r="A5280" s="245">
        <v>44023</v>
      </c>
      <c r="B5280" s="246" t="s">
        <v>50</v>
      </c>
      <c r="C5280" s="222" t="s">
        <v>50</v>
      </c>
    </row>
    <row r="5281" spans="1:3" x14ac:dyDescent="0.25">
      <c r="A5281" s="245">
        <v>44024</v>
      </c>
      <c r="B5281" s="246" t="s">
        <v>50</v>
      </c>
      <c r="C5281" s="222" t="s">
        <v>50</v>
      </c>
    </row>
    <row r="5282" spans="1:3" x14ac:dyDescent="0.25">
      <c r="A5282" s="245">
        <v>44025</v>
      </c>
      <c r="B5282" s="246" t="s">
        <v>50</v>
      </c>
      <c r="C5282" s="222" t="s">
        <v>50</v>
      </c>
    </row>
    <row r="5283" spans="1:3" x14ac:dyDescent="0.25">
      <c r="A5283" s="245">
        <v>44026</v>
      </c>
      <c r="B5283" s="246" t="s">
        <v>50</v>
      </c>
      <c r="C5283" s="222" t="s">
        <v>50</v>
      </c>
    </row>
    <row r="5284" spans="1:3" x14ac:dyDescent="0.25">
      <c r="A5284" s="245">
        <v>44027</v>
      </c>
      <c r="B5284" s="246" t="s">
        <v>50</v>
      </c>
      <c r="C5284" s="222" t="s">
        <v>50</v>
      </c>
    </row>
    <row r="5285" spans="1:3" x14ac:dyDescent="0.25">
      <c r="A5285" s="245">
        <v>44028</v>
      </c>
      <c r="B5285" s="246" t="s">
        <v>50</v>
      </c>
      <c r="C5285" s="222" t="s">
        <v>50</v>
      </c>
    </row>
    <row r="5286" spans="1:3" x14ac:dyDescent="0.25">
      <c r="A5286" s="245">
        <v>44029</v>
      </c>
      <c r="B5286" s="246" t="s">
        <v>50</v>
      </c>
      <c r="C5286" s="222" t="s">
        <v>50</v>
      </c>
    </row>
    <row r="5287" spans="1:3" x14ac:dyDescent="0.25">
      <c r="A5287" s="245">
        <v>44030</v>
      </c>
      <c r="B5287" s="246" t="s">
        <v>50</v>
      </c>
      <c r="C5287" s="222" t="s">
        <v>50</v>
      </c>
    </row>
    <row r="5288" spans="1:3" x14ac:dyDescent="0.25">
      <c r="A5288" s="245">
        <v>44031</v>
      </c>
      <c r="B5288" s="246" t="s">
        <v>50</v>
      </c>
      <c r="C5288" s="222" t="s">
        <v>50</v>
      </c>
    </row>
    <row r="5289" spans="1:3" x14ac:dyDescent="0.25">
      <c r="A5289" s="245">
        <v>44032</v>
      </c>
      <c r="B5289" s="246" t="s">
        <v>50</v>
      </c>
      <c r="C5289" s="222" t="s">
        <v>50</v>
      </c>
    </row>
    <row r="5290" spans="1:3" x14ac:dyDescent="0.25">
      <c r="A5290" s="245">
        <v>44033</v>
      </c>
      <c r="B5290" s="246" t="s">
        <v>50</v>
      </c>
      <c r="C5290" s="222" t="s">
        <v>50</v>
      </c>
    </row>
    <row r="5291" spans="1:3" x14ac:dyDescent="0.25">
      <c r="A5291" s="245">
        <v>44034</v>
      </c>
      <c r="B5291" s="246" t="s">
        <v>50</v>
      </c>
      <c r="C5291" s="222" t="s">
        <v>50</v>
      </c>
    </row>
    <row r="5292" spans="1:3" x14ac:dyDescent="0.25">
      <c r="A5292" s="245">
        <v>44035</v>
      </c>
      <c r="B5292" s="246" t="s">
        <v>50</v>
      </c>
      <c r="C5292" s="222" t="s">
        <v>50</v>
      </c>
    </row>
    <row r="5293" spans="1:3" x14ac:dyDescent="0.25">
      <c r="A5293" s="245">
        <v>44036</v>
      </c>
      <c r="B5293" s="246" t="s">
        <v>50</v>
      </c>
      <c r="C5293" s="222" t="s">
        <v>50</v>
      </c>
    </row>
    <row r="5294" spans="1:3" x14ac:dyDescent="0.25">
      <c r="A5294" s="245">
        <v>44037</v>
      </c>
      <c r="B5294" s="246" t="s">
        <v>50</v>
      </c>
      <c r="C5294" s="222" t="s">
        <v>50</v>
      </c>
    </row>
    <row r="5295" spans="1:3" x14ac:dyDescent="0.25">
      <c r="A5295" s="245">
        <v>44038</v>
      </c>
      <c r="B5295" s="246" t="s">
        <v>50</v>
      </c>
      <c r="C5295" s="222" t="s">
        <v>50</v>
      </c>
    </row>
    <row r="5296" spans="1:3" x14ac:dyDescent="0.25">
      <c r="A5296" s="245">
        <v>44039</v>
      </c>
      <c r="B5296" s="246" t="s">
        <v>50</v>
      </c>
      <c r="C5296" s="222" t="s">
        <v>50</v>
      </c>
    </row>
    <row r="5297" spans="1:3" x14ac:dyDescent="0.25">
      <c r="A5297" s="245">
        <v>44040</v>
      </c>
      <c r="B5297" s="246" t="s">
        <v>50</v>
      </c>
      <c r="C5297" s="222" t="s">
        <v>50</v>
      </c>
    </row>
    <row r="5298" spans="1:3" x14ac:dyDescent="0.25">
      <c r="A5298" s="245">
        <v>44041</v>
      </c>
      <c r="B5298" s="246" t="s">
        <v>50</v>
      </c>
      <c r="C5298" s="222" t="s">
        <v>50</v>
      </c>
    </row>
    <row r="5299" spans="1:3" x14ac:dyDescent="0.25">
      <c r="A5299" s="245">
        <v>44042</v>
      </c>
      <c r="B5299" s="246" t="s">
        <v>50</v>
      </c>
      <c r="C5299" s="222" t="s">
        <v>50</v>
      </c>
    </row>
    <row r="5300" spans="1:3" x14ac:dyDescent="0.25">
      <c r="A5300" s="245">
        <v>44043</v>
      </c>
      <c r="B5300" s="246" t="s">
        <v>50</v>
      </c>
      <c r="C5300" s="222" t="s">
        <v>50</v>
      </c>
    </row>
    <row r="5301" spans="1:3" x14ac:dyDescent="0.25">
      <c r="A5301" s="245">
        <v>44044</v>
      </c>
      <c r="B5301" s="246" t="s">
        <v>50</v>
      </c>
      <c r="C5301" s="222" t="s">
        <v>50</v>
      </c>
    </row>
    <row r="5302" spans="1:3" x14ac:dyDescent="0.25">
      <c r="A5302" s="245">
        <v>44045</v>
      </c>
      <c r="B5302" s="246" t="s">
        <v>50</v>
      </c>
      <c r="C5302" s="222" t="s">
        <v>50</v>
      </c>
    </row>
    <row r="5303" spans="1:3" x14ac:dyDescent="0.25">
      <c r="A5303" s="245">
        <v>44046</v>
      </c>
      <c r="B5303" s="246" t="s">
        <v>50</v>
      </c>
      <c r="C5303" s="222" t="s">
        <v>50</v>
      </c>
    </row>
    <row r="5304" spans="1:3" x14ac:dyDescent="0.25">
      <c r="A5304" s="245">
        <v>44047</v>
      </c>
      <c r="B5304" s="246" t="s">
        <v>50</v>
      </c>
      <c r="C5304" s="222" t="s">
        <v>50</v>
      </c>
    </row>
    <row r="5305" spans="1:3" x14ac:dyDescent="0.25">
      <c r="A5305" s="245">
        <v>44048</v>
      </c>
      <c r="B5305" s="246" t="s">
        <v>50</v>
      </c>
      <c r="C5305" s="222" t="s">
        <v>50</v>
      </c>
    </row>
    <row r="5306" spans="1:3" x14ac:dyDescent="0.25">
      <c r="A5306" s="245">
        <v>44049</v>
      </c>
      <c r="B5306" s="246" t="s">
        <v>50</v>
      </c>
      <c r="C5306" s="222" t="s">
        <v>50</v>
      </c>
    </row>
    <row r="5307" spans="1:3" x14ac:dyDescent="0.25">
      <c r="A5307" s="245">
        <v>44050</v>
      </c>
      <c r="B5307" s="246" t="s">
        <v>50</v>
      </c>
      <c r="C5307" s="222" t="s">
        <v>50</v>
      </c>
    </row>
    <row r="5308" spans="1:3" x14ac:dyDescent="0.25">
      <c r="A5308" s="245">
        <v>44051</v>
      </c>
      <c r="B5308" s="246" t="s">
        <v>50</v>
      </c>
      <c r="C5308" s="222" t="s">
        <v>50</v>
      </c>
    </row>
    <row r="5309" spans="1:3" x14ac:dyDescent="0.25">
      <c r="A5309" s="245">
        <v>44052</v>
      </c>
      <c r="B5309" s="246" t="s">
        <v>50</v>
      </c>
      <c r="C5309" s="222" t="s">
        <v>50</v>
      </c>
    </row>
    <row r="5310" spans="1:3" x14ac:dyDescent="0.25">
      <c r="A5310" s="245">
        <v>44053</v>
      </c>
      <c r="B5310" s="246" t="s">
        <v>50</v>
      </c>
      <c r="C5310" s="222" t="s">
        <v>50</v>
      </c>
    </row>
    <row r="5311" spans="1:3" x14ac:dyDescent="0.25">
      <c r="A5311" s="245">
        <v>44054</v>
      </c>
      <c r="B5311" s="246" t="s">
        <v>50</v>
      </c>
      <c r="C5311" s="222" t="s">
        <v>50</v>
      </c>
    </row>
    <row r="5312" spans="1:3" x14ac:dyDescent="0.25">
      <c r="A5312" s="245">
        <v>44055</v>
      </c>
      <c r="B5312" s="246" t="s">
        <v>50</v>
      </c>
      <c r="C5312" s="222" t="s">
        <v>50</v>
      </c>
    </row>
    <row r="5313" spans="1:3" x14ac:dyDescent="0.25">
      <c r="A5313" s="245">
        <v>44056</v>
      </c>
      <c r="B5313" s="246" t="s">
        <v>50</v>
      </c>
      <c r="C5313" s="222" t="s">
        <v>50</v>
      </c>
    </row>
    <row r="5314" spans="1:3" x14ac:dyDescent="0.25">
      <c r="A5314" s="245">
        <v>44057</v>
      </c>
      <c r="B5314" s="246" t="s">
        <v>50</v>
      </c>
      <c r="C5314" s="222" t="s">
        <v>50</v>
      </c>
    </row>
    <row r="5315" spans="1:3" x14ac:dyDescent="0.25">
      <c r="A5315" s="245">
        <v>44058</v>
      </c>
      <c r="B5315" s="246" t="s">
        <v>50</v>
      </c>
      <c r="C5315" s="222" t="s">
        <v>50</v>
      </c>
    </row>
    <row r="5316" spans="1:3" x14ac:dyDescent="0.25">
      <c r="A5316" s="245">
        <v>44059</v>
      </c>
      <c r="B5316" s="246" t="s">
        <v>50</v>
      </c>
      <c r="C5316" s="222" t="s">
        <v>50</v>
      </c>
    </row>
    <row r="5317" spans="1:3" x14ac:dyDescent="0.25">
      <c r="A5317" s="245">
        <v>44060</v>
      </c>
      <c r="B5317" s="246" t="s">
        <v>50</v>
      </c>
      <c r="C5317" s="222" t="s">
        <v>50</v>
      </c>
    </row>
    <row r="5318" spans="1:3" x14ac:dyDescent="0.25">
      <c r="A5318" s="245">
        <v>44061</v>
      </c>
      <c r="B5318" s="246" t="s">
        <v>50</v>
      </c>
      <c r="C5318" s="222" t="s">
        <v>50</v>
      </c>
    </row>
    <row r="5319" spans="1:3" x14ac:dyDescent="0.25">
      <c r="A5319" s="245">
        <v>44062</v>
      </c>
      <c r="B5319" s="246" t="s">
        <v>50</v>
      </c>
      <c r="C5319" s="222" t="s">
        <v>50</v>
      </c>
    </row>
    <row r="5320" spans="1:3" x14ac:dyDescent="0.25">
      <c r="A5320" s="245">
        <v>44063</v>
      </c>
      <c r="B5320" s="246" t="s">
        <v>50</v>
      </c>
      <c r="C5320" s="222" t="s">
        <v>50</v>
      </c>
    </row>
    <row r="5321" spans="1:3" x14ac:dyDescent="0.25">
      <c r="A5321" s="245">
        <v>44064</v>
      </c>
      <c r="B5321" s="246" t="s">
        <v>50</v>
      </c>
      <c r="C5321" s="222" t="s">
        <v>50</v>
      </c>
    </row>
    <row r="5322" spans="1:3" x14ac:dyDescent="0.25">
      <c r="A5322" s="245">
        <v>44065</v>
      </c>
      <c r="B5322" s="246" t="s">
        <v>50</v>
      </c>
      <c r="C5322" s="222" t="s">
        <v>50</v>
      </c>
    </row>
    <row r="5323" spans="1:3" x14ac:dyDescent="0.25">
      <c r="A5323" s="245">
        <v>44067</v>
      </c>
      <c r="B5323" s="246" t="s">
        <v>50</v>
      </c>
      <c r="C5323" s="222" t="s">
        <v>50</v>
      </c>
    </row>
    <row r="5324" spans="1:3" x14ac:dyDescent="0.25">
      <c r="A5324" s="245">
        <v>44070</v>
      </c>
      <c r="B5324" s="246" t="s">
        <v>50</v>
      </c>
      <c r="C5324" s="222" t="s">
        <v>50</v>
      </c>
    </row>
    <row r="5325" spans="1:3" x14ac:dyDescent="0.25">
      <c r="A5325" s="245">
        <v>44071</v>
      </c>
      <c r="B5325" s="246" t="s">
        <v>50</v>
      </c>
      <c r="C5325" s="222" t="s">
        <v>50</v>
      </c>
    </row>
    <row r="5326" spans="1:3" x14ac:dyDescent="0.25">
      <c r="A5326" s="245">
        <v>44072</v>
      </c>
      <c r="B5326" s="246" t="s">
        <v>50</v>
      </c>
      <c r="C5326" s="222" t="s">
        <v>50</v>
      </c>
    </row>
    <row r="5327" spans="1:3" x14ac:dyDescent="0.25">
      <c r="A5327" s="245">
        <v>44073</v>
      </c>
      <c r="B5327" s="246" t="s">
        <v>50</v>
      </c>
      <c r="C5327" s="222" t="s">
        <v>50</v>
      </c>
    </row>
    <row r="5328" spans="1:3" x14ac:dyDescent="0.25">
      <c r="A5328" s="245">
        <v>44074</v>
      </c>
      <c r="B5328" s="246" t="s">
        <v>50</v>
      </c>
      <c r="C5328" s="222" t="s">
        <v>50</v>
      </c>
    </row>
    <row r="5329" spans="1:3" x14ac:dyDescent="0.25">
      <c r="A5329" s="245">
        <v>44075</v>
      </c>
      <c r="B5329" s="246" t="s">
        <v>50</v>
      </c>
      <c r="C5329" s="222" t="s">
        <v>50</v>
      </c>
    </row>
    <row r="5330" spans="1:3" x14ac:dyDescent="0.25">
      <c r="A5330" s="245">
        <v>44076</v>
      </c>
      <c r="B5330" s="246" t="s">
        <v>50</v>
      </c>
      <c r="C5330" s="222" t="s">
        <v>50</v>
      </c>
    </row>
    <row r="5331" spans="1:3" x14ac:dyDescent="0.25">
      <c r="A5331" s="245">
        <v>44077</v>
      </c>
      <c r="B5331" s="246" t="s">
        <v>50</v>
      </c>
      <c r="C5331" s="222" t="s">
        <v>50</v>
      </c>
    </row>
    <row r="5332" spans="1:3" x14ac:dyDescent="0.25">
      <c r="A5332" s="245">
        <v>44078</v>
      </c>
      <c r="B5332" s="246" t="s">
        <v>50</v>
      </c>
      <c r="C5332" s="222" t="s">
        <v>50</v>
      </c>
    </row>
    <row r="5333" spans="1:3" x14ac:dyDescent="0.25">
      <c r="A5333" s="245">
        <v>44079</v>
      </c>
      <c r="B5333" s="246" t="s">
        <v>50</v>
      </c>
      <c r="C5333" s="222" t="s">
        <v>50</v>
      </c>
    </row>
    <row r="5334" spans="1:3" x14ac:dyDescent="0.25">
      <c r="A5334" s="245">
        <v>44080</v>
      </c>
      <c r="B5334" s="246" t="s">
        <v>50</v>
      </c>
      <c r="C5334" s="222" t="s">
        <v>50</v>
      </c>
    </row>
    <row r="5335" spans="1:3" x14ac:dyDescent="0.25">
      <c r="A5335" s="245">
        <v>44081</v>
      </c>
      <c r="B5335" s="246" t="s">
        <v>50</v>
      </c>
      <c r="C5335" s="222" t="s">
        <v>50</v>
      </c>
    </row>
    <row r="5336" spans="1:3" x14ac:dyDescent="0.25">
      <c r="A5336" s="245">
        <v>44082</v>
      </c>
      <c r="B5336" s="246" t="s">
        <v>50</v>
      </c>
      <c r="C5336" s="222" t="s">
        <v>50</v>
      </c>
    </row>
    <row r="5337" spans="1:3" x14ac:dyDescent="0.25">
      <c r="A5337" s="245">
        <v>44083</v>
      </c>
      <c r="B5337" s="246" t="s">
        <v>50</v>
      </c>
      <c r="C5337" s="222" t="s">
        <v>50</v>
      </c>
    </row>
    <row r="5338" spans="1:3" x14ac:dyDescent="0.25">
      <c r="A5338" s="245">
        <v>44084</v>
      </c>
      <c r="B5338" s="246" t="s">
        <v>50</v>
      </c>
      <c r="C5338" s="222" t="s">
        <v>50</v>
      </c>
    </row>
    <row r="5339" spans="1:3" x14ac:dyDescent="0.25">
      <c r="A5339" s="245">
        <v>44085</v>
      </c>
      <c r="B5339" s="246" t="s">
        <v>50</v>
      </c>
      <c r="C5339" s="222" t="s">
        <v>50</v>
      </c>
    </row>
    <row r="5340" spans="1:3" x14ac:dyDescent="0.25">
      <c r="A5340" s="245">
        <v>44086</v>
      </c>
      <c r="B5340" s="246" t="s">
        <v>50</v>
      </c>
      <c r="C5340" s="222" t="s">
        <v>50</v>
      </c>
    </row>
    <row r="5341" spans="1:3" x14ac:dyDescent="0.25">
      <c r="A5341" s="245">
        <v>44087</v>
      </c>
      <c r="B5341" s="246" t="s">
        <v>50</v>
      </c>
      <c r="C5341" s="222" t="s">
        <v>50</v>
      </c>
    </row>
    <row r="5342" spans="1:3" x14ac:dyDescent="0.25">
      <c r="A5342" s="245">
        <v>44088</v>
      </c>
      <c r="B5342" s="246" t="s">
        <v>50</v>
      </c>
      <c r="C5342" s="222" t="s">
        <v>50</v>
      </c>
    </row>
    <row r="5343" spans="1:3" x14ac:dyDescent="0.25">
      <c r="A5343" s="245">
        <v>44089</v>
      </c>
      <c r="B5343" s="246" t="s">
        <v>50</v>
      </c>
      <c r="C5343" s="222" t="s">
        <v>50</v>
      </c>
    </row>
    <row r="5344" spans="1:3" x14ac:dyDescent="0.25">
      <c r="A5344" s="245">
        <v>44095</v>
      </c>
      <c r="B5344" s="246" t="s">
        <v>50</v>
      </c>
      <c r="C5344" s="222" t="s">
        <v>50</v>
      </c>
    </row>
    <row r="5345" spans="1:3" x14ac:dyDescent="0.25">
      <c r="A5345" s="245">
        <v>44097</v>
      </c>
      <c r="B5345" s="246" t="s">
        <v>50</v>
      </c>
      <c r="C5345" s="222" t="s">
        <v>50</v>
      </c>
    </row>
    <row r="5346" spans="1:3" x14ac:dyDescent="0.25">
      <c r="A5346" s="245">
        <v>44100</v>
      </c>
      <c r="B5346" s="246" t="s">
        <v>50</v>
      </c>
      <c r="C5346" s="222" t="s">
        <v>50</v>
      </c>
    </row>
    <row r="5347" spans="1:3" x14ac:dyDescent="0.25">
      <c r="A5347" s="245">
        <v>44102</v>
      </c>
      <c r="B5347" s="246" t="s">
        <v>50</v>
      </c>
      <c r="C5347" s="222" t="s">
        <v>50</v>
      </c>
    </row>
    <row r="5348" spans="1:3" x14ac:dyDescent="0.25">
      <c r="A5348" s="245">
        <v>44104</v>
      </c>
      <c r="B5348" s="246" t="s">
        <v>50</v>
      </c>
      <c r="C5348" s="222" t="s">
        <v>50</v>
      </c>
    </row>
    <row r="5349" spans="1:3" x14ac:dyDescent="0.25">
      <c r="A5349" s="245">
        <v>44106</v>
      </c>
      <c r="B5349" s="246" t="s">
        <v>50</v>
      </c>
      <c r="C5349" s="222" t="s">
        <v>50</v>
      </c>
    </row>
    <row r="5350" spans="1:3" x14ac:dyDescent="0.25">
      <c r="A5350" s="245">
        <v>44109</v>
      </c>
      <c r="B5350" s="246" t="s">
        <v>50</v>
      </c>
      <c r="C5350" s="222" t="s">
        <v>50</v>
      </c>
    </row>
    <row r="5351" spans="1:3" x14ac:dyDescent="0.25">
      <c r="A5351" s="245">
        <v>44116</v>
      </c>
      <c r="B5351" s="246" t="s">
        <v>50</v>
      </c>
      <c r="C5351" s="222" t="s">
        <v>50</v>
      </c>
    </row>
    <row r="5352" spans="1:3" x14ac:dyDescent="0.25">
      <c r="A5352" s="245">
        <v>44123</v>
      </c>
      <c r="B5352" s="246" t="s">
        <v>50</v>
      </c>
      <c r="C5352" s="222" t="s">
        <v>50</v>
      </c>
    </row>
    <row r="5353" spans="1:3" x14ac:dyDescent="0.25">
      <c r="A5353" s="245">
        <v>44128</v>
      </c>
      <c r="B5353" s="246" t="s">
        <v>50</v>
      </c>
      <c r="C5353" s="222" t="s">
        <v>50</v>
      </c>
    </row>
    <row r="5354" spans="1:3" x14ac:dyDescent="0.25">
      <c r="A5354" s="245">
        <v>44131</v>
      </c>
      <c r="B5354" s="246" t="s">
        <v>50</v>
      </c>
      <c r="C5354" s="222" t="s">
        <v>50</v>
      </c>
    </row>
    <row r="5355" spans="1:3" x14ac:dyDescent="0.25">
      <c r="A5355" s="245">
        <v>44133</v>
      </c>
      <c r="B5355" s="246" t="s">
        <v>50</v>
      </c>
      <c r="C5355" s="222" t="s">
        <v>50</v>
      </c>
    </row>
    <row r="5356" spans="1:3" x14ac:dyDescent="0.25">
      <c r="A5356" s="245">
        <v>44137</v>
      </c>
      <c r="B5356" s="246" t="s">
        <v>50</v>
      </c>
      <c r="C5356" s="222" t="s">
        <v>50</v>
      </c>
    </row>
    <row r="5357" spans="1:3" x14ac:dyDescent="0.25">
      <c r="A5357" s="245">
        <v>44139</v>
      </c>
      <c r="B5357" s="246" t="s">
        <v>50</v>
      </c>
      <c r="C5357" s="222" t="s">
        <v>50</v>
      </c>
    </row>
    <row r="5358" spans="1:3" x14ac:dyDescent="0.25">
      <c r="A5358" s="245">
        <v>44140</v>
      </c>
      <c r="B5358" s="246" t="s">
        <v>50</v>
      </c>
      <c r="C5358" s="222" t="s">
        <v>50</v>
      </c>
    </row>
    <row r="5359" spans="1:3" x14ac:dyDescent="0.25">
      <c r="A5359" s="245">
        <v>44144</v>
      </c>
      <c r="B5359" s="246" t="s">
        <v>50</v>
      </c>
      <c r="C5359" s="222" t="s">
        <v>50</v>
      </c>
    </row>
    <row r="5360" spans="1:3" x14ac:dyDescent="0.25">
      <c r="A5360" s="245">
        <v>44145</v>
      </c>
      <c r="B5360" s="246" t="s">
        <v>50</v>
      </c>
      <c r="C5360" s="222" t="s">
        <v>50</v>
      </c>
    </row>
    <row r="5361" spans="1:3" x14ac:dyDescent="0.25">
      <c r="A5361" s="245">
        <v>44146</v>
      </c>
      <c r="B5361" s="246" t="s">
        <v>50</v>
      </c>
      <c r="C5361" s="222" t="s">
        <v>50</v>
      </c>
    </row>
    <row r="5362" spans="1:3" x14ac:dyDescent="0.25">
      <c r="A5362" s="245">
        <v>44148</v>
      </c>
      <c r="B5362" s="246" t="s">
        <v>50</v>
      </c>
      <c r="C5362" s="222" t="s">
        <v>50</v>
      </c>
    </row>
    <row r="5363" spans="1:3" x14ac:dyDescent="0.25">
      <c r="A5363" s="245">
        <v>44150</v>
      </c>
      <c r="B5363" s="246" t="s">
        <v>50</v>
      </c>
      <c r="C5363" s="222" t="s">
        <v>50</v>
      </c>
    </row>
    <row r="5364" spans="1:3" x14ac:dyDescent="0.25">
      <c r="A5364" s="245">
        <v>44152</v>
      </c>
      <c r="B5364" s="246" t="s">
        <v>50</v>
      </c>
      <c r="C5364" s="222" t="s">
        <v>50</v>
      </c>
    </row>
    <row r="5365" spans="1:3" x14ac:dyDescent="0.25">
      <c r="A5365" s="245">
        <v>44154</v>
      </c>
      <c r="B5365" s="246" t="s">
        <v>50</v>
      </c>
      <c r="C5365" s="222" t="s">
        <v>50</v>
      </c>
    </row>
    <row r="5366" spans="1:3" x14ac:dyDescent="0.25">
      <c r="A5366" s="245">
        <v>44156</v>
      </c>
      <c r="B5366" s="246" t="s">
        <v>50</v>
      </c>
      <c r="C5366" s="222" t="s">
        <v>50</v>
      </c>
    </row>
    <row r="5367" spans="1:3" x14ac:dyDescent="0.25">
      <c r="A5367" s="245">
        <v>44158</v>
      </c>
      <c r="B5367" s="246" t="s">
        <v>50</v>
      </c>
      <c r="C5367" s="222" t="s">
        <v>50</v>
      </c>
    </row>
    <row r="5368" spans="1:3" x14ac:dyDescent="0.25">
      <c r="A5368" s="245">
        <v>44159</v>
      </c>
      <c r="B5368" s="246" t="s">
        <v>50</v>
      </c>
      <c r="C5368" s="222" t="s">
        <v>50</v>
      </c>
    </row>
    <row r="5369" spans="1:3" x14ac:dyDescent="0.25">
      <c r="A5369" s="245">
        <v>44160</v>
      </c>
      <c r="B5369" s="246" t="s">
        <v>50</v>
      </c>
      <c r="C5369" s="222" t="s">
        <v>50</v>
      </c>
    </row>
    <row r="5370" spans="1:3" x14ac:dyDescent="0.25">
      <c r="A5370" s="245">
        <v>44162</v>
      </c>
      <c r="B5370" s="246" t="s">
        <v>50</v>
      </c>
      <c r="C5370" s="222" t="s">
        <v>50</v>
      </c>
    </row>
    <row r="5371" spans="1:3" x14ac:dyDescent="0.25">
      <c r="A5371" s="245">
        <v>44164</v>
      </c>
      <c r="B5371" s="246" t="s">
        <v>50</v>
      </c>
      <c r="C5371" s="222" t="s">
        <v>50</v>
      </c>
    </row>
    <row r="5372" spans="1:3" x14ac:dyDescent="0.25">
      <c r="A5372" s="245">
        <v>44165</v>
      </c>
      <c r="B5372" s="246" t="s">
        <v>50</v>
      </c>
      <c r="C5372" s="222" t="s">
        <v>50</v>
      </c>
    </row>
    <row r="5373" spans="1:3" x14ac:dyDescent="0.25">
      <c r="A5373" s="245">
        <v>44167</v>
      </c>
      <c r="B5373" s="246" t="s">
        <v>50</v>
      </c>
      <c r="C5373" s="222" t="s">
        <v>50</v>
      </c>
    </row>
    <row r="5374" spans="1:3" x14ac:dyDescent="0.25">
      <c r="A5374" s="245">
        <v>44169</v>
      </c>
      <c r="B5374" s="246" t="s">
        <v>50</v>
      </c>
      <c r="C5374" s="222" t="s">
        <v>50</v>
      </c>
    </row>
    <row r="5375" spans="1:3" x14ac:dyDescent="0.25">
      <c r="A5375" s="245">
        <v>44171</v>
      </c>
      <c r="B5375" s="246" t="s">
        <v>50</v>
      </c>
      <c r="C5375" s="222" t="s">
        <v>50</v>
      </c>
    </row>
    <row r="5376" spans="1:3" x14ac:dyDescent="0.25">
      <c r="A5376" s="245">
        <v>44174</v>
      </c>
      <c r="B5376" s="246" t="s">
        <v>50</v>
      </c>
      <c r="C5376" s="222" t="s">
        <v>50</v>
      </c>
    </row>
    <row r="5377" spans="1:3" x14ac:dyDescent="0.25">
      <c r="A5377" s="245">
        <v>44178</v>
      </c>
      <c r="B5377" s="246" t="s">
        <v>50</v>
      </c>
      <c r="C5377" s="222" t="s">
        <v>50</v>
      </c>
    </row>
    <row r="5378" spans="1:3" x14ac:dyDescent="0.25">
      <c r="A5378" s="245">
        <v>44179</v>
      </c>
      <c r="B5378" s="246" t="s">
        <v>50</v>
      </c>
      <c r="C5378" s="222" t="s">
        <v>50</v>
      </c>
    </row>
    <row r="5379" spans="1:3" x14ac:dyDescent="0.25">
      <c r="A5379" s="245">
        <v>43903</v>
      </c>
      <c r="B5379" s="246" t="s">
        <v>27</v>
      </c>
      <c r="C5379" s="222" t="s">
        <v>43</v>
      </c>
    </row>
    <row r="5380" spans="1:3" x14ac:dyDescent="0.25">
      <c r="A5380" s="245">
        <v>43907</v>
      </c>
      <c r="B5380" s="246" t="s">
        <v>27</v>
      </c>
      <c r="C5380" s="222" t="s">
        <v>43</v>
      </c>
    </row>
    <row r="5381" spans="1:3" x14ac:dyDescent="0.25">
      <c r="A5381" s="245">
        <v>43910</v>
      </c>
      <c r="B5381" s="246" t="s">
        <v>27</v>
      </c>
      <c r="C5381" s="222" t="s">
        <v>43</v>
      </c>
    </row>
    <row r="5382" spans="1:3" x14ac:dyDescent="0.25">
      <c r="A5382" s="245">
        <v>43915</v>
      </c>
      <c r="B5382" s="246" t="s">
        <v>27</v>
      </c>
      <c r="C5382" s="222" t="s">
        <v>43</v>
      </c>
    </row>
    <row r="5383" spans="1:3" x14ac:dyDescent="0.25">
      <c r="A5383" s="245">
        <v>43916</v>
      </c>
      <c r="B5383" s="246" t="s">
        <v>27</v>
      </c>
      <c r="C5383" s="222" t="s">
        <v>43</v>
      </c>
    </row>
    <row r="5384" spans="1:3" x14ac:dyDescent="0.25">
      <c r="A5384" s="245">
        <v>43920</v>
      </c>
      <c r="B5384" s="246" t="s">
        <v>27</v>
      </c>
      <c r="C5384" s="222" t="s">
        <v>43</v>
      </c>
    </row>
    <row r="5385" spans="1:3" x14ac:dyDescent="0.25">
      <c r="A5385" s="245">
        <v>43923</v>
      </c>
      <c r="B5385" s="246" t="s">
        <v>27</v>
      </c>
      <c r="C5385" s="222" t="s">
        <v>43</v>
      </c>
    </row>
    <row r="5386" spans="1:3" x14ac:dyDescent="0.25">
      <c r="A5386" s="245">
        <v>43924</v>
      </c>
      <c r="B5386" s="246" t="s">
        <v>27</v>
      </c>
      <c r="C5386" s="222" t="s">
        <v>43</v>
      </c>
    </row>
    <row r="5387" spans="1:3" x14ac:dyDescent="0.25">
      <c r="A5387" s="245">
        <v>43926</v>
      </c>
      <c r="B5387" s="246" t="s">
        <v>27</v>
      </c>
      <c r="C5387" s="222" t="s">
        <v>43</v>
      </c>
    </row>
    <row r="5388" spans="1:3" x14ac:dyDescent="0.25">
      <c r="A5388" s="245">
        <v>43929</v>
      </c>
      <c r="B5388" s="246" t="s">
        <v>27</v>
      </c>
      <c r="C5388" s="222" t="s">
        <v>43</v>
      </c>
    </row>
    <row r="5389" spans="1:3" x14ac:dyDescent="0.25">
      <c r="A5389" s="245">
        <v>43930</v>
      </c>
      <c r="B5389" s="246" t="s">
        <v>27</v>
      </c>
      <c r="C5389" s="222" t="s">
        <v>43</v>
      </c>
    </row>
    <row r="5390" spans="1:3" x14ac:dyDescent="0.25">
      <c r="A5390" s="245">
        <v>43936</v>
      </c>
      <c r="B5390" s="246" t="s">
        <v>27</v>
      </c>
      <c r="C5390" s="222" t="s">
        <v>43</v>
      </c>
    </row>
    <row r="5391" spans="1:3" x14ac:dyDescent="0.25">
      <c r="A5391" s="245">
        <v>43948</v>
      </c>
      <c r="B5391" s="246" t="s">
        <v>27</v>
      </c>
      <c r="C5391" s="222" t="s">
        <v>43</v>
      </c>
    </row>
    <row r="5392" spans="1:3" x14ac:dyDescent="0.25">
      <c r="A5392" s="245">
        <v>43951</v>
      </c>
      <c r="B5392" s="246" t="s">
        <v>27</v>
      </c>
      <c r="C5392" s="222" t="s">
        <v>43</v>
      </c>
    </row>
    <row r="5393" spans="1:3" x14ac:dyDescent="0.25">
      <c r="A5393" s="245">
        <v>43953</v>
      </c>
      <c r="B5393" s="246" t="s">
        <v>27</v>
      </c>
      <c r="C5393" s="222" t="s">
        <v>43</v>
      </c>
    </row>
    <row r="5394" spans="1:3" x14ac:dyDescent="0.25">
      <c r="A5394" s="245">
        <v>43956</v>
      </c>
      <c r="B5394" s="246" t="s">
        <v>27</v>
      </c>
      <c r="C5394" s="222" t="s">
        <v>43</v>
      </c>
    </row>
    <row r="5395" spans="1:3" x14ac:dyDescent="0.25">
      <c r="A5395" s="245">
        <v>43963</v>
      </c>
      <c r="B5395" s="246" t="s">
        <v>27</v>
      </c>
      <c r="C5395" s="222" t="s">
        <v>43</v>
      </c>
    </row>
    <row r="5396" spans="1:3" x14ac:dyDescent="0.25">
      <c r="A5396" s="245">
        <v>43979</v>
      </c>
      <c r="B5396" s="246" t="s">
        <v>27</v>
      </c>
      <c r="C5396" s="222" t="s">
        <v>43</v>
      </c>
    </row>
    <row r="5397" spans="1:3" x14ac:dyDescent="0.25">
      <c r="A5397" s="245">
        <v>43981</v>
      </c>
      <c r="B5397" s="246" t="s">
        <v>27</v>
      </c>
      <c r="C5397" s="222" t="s">
        <v>43</v>
      </c>
    </row>
    <row r="5398" spans="1:3" x14ac:dyDescent="0.25">
      <c r="A5398" s="245">
        <v>43986</v>
      </c>
      <c r="B5398" s="246" t="s">
        <v>27</v>
      </c>
      <c r="C5398" s="222" t="s">
        <v>43</v>
      </c>
    </row>
    <row r="5399" spans="1:3" x14ac:dyDescent="0.25">
      <c r="A5399" s="245">
        <v>43987</v>
      </c>
      <c r="B5399" s="246" t="s">
        <v>27</v>
      </c>
      <c r="C5399" s="222" t="s">
        <v>43</v>
      </c>
    </row>
    <row r="5400" spans="1:3" x14ac:dyDescent="0.25">
      <c r="A5400" s="245">
        <v>43988</v>
      </c>
      <c r="B5400" s="246" t="s">
        <v>27</v>
      </c>
      <c r="C5400" s="222" t="s">
        <v>43</v>
      </c>
    </row>
    <row r="5401" spans="1:3" x14ac:dyDescent="0.25">
      <c r="A5401" s="245">
        <v>43989</v>
      </c>
      <c r="B5401" s="246" t="s">
        <v>27</v>
      </c>
      <c r="C5401" s="222" t="s">
        <v>43</v>
      </c>
    </row>
    <row r="5402" spans="1:3" x14ac:dyDescent="0.25">
      <c r="A5402" s="245">
        <v>43990</v>
      </c>
      <c r="B5402" s="246" t="s">
        <v>27</v>
      </c>
      <c r="C5402" s="222" t="s">
        <v>43</v>
      </c>
    </row>
    <row r="5403" spans="1:3" x14ac:dyDescent="0.25">
      <c r="A5403" s="245">
        <v>43991</v>
      </c>
      <c r="B5403" s="246" t="s">
        <v>27</v>
      </c>
      <c r="C5403" s="222" t="s">
        <v>43</v>
      </c>
    </row>
    <row r="5404" spans="1:3" x14ac:dyDescent="0.25">
      <c r="A5404" s="245">
        <v>43992</v>
      </c>
      <c r="B5404" s="246" t="s">
        <v>27</v>
      </c>
      <c r="C5404" s="222" t="s">
        <v>43</v>
      </c>
    </row>
    <row r="5405" spans="1:3" x14ac:dyDescent="0.25">
      <c r="A5405" s="245">
        <v>43994</v>
      </c>
      <c r="B5405" s="246" t="s">
        <v>27</v>
      </c>
      <c r="C5405" s="222" t="s">
        <v>43</v>
      </c>
    </row>
    <row r="5406" spans="1:3" x14ac:dyDescent="0.25">
      <c r="A5406" s="245">
        <v>43995</v>
      </c>
      <c r="B5406" s="246" t="s">
        <v>27</v>
      </c>
      <c r="C5406" s="222" t="s">
        <v>43</v>
      </c>
    </row>
    <row r="5407" spans="1:3" x14ac:dyDescent="0.25">
      <c r="A5407" s="245">
        <v>43996</v>
      </c>
      <c r="B5407" s="246" t="s">
        <v>27</v>
      </c>
      <c r="C5407" s="222" t="s">
        <v>43</v>
      </c>
    </row>
    <row r="5408" spans="1:3" x14ac:dyDescent="0.25">
      <c r="A5408" s="245">
        <v>43998</v>
      </c>
      <c r="B5408" s="246" t="s">
        <v>27</v>
      </c>
      <c r="C5408" s="222" t="s">
        <v>43</v>
      </c>
    </row>
    <row r="5409" spans="1:3" x14ac:dyDescent="0.25">
      <c r="A5409" s="245">
        <v>43999</v>
      </c>
      <c r="B5409" s="246" t="s">
        <v>27</v>
      </c>
      <c r="C5409" s="222" t="s">
        <v>43</v>
      </c>
    </row>
    <row r="5410" spans="1:3" x14ac:dyDescent="0.25">
      <c r="A5410" s="245">
        <v>44000</v>
      </c>
      <c r="B5410" s="246" t="s">
        <v>27</v>
      </c>
      <c r="C5410" s="222" t="s">
        <v>43</v>
      </c>
    </row>
    <row r="5411" spans="1:3" x14ac:dyDescent="0.25">
      <c r="A5411" s="245">
        <v>44001</v>
      </c>
      <c r="B5411" s="246" t="s">
        <v>27</v>
      </c>
      <c r="C5411" s="222" t="s">
        <v>43</v>
      </c>
    </row>
    <row r="5412" spans="1:3" x14ac:dyDescent="0.25">
      <c r="A5412" s="245">
        <v>44002</v>
      </c>
      <c r="B5412" s="246" t="s">
        <v>27</v>
      </c>
      <c r="C5412" s="222" t="s">
        <v>43</v>
      </c>
    </row>
    <row r="5413" spans="1:3" x14ac:dyDescent="0.25">
      <c r="A5413" s="245">
        <v>44003</v>
      </c>
      <c r="B5413" s="246" t="s">
        <v>27</v>
      </c>
      <c r="C5413" s="222" t="s">
        <v>43</v>
      </c>
    </row>
    <row r="5414" spans="1:3" x14ac:dyDescent="0.25">
      <c r="A5414" s="245">
        <v>44004</v>
      </c>
      <c r="B5414" s="246" t="s">
        <v>27</v>
      </c>
      <c r="C5414" s="222" t="s">
        <v>43</v>
      </c>
    </row>
    <row r="5415" spans="1:3" x14ac:dyDescent="0.25">
      <c r="A5415" s="245">
        <v>44006</v>
      </c>
      <c r="B5415" s="246" t="s">
        <v>27</v>
      </c>
      <c r="C5415" s="222" t="s">
        <v>43</v>
      </c>
    </row>
    <row r="5416" spans="1:3" x14ac:dyDescent="0.25">
      <c r="A5416" s="245">
        <v>44007</v>
      </c>
      <c r="B5416" s="246" t="s">
        <v>27</v>
      </c>
      <c r="C5416" s="222" t="s">
        <v>43</v>
      </c>
    </row>
    <row r="5417" spans="1:3" x14ac:dyDescent="0.25">
      <c r="A5417" s="245">
        <v>44008</v>
      </c>
      <c r="B5417" s="246" t="s">
        <v>27</v>
      </c>
      <c r="C5417" s="222" t="s">
        <v>43</v>
      </c>
    </row>
    <row r="5418" spans="1:3" x14ac:dyDescent="0.25">
      <c r="A5418" s="245">
        <v>44009</v>
      </c>
      <c r="B5418" s="246" t="s">
        <v>27</v>
      </c>
      <c r="C5418" s="222" t="s">
        <v>43</v>
      </c>
    </row>
    <row r="5419" spans="1:3" x14ac:dyDescent="0.25">
      <c r="A5419" s="245">
        <v>44010</v>
      </c>
      <c r="B5419" s="246" t="s">
        <v>27</v>
      </c>
      <c r="C5419" s="222" t="s">
        <v>43</v>
      </c>
    </row>
    <row r="5420" spans="1:3" x14ac:dyDescent="0.25">
      <c r="A5420" s="245">
        <v>44011</v>
      </c>
      <c r="B5420" s="246" t="s">
        <v>27</v>
      </c>
      <c r="C5420" s="222" t="s">
        <v>43</v>
      </c>
    </row>
    <row r="5421" spans="1:3" x14ac:dyDescent="0.25">
      <c r="A5421" s="245">
        <v>44012</v>
      </c>
      <c r="B5421" s="246" t="s">
        <v>27</v>
      </c>
      <c r="C5421" s="222" t="s">
        <v>43</v>
      </c>
    </row>
    <row r="5422" spans="1:3" x14ac:dyDescent="0.25">
      <c r="A5422" s="245">
        <v>44013</v>
      </c>
      <c r="B5422" s="246" t="s">
        <v>27</v>
      </c>
      <c r="C5422" s="222" t="s">
        <v>43</v>
      </c>
    </row>
    <row r="5423" spans="1:3" x14ac:dyDescent="0.25">
      <c r="A5423" s="245">
        <v>44014</v>
      </c>
      <c r="B5423" s="246" t="s">
        <v>27</v>
      </c>
      <c r="C5423" s="222" t="s">
        <v>43</v>
      </c>
    </row>
    <row r="5424" spans="1:3" x14ac:dyDescent="0.25">
      <c r="A5424" s="245">
        <v>44015</v>
      </c>
      <c r="B5424" s="246" t="s">
        <v>27</v>
      </c>
      <c r="C5424" s="222" t="s">
        <v>43</v>
      </c>
    </row>
    <row r="5425" spans="1:3" x14ac:dyDescent="0.25">
      <c r="A5425" s="245">
        <v>44016</v>
      </c>
      <c r="B5425" s="246" t="s">
        <v>27</v>
      </c>
      <c r="C5425" s="222" t="s">
        <v>43</v>
      </c>
    </row>
    <row r="5426" spans="1:3" x14ac:dyDescent="0.25">
      <c r="A5426" s="245">
        <v>44017</v>
      </c>
      <c r="B5426" s="246" t="s">
        <v>27</v>
      </c>
      <c r="C5426" s="222" t="s">
        <v>43</v>
      </c>
    </row>
    <row r="5427" spans="1:3" x14ac:dyDescent="0.25">
      <c r="A5427" s="245">
        <v>44018</v>
      </c>
      <c r="B5427" s="246" t="s">
        <v>27</v>
      </c>
      <c r="C5427" s="222" t="s">
        <v>43</v>
      </c>
    </row>
    <row r="5428" spans="1:3" x14ac:dyDescent="0.25">
      <c r="A5428" s="245">
        <v>44019</v>
      </c>
      <c r="B5428" s="246" t="s">
        <v>27</v>
      </c>
      <c r="C5428" s="222" t="s">
        <v>43</v>
      </c>
    </row>
    <row r="5429" spans="1:3" x14ac:dyDescent="0.25">
      <c r="A5429" s="245">
        <v>44020</v>
      </c>
      <c r="B5429" s="246" t="s">
        <v>27</v>
      </c>
      <c r="C5429" s="222" t="s">
        <v>43</v>
      </c>
    </row>
    <row r="5430" spans="1:3" x14ac:dyDescent="0.25">
      <c r="A5430" s="245">
        <v>44022</v>
      </c>
      <c r="B5430" s="246" t="s">
        <v>27</v>
      </c>
      <c r="C5430" s="222" t="s">
        <v>43</v>
      </c>
    </row>
    <row r="5431" spans="1:3" x14ac:dyDescent="0.25">
      <c r="A5431" s="245">
        <v>44027</v>
      </c>
      <c r="B5431" s="246" t="s">
        <v>27</v>
      </c>
      <c r="C5431" s="222" t="s">
        <v>43</v>
      </c>
    </row>
    <row r="5432" spans="1:3" x14ac:dyDescent="0.25">
      <c r="A5432" s="245">
        <v>44028</v>
      </c>
      <c r="B5432" s="246" t="s">
        <v>27</v>
      </c>
      <c r="C5432" s="222" t="s">
        <v>43</v>
      </c>
    </row>
    <row r="5433" spans="1:3" x14ac:dyDescent="0.25">
      <c r="A5433" s="245">
        <v>44029</v>
      </c>
      <c r="B5433" s="246" t="s">
        <v>27</v>
      </c>
      <c r="C5433" s="222" t="s">
        <v>43</v>
      </c>
    </row>
    <row r="5434" spans="1:3" x14ac:dyDescent="0.25">
      <c r="A5434" s="245">
        <v>44030</v>
      </c>
      <c r="B5434" s="246" t="s">
        <v>27</v>
      </c>
      <c r="C5434" s="222" t="s">
        <v>43</v>
      </c>
    </row>
    <row r="5435" spans="1:3" x14ac:dyDescent="0.25">
      <c r="A5435" s="245">
        <v>44031</v>
      </c>
      <c r="B5435" s="246" t="s">
        <v>27</v>
      </c>
      <c r="C5435" s="222" t="s">
        <v>43</v>
      </c>
    </row>
    <row r="5436" spans="1:3" x14ac:dyDescent="0.25">
      <c r="A5436" s="245">
        <v>44032</v>
      </c>
      <c r="B5436" s="246" t="s">
        <v>27</v>
      </c>
      <c r="C5436" s="222" t="s">
        <v>43</v>
      </c>
    </row>
    <row r="5437" spans="1:3" x14ac:dyDescent="0.25">
      <c r="A5437" s="245">
        <v>44033</v>
      </c>
      <c r="B5437" s="246" t="s">
        <v>27</v>
      </c>
      <c r="C5437" s="222" t="s">
        <v>43</v>
      </c>
    </row>
    <row r="5438" spans="1:3" x14ac:dyDescent="0.25">
      <c r="A5438" s="245">
        <v>44034</v>
      </c>
      <c r="B5438" s="246" t="s">
        <v>27</v>
      </c>
      <c r="C5438" s="222" t="s">
        <v>43</v>
      </c>
    </row>
    <row r="5439" spans="1:3" x14ac:dyDescent="0.25">
      <c r="A5439" s="245">
        <v>44035</v>
      </c>
      <c r="B5439" s="246" t="s">
        <v>27</v>
      </c>
      <c r="C5439" s="222" t="s">
        <v>43</v>
      </c>
    </row>
    <row r="5440" spans="1:3" x14ac:dyDescent="0.25">
      <c r="A5440" s="245">
        <v>44036</v>
      </c>
      <c r="B5440" s="246" t="s">
        <v>27</v>
      </c>
      <c r="C5440" s="222" t="s">
        <v>43</v>
      </c>
    </row>
    <row r="5441" spans="1:3" x14ac:dyDescent="0.25">
      <c r="A5441" s="245">
        <v>44037</v>
      </c>
      <c r="B5441" s="246" t="s">
        <v>27</v>
      </c>
      <c r="C5441" s="222" t="s">
        <v>43</v>
      </c>
    </row>
    <row r="5442" spans="1:3" x14ac:dyDescent="0.25">
      <c r="A5442" s="245">
        <v>44038</v>
      </c>
      <c r="B5442" s="246" t="s">
        <v>27</v>
      </c>
      <c r="C5442" s="222" t="s">
        <v>43</v>
      </c>
    </row>
    <row r="5443" spans="1:3" x14ac:dyDescent="0.25">
      <c r="A5443" s="245">
        <v>44039</v>
      </c>
      <c r="B5443" s="246" t="s">
        <v>27</v>
      </c>
      <c r="C5443" s="222" t="s">
        <v>43</v>
      </c>
    </row>
    <row r="5444" spans="1:3" x14ac:dyDescent="0.25">
      <c r="A5444" s="245">
        <v>44040</v>
      </c>
      <c r="B5444" s="246" t="s">
        <v>27</v>
      </c>
      <c r="C5444" s="222" t="s">
        <v>43</v>
      </c>
    </row>
    <row r="5445" spans="1:3" x14ac:dyDescent="0.25">
      <c r="A5445" s="245">
        <v>44041</v>
      </c>
      <c r="B5445" s="246" t="s">
        <v>27</v>
      </c>
      <c r="C5445" s="222" t="s">
        <v>43</v>
      </c>
    </row>
    <row r="5446" spans="1:3" x14ac:dyDescent="0.25">
      <c r="A5446" s="245">
        <v>44042</v>
      </c>
      <c r="B5446" s="246" t="s">
        <v>27</v>
      </c>
      <c r="C5446" s="222" t="s">
        <v>43</v>
      </c>
    </row>
    <row r="5447" spans="1:3" x14ac:dyDescent="0.25">
      <c r="A5447" s="245">
        <v>44044</v>
      </c>
      <c r="B5447" s="246" t="s">
        <v>27</v>
      </c>
      <c r="C5447" s="222" t="s">
        <v>43</v>
      </c>
    </row>
    <row r="5448" spans="1:3" x14ac:dyDescent="0.25">
      <c r="A5448" s="245">
        <v>44045</v>
      </c>
      <c r="B5448" s="246" t="s">
        <v>27</v>
      </c>
      <c r="C5448" s="222" t="s">
        <v>43</v>
      </c>
    </row>
    <row r="5449" spans="1:3" x14ac:dyDescent="0.25">
      <c r="A5449" s="245">
        <v>44046</v>
      </c>
      <c r="B5449" s="246" t="s">
        <v>27</v>
      </c>
      <c r="C5449" s="222" t="s">
        <v>43</v>
      </c>
    </row>
    <row r="5450" spans="1:3" x14ac:dyDescent="0.25">
      <c r="A5450" s="245">
        <v>44047</v>
      </c>
      <c r="B5450" s="246" t="s">
        <v>27</v>
      </c>
      <c r="C5450" s="222" t="s">
        <v>43</v>
      </c>
    </row>
    <row r="5451" spans="1:3" x14ac:dyDescent="0.25">
      <c r="A5451" s="245">
        <v>44048</v>
      </c>
      <c r="B5451" s="246" t="s">
        <v>27</v>
      </c>
      <c r="C5451" s="222" t="s">
        <v>43</v>
      </c>
    </row>
    <row r="5452" spans="1:3" x14ac:dyDescent="0.25">
      <c r="A5452" s="245">
        <v>44049</v>
      </c>
      <c r="B5452" s="246" t="s">
        <v>27</v>
      </c>
      <c r="C5452" s="222" t="s">
        <v>43</v>
      </c>
    </row>
    <row r="5453" spans="1:3" x14ac:dyDescent="0.25">
      <c r="A5453" s="245">
        <v>44050</v>
      </c>
      <c r="B5453" s="246" t="s">
        <v>27</v>
      </c>
      <c r="C5453" s="222" t="s">
        <v>43</v>
      </c>
    </row>
    <row r="5454" spans="1:3" x14ac:dyDescent="0.25">
      <c r="A5454" s="245">
        <v>44051</v>
      </c>
      <c r="B5454" s="246" t="s">
        <v>27</v>
      </c>
      <c r="C5454" s="222" t="s">
        <v>43</v>
      </c>
    </row>
    <row r="5455" spans="1:3" x14ac:dyDescent="0.25">
      <c r="A5455" s="245">
        <v>44053</v>
      </c>
      <c r="B5455" s="246" t="s">
        <v>27</v>
      </c>
      <c r="C5455" s="222" t="s">
        <v>43</v>
      </c>
    </row>
    <row r="5456" spans="1:3" x14ac:dyDescent="0.25">
      <c r="A5456" s="245">
        <v>44054</v>
      </c>
      <c r="B5456" s="246" t="s">
        <v>27</v>
      </c>
      <c r="C5456" s="222" t="s">
        <v>43</v>
      </c>
    </row>
    <row r="5457" spans="1:3" x14ac:dyDescent="0.25">
      <c r="A5457" s="245">
        <v>44055</v>
      </c>
      <c r="B5457" s="246" t="s">
        <v>27</v>
      </c>
      <c r="C5457" s="222" t="s">
        <v>43</v>
      </c>
    </row>
    <row r="5458" spans="1:3" x14ac:dyDescent="0.25">
      <c r="A5458" s="245">
        <v>44056</v>
      </c>
      <c r="B5458" s="246" t="s">
        <v>27</v>
      </c>
      <c r="C5458" s="222" t="s">
        <v>43</v>
      </c>
    </row>
    <row r="5459" spans="1:3" x14ac:dyDescent="0.25">
      <c r="A5459" s="245">
        <v>44057</v>
      </c>
      <c r="B5459" s="246" t="s">
        <v>27</v>
      </c>
      <c r="C5459" s="222" t="s">
        <v>43</v>
      </c>
    </row>
    <row r="5460" spans="1:3" x14ac:dyDescent="0.25">
      <c r="A5460" s="245">
        <v>44058</v>
      </c>
      <c r="B5460" s="246" t="s">
        <v>27</v>
      </c>
      <c r="C5460" s="222" t="s">
        <v>43</v>
      </c>
    </row>
    <row r="5461" spans="1:3" x14ac:dyDescent="0.25">
      <c r="A5461" s="245">
        <v>44059</v>
      </c>
      <c r="B5461" s="246" t="s">
        <v>27</v>
      </c>
      <c r="C5461" s="222" t="s">
        <v>43</v>
      </c>
    </row>
    <row r="5462" spans="1:3" x14ac:dyDescent="0.25">
      <c r="A5462" s="245">
        <v>44060</v>
      </c>
      <c r="B5462" s="246" t="s">
        <v>27</v>
      </c>
      <c r="C5462" s="222" t="s">
        <v>43</v>
      </c>
    </row>
    <row r="5463" spans="1:3" x14ac:dyDescent="0.25">
      <c r="A5463" s="245">
        <v>44061</v>
      </c>
      <c r="B5463" s="246" t="s">
        <v>27</v>
      </c>
      <c r="C5463" s="222" t="s">
        <v>43</v>
      </c>
    </row>
    <row r="5464" spans="1:3" x14ac:dyDescent="0.25">
      <c r="A5464" s="245">
        <v>44063</v>
      </c>
      <c r="B5464" s="246" t="s">
        <v>27</v>
      </c>
      <c r="C5464" s="222" t="s">
        <v>43</v>
      </c>
    </row>
    <row r="5465" spans="1:3" x14ac:dyDescent="0.25">
      <c r="A5465" s="245">
        <v>44067</v>
      </c>
      <c r="B5465" s="246" t="s">
        <v>27</v>
      </c>
      <c r="C5465" s="222" t="s">
        <v>43</v>
      </c>
    </row>
    <row r="5466" spans="1:3" x14ac:dyDescent="0.25">
      <c r="A5466" s="245">
        <v>44068</v>
      </c>
      <c r="B5466" s="246" t="s">
        <v>27</v>
      </c>
      <c r="C5466" s="222" t="s">
        <v>43</v>
      </c>
    </row>
    <row r="5467" spans="1:3" x14ac:dyDescent="0.25">
      <c r="A5467" s="245">
        <v>44074</v>
      </c>
      <c r="B5467" s="246" t="s">
        <v>27</v>
      </c>
      <c r="C5467" s="222" t="s">
        <v>43</v>
      </c>
    </row>
    <row r="5468" spans="1:3" x14ac:dyDescent="0.25">
      <c r="A5468" s="245">
        <v>44079</v>
      </c>
      <c r="B5468" s="246" t="s">
        <v>27</v>
      </c>
      <c r="C5468" s="222" t="s">
        <v>43</v>
      </c>
    </row>
    <row r="5469" spans="1:3" x14ac:dyDescent="0.25">
      <c r="A5469" s="245">
        <v>44080</v>
      </c>
      <c r="B5469" s="246" t="s">
        <v>27</v>
      </c>
      <c r="C5469" s="222" t="s">
        <v>43</v>
      </c>
    </row>
    <row r="5470" spans="1:3" x14ac:dyDescent="0.25">
      <c r="A5470" s="245">
        <v>44081</v>
      </c>
      <c r="B5470" s="246" t="s">
        <v>27</v>
      </c>
      <c r="C5470" s="222" t="s">
        <v>43</v>
      </c>
    </row>
    <row r="5471" spans="1:3" x14ac:dyDescent="0.25">
      <c r="A5471" s="245">
        <v>44086</v>
      </c>
      <c r="B5471" s="246" t="s">
        <v>27</v>
      </c>
      <c r="C5471" s="222" t="s">
        <v>43</v>
      </c>
    </row>
    <row r="5472" spans="1:3" x14ac:dyDescent="0.25">
      <c r="A5472" s="245">
        <v>44088</v>
      </c>
      <c r="B5472" s="246" t="s">
        <v>27</v>
      </c>
      <c r="C5472" s="222" t="s">
        <v>43</v>
      </c>
    </row>
    <row r="5473" spans="1:3" x14ac:dyDescent="0.25">
      <c r="A5473" s="245">
        <v>44095</v>
      </c>
      <c r="B5473" s="246" t="s">
        <v>27</v>
      </c>
      <c r="C5473" s="222" t="s">
        <v>43</v>
      </c>
    </row>
    <row r="5474" spans="1:3" x14ac:dyDescent="0.25">
      <c r="A5474" s="245">
        <v>44109</v>
      </c>
      <c r="B5474" s="246" t="s">
        <v>27</v>
      </c>
      <c r="C5474" s="222" t="s">
        <v>43</v>
      </c>
    </row>
    <row r="5475" spans="1:3" x14ac:dyDescent="0.25">
      <c r="A5475" s="245">
        <v>44116</v>
      </c>
      <c r="B5475" s="246" t="s">
        <v>27</v>
      </c>
      <c r="C5475" s="222" t="s">
        <v>43</v>
      </c>
    </row>
    <row r="5476" spans="1:3" x14ac:dyDescent="0.25">
      <c r="A5476" s="245">
        <v>44137</v>
      </c>
      <c r="B5476" s="246" t="s">
        <v>27</v>
      </c>
      <c r="C5476" s="222" t="s">
        <v>43</v>
      </c>
    </row>
    <row r="5477" spans="1:3" x14ac:dyDescent="0.25">
      <c r="A5477" s="245">
        <v>44144</v>
      </c>
      <c r="B5477" s="246" t="s">
        <v>27</v>
      </c>
      <c r="C5477" s="222" t="s">
        <v>43</v>
      </c>
    </row>
    <row r="5478" spans="1:3" x14ac:dyDescent="0.25">
      <c r="A5478" s="245">
        <v>44164</v>
      </c>
      <c r="B5478" s="246" t="s">
        <v>27</v>
      </c>
      <c r="C5478" s="222" t="s">
        <v>43</v>
      </c>
    </row>
    <row r="5479" spans="1:3" x14ac:dyDescent="0.25">
      <c r="A5479" s="245">
        <v>44171</v>
      </c>
      <c r="B5479" s="246" t="s">
        <v>27</v>
      </c>
      <c r="C5479" s="222" t="s">
        <v>43</v>
      </c>
    </row>
    <row r="5480" spans="1:3" x14ac:dyDescent="0.25">
      <c r="A5480" s="245">
        <v>44178</v>
      </c>
      <c r="B5480" s="246" t="s">
        <v>27</v>
      </c>
      <c r="C5480" s="222" t="s">
        <v>43</v>
      </c>
    </row>
    <row r="5481" spans="1:3" x14ac:dyDescent="0.25">
      <c r="A5481" s="245">
        <v>43903</v>
      </c>
      <c r="B5481" s="246" t="s">
        <v>51</v>
      </c>
      <c r="C5481" s="222" t="s">
        <v>51</v>
      </c>
    </row>
    <row r="5482" spans="1:3" x14ac:dyDescent="0.25">
      <c r="A5482" s="245">
        <v>43907</v>
      </c>
      <c r="B5482" s="246" t="s">
        <v>51</v>
      </c>
      <c r="C5482" s="222" t="s">
        <v>51</v>
      </c>
    </row>
    <row r="5483" spans="1:3" x14ac:dyDescent="0.25">
      <c r="A5483" s="245">
        <v>43910</v>
      </c>
      <c r="B5483" s="246" t="s">
        <v>51</v>
      </c>
      <c r="C5483" s="222" t="s">
        <v>51</v>
      </c>
    </row>
    <row r="5484" spans="1:3" x14ac:dyDescent="0.25">
      <c r="A5484" s="245">
        <v>43915</v>
      </c>
      <c r="B5484" s="246" t="s">
        <v>51</v>
      </c>
      <c r="C5484" s="222" t="s">
        <v>51</v>
      </c>
    </row>
    <row r="5485" spans="1:3" x14ac:dyDescent="0.25">
      <c r="A5485" s="245">
        <v>43916</v>
      </c>
      <c r="B5485" s="246" t="s">
        <v>51</v>
      </c>
      <c r="C5485" s="222" t="s">
        <v>51</v>
      </c>
    </row>
    <row r="5486" spans="1:3" x14ac:dyDescent="0.25">
      <c r="A5486" s="245">
        <v>43920</v>
      </c>
      <c r="B5486" s="246" t="s">
        <v>51</v>
      </c>
      <c r="C5486" s="222" t="s">
        <v>51</v>
      </c>
    </row>
    <row r="5487" spans="1:3" x14ac:dyDescent="0.25">
      <c r="A5487" s="245">
        <v>43923</v>
      </c>
      <c r="B5487" s="246" t="s">
        <v>51</v>
      </c>
      <c r="C5487" s="222" t="s">
        <v>51</v>
      </c>
    </row>
    <row r="5488" spans="1:3" x14ac:dyDescent="0.25">
      <c r="A5488" s="245">
        <v>43924</v>
      </c>
      <c r="B5488" s="246" t="s">
        <v>51</v>
      </c>
      <c r="C5488" s="222" t="s">
        <v>51</v>
      </c>
    </row>
    <row r="5489" spans="1:3" x14ac:dyDescent="0.25">
      <c r="A5489" s="245">
        <v>43926</v>
      </c>
      <c r="B5489" s="246" t="s">
        <v>51</v>
      </c>
      <c r="C5489" s="222" t="s">
        <v>51</v>
      </c>
    </row>
    <row r="5490" spans="1:3" x14ac:dyDescent="0.25">
      <c r="A5490" s="245">
        <v>43929</v>
      </c>
      <c r="B5490" s="246" t="s">
        <v>51</v>
      </c>
      <c r="C5490" s="222" t="s">
        <v>51</v>
      </c>
    </row>
    <row r="5491" spans="1:3" x14ac:dyDescent="0.25">
      <c r="A5491" s="245">
        <v>43930</v>
      </c>
      <c r="B5491" s="246" t="s">
        <v>51</v>
      </c>
      <c r="C5491" s="222" t="s">
        <v>51</v>
      </c>
    </row>
    <row r="5492" spans="1:3" x14ac:dyDescent="0.25">
      <c r="A5492" s="245">
        <v>43936</v>
      </c>
      <c r="B5492" s="246" t="s">
        <v>51</v>
      </c>
      <c r="C5492" s="222" t="s">
        <v>51</v>
      </c>
    </row>
    <row r="5493" spans="1:3" x14ac:dyDescent="0.25">
      <c r="A5493" s="245">
        <v>43948</v>
      </c>
      <c r="B5493" s="246" t="s">
        <v>51</v>
      </c>
      <c r="C5493" s="222" t="s">
        <v>51</v>
      </c>
    </row>
    <row r="5494" spans="1:3" x14ac:dyDescent="0.25">
      <c r="A5494" s="245">
        <v>43951</v>
      </c>
      <c r="B5494" s="246" t="s">
        <v>51</v>
      </c>
      <c r="C5494" s="222" t="s">
        <v>51</v>
      </c>
    </row>
    <row r="5495" spans="1:3" x14ac:dyDescent="0.25">
      <c r="A5495" s="245">
        <v>43953</v>
      </c>
      <c r="B5495" s="246" t="s">
        <v>51</v>
      </c>
      <c r="C5495" s="222" t="s">
        <v>51</v>
      </c>
    </row>
    <row r="5496" spans="1:3" x14ac:dyDescent="0.25">
      <c r="A5496" s="245">
        <v>43956</v>
      </c>
      <c r="B5496" s="246" t="s">
        <v>51</v>
      </c>
      <c r="C5496" s="222" t="s">
        <v>51</v>
      </c>
    </row>
    <row r="5497" spans="1:3" x14ac:dyDescent="0.25">
      <c r="A5497" s="245">
        <v>43963</v>
      </c>
      <c r="B5497" s="246" t="s">
        <v>51</v>
      </c>
      <c r="C5497" s="222" t="s">
        <v>51</v>
      </c>
    </row>
    <row r="5498" spans="1:3" x14ac:dyDescent="0.25">
      <c r="A5498" s="245">
        <v>43979</v>
      </c>
      <c r="B5498" s="246" t="s">
        <v>51</v>
      </c>
      <c r="C5498" s="222" t="s">
        <v>51</v>
      </c>
    </row>
    <row r="5499" spans="1:3" x14ac:dyDescent="0.25">
      <c r="A5499" s="245">
        <v>43981</v>
      </c>
      <c r="B5499" s="246" t="s">
        <v>51</v>
      </c>
      <c r="C5499" s="222" t="s">
        <v>51</v>
      </c>
    </row>
    <row r="5500" spans="1:3" x14ac:dyDescent="0.25">
      <c r="A5500" s="245">
        <v>43983</v>
      </c>
      <c r="B5500" s="246" t="s">
        <v>51</v>
      </c>
      <c r="C5500" s="222" t="s">
        <v>51</v>
      </c>
    </row>
    <row r="5501" spans="1:3" x14ac:dyDescent="0.25">
      <c r="A5501" s="245">
        <v>43985</v>
      </c>
      <c r="B5501" s="246" t="s">
        <v>51</v>
      </c>
      <c r="C5501" s="222" t="s">
        <v>51</v>
      </c>
    </row>
    <row r="5502" spans="1:3" x14ac:dyDescent="0.25">
      <c r="A5502" s="245">
        <v>43986</v>
      </c>
      <c r="B5502" s="246" t="s">
        <v>51</v>
      </c>
      <c r="C5502" s="222" t="s">
        <v>51</v>
      </c>
    </row>
    <row r="5503" spans="1:3" x14ac:dyDescent="0.25">
      <c r="A5503" s="245">
        <v>43987</v>
      </c>
      <c r="B5503" s="246" t="s">
        <v>51</v>
      </c>
      <c r="C5503" s="222" t="s">
        <v>51</v>
      </c>
    </row>
    <row r="5504" spans="1:3" x14ac:dyDescent="0.25">
      <c r="A5504" s="245">
        <v>43988</v>
      </c>
      <c r="B5504" s="246" t="s">
        <v>51</v>
      </c>
      <c r="C5504" s="222" t="s">
        <v>51</v>
      </c>
    </row>
    <row r="5505" spans="1:3" x14ac:dyDescent="0.25">
      <c r="A5505" s="245">
        <v>43989</v>
      </c>
      <c r="B5505" s="246" t="s">
        <v>51</v>
      </c>
      <c r="C5505" s="222" t="s">
        <v>51</v>
      </c>
    </row>
    <row r="5506" spans="1:3" x14ac:dyDescent="0.25">
      <c r="A5506" s="245">
        <v>43990</v>
      </c>
      <c r="B5506" s="246" t="s">
        <v>51</v>
      </c>
      <c r="C5506" s="222" t="s">
        <v>51</v>
      </c>
    </row>
    <row r="5507" spans="1:3" x14ac:dyDescent="0.25">
      <c r="A5507" s="245">
        <v>43991</v>
      </c>
      <c r="B5507" s="246" t="s">
        <v>51</v>
      </c>
      <c r="C5507" s="222" t="s">
        <v>51</v>
      </c>
    </row>
    <row r="5508" spans="1:3" x14ac:dyDescent="0.25">
      <c r="A5508" s="245">
        <v>43992</v>
      </c>
      <c r="B5508" s="246" t="s">
        <v>51</v>
      </c>
      <c r="C5508" s="222" t="s">
        <v>51</v>
      </c>
    </row>
    <row r="5509" spans="1:3" x14ac:dyDescent="0.25">
      <c r="A5509" s="245">
        <v>43993</v>
      </c>
      <c r="B5509" s="246" t="s">
        <v>51</v>
      </c>
      <c r="C5509" s="222" t="s">
        <v>51</v>
      </c>
    </row>
    <row r="5510" spans="1:3" x14ac:dyDescent="0.25">
      <c r="A5510" s="245">
        <v>43994</v>
      </c>
      <c r="B5510" s="246" t="s">
        <v>51</v>
      </c>
      <c r="C5510" s="222" t="s">
        <v>51</v>
      </c>
    </row>
    <row r="5511" spans="1:3" x14ac:dyDescent="0.25">
      <c r="A5511" s="245">
        <v>43995</v>
      </c>
      <c r="B5511" s="246" t="s">
        <v>51</v>
      </c>
      <c r="C5511" s="222" t="s">
        <v>51</v>
      </c>
    </row>
    <row r="5512" spans="1:3" x14ac:dyDescent="0.25">
      <c r="A5512" s="245">
        <v>43996</v>
      </c>
      <c r="B5512" s="246" t="s">
        <v>51</v>
      </c>
      <c r="C5512" s="222" t="s">
        <v>51</v>
      </c>
    </row>
    <row r="5513" spans="1:3" x14ac:dyDescent="0.25">
      <c r="A5513" s="245">
        <v>43998</v>
      </c>
      <c r="B5513" s="246" t="s">
        <v>51</v>
      </c>
      <c r="C5513" s="222" t="s">
        <v>51</v>
      </c>
    </row>
    <row r="5514" spans="1:3" x14ac:dyDescent="0.25">
      <c r="A5514" s="245">
        <v>43999</v>
      </c>
      <c r="B5514" s="246" t="s">
        <v>51</v>
      </c>
      <c r="C5514" s="222" t="s">
        <v>51</v>
      </c>
    </row>
    <row r="5515" spans="1:3" x14ac:dyDescent="0.25">
      <c r="A5515" s="245">
        <v>44000</v>
      </c>
      <c r="B5515" s="246" t="s">
        <v>51</v>
      </c>
      <c r="C5515" s="222" t="s">
        <v>51</v>
      </c>
    </row>
    <row r="5516" spans="1:3" x14ac:dyDescent="0.25">
      <c r="A5516" s="245">
        <v>44001</v>
      </c>
      <c r="B5516" s="246" t="s">
        <v>51</v>
      </c>
      <c r="C5516" s="222" t="s">
        <v>51</v>
      </c>
    </row>
    <row r="5517" spans="1:3" x14ac:dyDescent="0.25">
      <c r="A5517" s="245">
        <v>44002</v>
      </c>
      <c r="B5517" s="246" t="s">
        <v>51</v>
      </c>
      <c r="C5517" s="222" t="s">
        <v>51</v>
      </c>
    </row>
    <row r="5518" spans="1:3" x14ac:dyDescent="0.25">
      <c r="A5518" s="245">
        <v>44003</v>
      </c>
      <c r="B5518" s="246" t="s">
        <v>51</v>
      </c>
      <c r="C5518" s="222" t="s">
        <v>51</v>
      </c>
    </row>
    <row r="5519" spans="1:3" x14ac:dyDescent="0.25">
      <c r="A5519" s="245">
        <v>44004</v>
      </c>
      <c r="B5519" s="246" t="s">
        <v>51</v>
      </c>
      <c r="C5519" s="222" t="s">
        <v>51</v>
      </c>
    </row>
    <row r="5520" spans="1:3" x14ac:dyDescent="0.25">
      <c r="A5520" s="245">
        <v>44005</v>
      </c>
      <c r="B5520" s="246" t="s">
        <v>51</v>
      </c>
      <c r="C5520" s="222" t="s">
        <v>51</v>
      </c>
    </row>
    <row r="5521" spans="1:3" x14ac:dyDescent="0.25">
      <c r="A5521" s="245">
        <v>44006</v>
      </c>
      <c r="B5521" s="246" t="s">
        <v>51</v>
      </c>
      <c r="C5521" s="222" t="s">
        <v>51</v>
      </c>
    </row>
    <row r="5522" spans="1:3" x14ac:dyDescent="0.25">
      <c r="A5522" s="245">
        <v>44007</v>
      </c>
      <c r="B5522" s="246" t="s">
        <v>51</v>
      </c>
      <c r="C5522" s="222" t="s">
        <v>51</v>
      </c>
    </row>
    <row r="5523" spans="1:3" x14ac:dyDescent="0.25">
      <c r="A5523" s="245">
        <v>44008</v>
      </c>
      <c r="B5523" s="246" t="s">
        <v>51</v>
      </c>
      <c r="C5523" s="222" t="s">
        <v>51</v>
      </c>
    </row>
    <row r="5524" spans="1:3" x14ac:dyDescent="0.25">
      <c r="A5524" s="245">
        <v>44009</v>
      </c>
      <c r="B5524" s="246" t="s">
        <v>51</v>
      </c>
      <c r="C5524" s="222" t="s">
        <v>51</v>
      </c>
    </row>
    <row r="5525" spans="1:3" x14ac:dyDescent="0.25">
      <c r="A5525" s="245">
        <v>44010</v>
      </c>
      <c r="B5525" s="246" t="s">
        <v>51</v>
      </c>
      <c r="C5525" s="222" t="s">
        <v>51</v>
      </c>
    </row>
    <row r="5526" spans="1:3" x14ac:dyDescent="0.25">
      <c r="A5526" s="245">
        <v>44011</v>
      </c>
      <c r="B5526" s="246" t="s">
        <v>51</v>
      </c>
      <c r="C5526" s="222" t="s">
        <v>51</v>
      </c>
    </row>
    <row r="5527" spans="1:3" x14ac:dyDescent="0.25">
      <c r="A5527" s="245">
        <v>44012</v>
      </c>
      <c r="B5527" s="246" t="s">
        <v>51</v>
      </c>
      <c r="C5527" s="222" t="s">
        <v>51</v>
      </c>
    </row>
    <row r="5528" spans="1:3" x14ac:dyDescent="0.25">
      <c r="A5528" s="245">
        <v>44013</v>
      </c>
      <c r="B5528" s="246" t="s">
        <v>51</v>
      </c>
      <c r="C5528" s="222" t="s">
        <v>51</v>
      </c>
    </row>
    <row r="5529" spans="1:3" x14ac:dyDescent="0.25">
      <c r="A5529" s="245">
        <v>44014</v>
      </c>
      <c r="B5529" s="246" t="s">
        <v>51</v>
      </c>
      <c r="C5529" s="222" t="s">
        <v>51</v>
      </c>
    </row>
    <row r="5530" spans="1:3" x14ac:dyDescent="0.25">
      <c r="A5530" s="245">
        <v>44015</v>
      </c>
      <c r="B5530" s="246" t="s">
        <v>51</v>
      </c>
      <c r="C5530" s="222" t="s">
        <v>51</v>
      </c>
    </row>
    <row r="5531" spans="1:3" x14ac:dyDescent="0.25">
      <c r="A5531" s="245">
        <v>44016</v>
      </c>
      <c r="B5531" s="246" t="s">
        <v>51</v>
      </c>
      <c r="C5531" s="222" t="s">
        <v>51</v>
      </c>
    </row>
    <row r="5532" spans="1:3" x14ac:dyDescent="0.25">
      <c r="A5532" s="245">
        <v>44017</v>
      </c>
      <c r="B5532" s="246" t="s">
        <v>51</v>
      </c>
      <c r="C5532" s="222" t="s">
        <v>51</v>
      </c>
    </row>
    <row r="5533" spans="1:3" x14ac:dyDescent="0.25">
      <c r="A5533" s="245">
        <v>44018</v>
      </c>
      <c r="B5533" s="246" t="s">
        <v>51</v>
      </c>
      <c r="C5533" s="222" t="s">
        <v>51</v>
      </c>
    </row>
    <row r="5534" spans="1:3" x14ac:dyDescent="0.25">
      <c r="A5534" s="245">
        <v>44019</v>
      </c>
      <c r="B5534" s="246" t="s">
        <v>51</v>
      </c>
      <c r="C5534" s="222" t="s">
        <v>51</v>
      </c>
    </row>
    <row r="5535" spans="1:3" x14ac:dyDescent="0.25">
      <c r="A5535" s="245">
        <v>44020</v>
      </c>
      <c r="B5535" s="246" t="s">
        <v>51</v>
      </c>
      <c r="C5535" s="222" t="s">
        <v>51</v>
      </c>
    </row>
    <row r="5536" spans="1:3" x14ac:dyDescent="0.25">
      <c r="A5536" s="245">
        <v>44021</v>
      </c>
      <c r="B5536" s="246" t="s">
        <v>51</v>
      </c>
      <c r="C5536" s="222" t="s">
        <v>51</v>
      </c>
    </row>
    <row r="5537" spans="1:3" x14ac:dyDescent="0.25">
      <c r="A5537" s="245">
        <v>44024</v>
      </c>
      <c r="B5537" s="246" t="s">
        <v>51</v>
      </c>
      <c r="C5537" s="222" t="s">
        <v>51</v>
      </c>
    </row>
    <row r="5538" spans="1:3" x14ac:dyDescent="0.25">
      <c r="A5538" s="245">
        <v>44025</v>
      </c>
      <c r="B5538" s="246" t="s">
        <v>51</v>
      </c>
      <c r="C5538" s="222" t="s">
        <v>51</v>
      </c>
    </row>
    <row r="5539" spans="1:3" x14ac:dyDescent="0.25">
      <c r="A5539" s="245">
        <v>44026</v>
      </c>
      <c r="B5539" s="246" t="s">
        <v>51</v>
      </c>
      <c r="C5539" s="222" t="s">
        <v>51</v>
      </c>
    </row>
    <row r="5540" spans="1:3" x14ac:dyDescent="0.25">
      <c r="A5540" s="245">
        <v>44027</v>
      </c>
      <c r="B5540" s="246" t="s">
        <v>51</v>
      </c>
      <c r="C5540" s="222" t="s">
        <v>51</v>
      </c>
    </row>
    <row r="5541" spans="1:3" x14ac:dyDescent="0.25">
      <c r="A5541" s="245">
        <v>44028</v>
      </c>
      <c r="B5541" s="246" t="s">
        <v>51</v>
      </c>
      <c r="C5541" s="222" t="s">
        <v>51</v>
      </c>
    </row>
    <row r="5542" spans="1:3" x14ac:dyDescent="0.25">
      <c r="A5542" s="245">
        <v>44029</v>
      </c>
      <c r="B5542" s="246" t="s">
        <v>51</v>
      </c>
      <c r="C5542" s="222" t="s">
        <v>51</v>
      </c>
    </row>
    <row r="5543" spans="1:3" x14ac:dyDescent="0.25">
      <c r="A5543" s="245">
        <v>44030</v>
      </c>
      <c r="B5543" s="246" t="s">
        <v>51</v>
      </c>
      <c r="C5543" s="222" t="s">
        <v>51</v>
      </c>
    </row>
    <row r="5544" spans="1:3" x14ac:dyDescent="0.25">
      <c r="A5544" s="245">
        <v>44031</v>
      </c>
      <c r="B5544" s="246" t="s">
        <v>51</v>
      </c>
      <c r="C5544" s="222" t="s">
        <v>51</v>
      </c>
    </row>
    <row r="5545" spans="1:3" x14ac:dyDescent="0.25">
      <c r="A5545" s="245">
        <v>44032</v>
      </c>
      <c r="B5545" s="246" t="s">
        <v>51</v>
      </c>
      <c r="C5545" s="222" t="s">
        <v>51</v>
      </c>
    </row>
    <row r="5546" spans="1:3" x14ac:dyDescent="0.25">
      <c r="A5546" s="245">
        <v>44033</v>
      </c>
      <c r="B5546" s="246" t="s">
        <v>51</v>
      </c>
      <c r="C5546" s="222" t="s">
        <v>51</v>
      </c>
    </row>
    <row r="5547" spans="1:3" x14ac:dyDescent="0.25">
      <c r="A5547" s="245">
        <v>44034</v>
      </c>
      <c r="B5547" s="246" t="s">
        <v>51</v>
      </c>
      <c r="C5547" s="222" t="s">
        <v>51</v>
      </c>
    </row>
    <row r="5548" spans="1:3" x14ac:dyDescent="0.25">
      <c r="A5548" s="245">
        <v>44035</v>
      </c>
      <c r="B5548" s="246" t="s">
        <v>51</v>
      </c>
      <c r="C5548" s="222" t="s">
        <v>51</v>
      </c>
    </row>
    <row r="5549" spans="1:3" x14ac:dyDescent="0.25">
      <c r="A5549" s="245">
        <v>44036</v>
      </c>
      <c r="B5549" s="246" t="s">
        <v>51</v>
      </c>
      <c r="C5549" s="222" t="s">
        <v>51</v>
      </c>
    </row>
    <row r="5550" spans="1:3" x14ac:dyDescent="0.25">
      <c r="A5550" s="245">
        <v>44037</v>
      </c>
      <c r="B5550" s="246" t="s">
        <v>51</v>
      </c>
      <c r="C5550" s="222" t="s">
        <v>51</v>
      </c>
    </row>
    <row r="5551" spans="1:3" x14ac:dyDescent="0.25">
      <c r="A5551" s="245">
        <v>44038</v>
      </c>
      <c r="B5551" s="246" t="s">
        <v>51</v>
      </c>
      <c r="C5551" s="222" t="s">
        <v>51</v>
      </c>
    </row>
    <row r="5552" spans="1:3" x14ac:dyDescent="0.25">
      <c r="A5552" s="245">
        <v>44039</v>
      </c>
      <c r="B5552" s="246" t="s">
        <v>51</v>
      </c>
      <c r="C5552" s="222" t="s">
        <v>51</v>
      </c>
    </row>
    <row r="5553" spans="1:3" x14ac:dyDescent="0.25">
      <c r="A5553" s="245">
        <v>44040</v>
      </c>
      <c r="B5553" s="246" t="s">
        <v>51</v>
      </c>
      <c r="C5553" s="222" t="s">
        <v>51</v>
      </c>
    </row>
    <row r="5554" spans="1:3" x14ac:dyDescent="0.25">
      <c r="A5554" s="245">
        <v>44041</v>
      </c>
      <c r="B5554" s="246" t="s">
        <v>51</v>
      </c>
      <c r="C5554" s="222" t="s">
        <v>51</v>
      </c>
    </row>
    <row r="5555" spans="1:3" x14ac:dyDescent="0.25">
      <c r="A5555" s="245">
        <v>44042</v>
      </c>
      <c r="B5555" s="246" t="s">
        <v>51</v>
      </c>
      <c r="C5555" s="222" t="s">
        <v>51</v>
      </c>
    </row>
    <row r="5556" spans="1:3" x14ac:dyDescent="0.25">
      <c r="A5556" s="245">
        <v>44043</v>
      </c>
      <c r="B5556" s="246" t="s">
        <v>51</v>
      </c>
      <c r="C5556" s="222" t="s">
        <v>51</v>
      </c>
    </row>
    <row r="5557" spans="1:3" x14ac:dyDescent="0.25">
      <c r="A5557" s="245">
        <v>44044</v>
      </c>
      <c r="B5557" s="246" t="s">
        <v>51</v>
      </c>
      <c r="C5557" s="222" t="s">
        <v>51</v>
      </c>
    </row>
    <row r="5558" spans="1:3" x14ac:dyDescent="0.25">
      <c r="A5558" s="245">
        <v>44045</v>
      </c>
      <c r="B5558" s="246" t="s">
        <v>51</v>
      </c>
      <c r="C5558" s="222" t="s">
        <v>51</v>
      </c>
    </row>
    <row r="5559" spans="1:3" x14ac:dyDescent="0.25">
      <c r="A5559" s="245">
        <v>44046</v>
      </c>
      <c r="B5559" s="246" t="s">
        <v>51</v>
      </c>
      <c r="C5559" s="222" t="s">
        <v>51</v>
      </c>
    </row>
    <row r="5560" spans="1:3" x14ac:dyDescent="0.25">
      <c r="A5560" s="245">
        <v>44047</v>
      </c>
      <c r="B5560" s="246" t="s">
        <v>51</v>
      </c>
      <c r="C5560" s="222" t="s">
        <v>51</v>
      </c>
    </row>
    <row r="5561" spans="1:3" x14ac:dyDescent="0.25">
      <c r="A5561" s="245">
        <v>44048</v>
      </c>
      <c r="B5561" s="246" t="s">
        <v>51</v>
      </c>
      <c r="C5561" s="222" t="s">
        <v>51</v>
      </c>
    </row>
    <row r="5562" spans="1:3" x14ac:dyDescent="0.25">
      <c r="A5562" s="245">
        <v>44049</v>
      </c>
      <c r="B5562" s="246" t="s">
        <v>51</v>
      </c>
      <c r="C5562" s="222" t="s">
        <v>51</v>
      </c>
    </row>
    <row r="5563" spans="1:3" x14ac:dyDescent="0.25">
      <c r="A5563" s="245">
        <v>44050</v>
      </c>
      <c r="B5563" s="246" t="s">
        <v>51</v>
      </c>
      <c r="C5563" s="222" t="s">
        <v>51</v>
      </c>
    </row>
    <row r="5564" spans="1:3" x14ac:dyDescent="0.25">
      <c r="A5564" s="245">
        <v>44051</v>
      </c>
      <c r="B5564" s="246" t="s">
        <v>51</v>
      </c>
      <c r="C5564" s="222" t="s">
        <v>51</v>
      </c>
    </row>
    <row r="5565" spans="1:3" x14ac:dyDescent="0.25">
      <c r="A5565" s="245">
        <v>44053</v>
      </c>
      <c r="B5565" s="246" t="s">
        <v>51</v>
      </c>
      <c r="C5565" s="222" t="s">
        <v>51</v>
      </c>
    </row>
    <row r="5566" spans="1:3" x14ac:dyDescent="0.25">
      <c r="A5566" s="245">
        <v>44054</v>
      </c>
      <c r="B5566" s="246" t="s">
        <v>51</v>
      </c>
      <c r="C5566" s="222" t="s">
        <v>51</v>
      </c>
    </row>
    <row r="5567" spans="1:3" x14ac:dyDescent="0.25">
      <c r="A5567" s="245">
        <v>44056</v>
      </c>
      <c r="B5567" s="246" t="s">
        <v>51</v>
      </c>
      <c r="C5567" s="222" t="s">
        <v>51</v>
      </c>
    </row>
    <row r="5568" spans="1:3" x14ac:dyDescent="0.25">
      <c r="A5568" s="245">
        <v>44057</v>
      </c>
      <c r="B5568" s="246" t="s">
        <v>51</v>
      </c>
      <c r="C5568" s="222" t="s">
        <v>51</v>
      </c>
    </row>
    <row r="5569" spans="1:3" x14ac:dyDescent="0.25">
      <c r="A5569" s="245">
        <v>44058</v>
      </c>
      <c r="B5569" s="246" t="s">
        <v>51</v>
      </c>
      <c r="C5569" s="222" t="s">
        <v>51</v>
      </c>
    </row>
    <row r="5570" spans="1:3" x14ac:dyDescent="0.25">
      <c r="A5570" s="245">
        <v>44060</v>
      </c>
      <c r="B5570" s="246" t="s">
        <v>51</v>
      </c>
      <c r="C5570" s="222" t="s">
        <v>51</v>
      </c>
    </row>
    <row r="5571" spans="1:3" x14ac:dyDescent="0.25">
      <c r="A5571" s="245">
        <v>44061</v>
      </c>
      <c r="B5571" s="246" t="s">
        <v>51</v>
      </c>
      <c r="C5571" s="222" t="s">
        <v>51</v>
      </c>
    </row>
    <row r="5572" spans="1:3" x14ac:dyDescent="0.25">
      <c r="A5572" s="245">
        <v>44064</v>
      </c>
      <c r="B5572" s="246" t="s">
        <v>51</v>
      </c>
      <c r="C5572" s="222" t="s">
        <v>51</v>
      </c>
    </row>
    <row r="5573" spans="1:3" x14ac:dyDescent="0.25">
      <c r="A5573" s="245">
        <v>44066</v>
      </c>
      <c r="B5573" s="246" t="s">
        <v>51</v>
      </c>
      <c r="C5573" s="222" t="s">
        <v>51</v>
      </c>
    </row>
    <row r="5574" spans="1:3" x14ac:dyDescent="0.25">
      <c r="A5574" s="245">
        <v>44068</v>
      </c>
      <c r="B5574" s="246" t="s">
        <v>51</v>
      </c>
      <c r="C5574" s="222" t="s">
        <v>51</v>
      </c>
    </row>
    <row r="5575" spans="1:3" x14ac:dyDescent="0.25">
      <c r="A5575" s="245">
        <v>44073</v>
      </c>
      <c r="B5575" s="246" t="s">
        <v>51</v>
      </c>
      <c r="C5575" s="222" t="s">
        <v>51</v>
      </c>
    </row>
    <row r="5576" spans="1:3" x14ac:dyDescent="0.25">
      <c r="A5576" s="245">
        <v>44078</v>
      </c>
      <c r="B5576" s="246" t="s">
        <v>51</v>
      </c>
      <c r="C5576" s="222" t="s">
        <v>51</v>
      </c>
    </row>
    <row r="5577" spans="1:3" x14ac:dyDescent="0.25">
      <c r="A5577" s="245">
        <v>44081</v>
      </c>
      <c r="B5577" s="246" t="s">
        <v>51</v>
      </c>
      <c r="C5577" s="222" t="s">
        <v>51</v>
      </c>
    </row>
    <row r="5578" spans="1:3" x14ac:dyDescent="0.25">
      <c r="A5578" s="245">
        <v>44082</v>
      </c>
      <c r="B5578" s="246" t="s">
        <v>51</v>
      </c>
      <c r="C5578" s="222" t="s">
        <v>51</v>
      </c>
    </row>
    <row r="5579" spans="1:3" x14ac:dyDescent="0.25">
      <c r="A5579" s="245">
        <v>44084</v>
      </c>
      <c r="B5579" s="246" t="s">
        <v>51</v>
      </c>
      <c r="C5579" s="222" t="s">
        <v>51</v>
      </c>
    </row>
    <row r="5580" spans="1:3" x14ac:dyDescent="0.25">
      <c r="A5580" s="245">
        <v>44085</v>
      </c>
      <c r="B5580" s="246" t="s">
        <v>51</v>
      </c>
      <c r="C5580" s="222" t="s">
        <v>51</v>
      </c>
    </row>
    <row r="5581" spans="1:3" x14ac:dyDescent="0.25">
      <c r="A5581" s="245">
        <v>44087</v>
      </c>
      <c r="B5581" s="246" t="s">
        <v>51</v>
      </c>
      <c r="C5581" s="222" t="s">
        <v>51</v>
      </c>
    </row>
    <row r="5582" spans="1:3" x14ac:dyDescent="0.25">
      <c r="A5582" s="245">
        <v>44088</v>
      </c>
      <c r="B5582" s="246" t="s">
        <v>51</v>
      </c>
      <c r="C5582" s="222" t="s">
        <v>51</v>
      </c>
    </row>
    <row r="5583" spans="1:3" x14ac:dyDescent="0.25">
      <c r="A5583" s="245">
        <v>44090</v>
      </c>
      <c r="B5583" s="246" t="s">
        <v>51</v>
      </c>
      <c r="C5583" s="222" t="s">
        <v>51</v>
      </c>
    </row>
    <row r="5584" spans="1:3" x14ac:dyDescent="0.25">
      <c r="A5584" s="245">
        <v>44093</v>
      </c>
      <c r="B5584" s="246" t="s">
        <v>51</v>
      </c>
      <c r="C5584" s="222" t="s">
        <v>51</v>
      </c>
    </row>
    <row r="5585" spans="1:3" x14ac:dyDescent="0.25">
      <c r="A5585" s="245">
        <v>44094</v>
      </c>
      <c r="B5585" s="246" t="s">
        <v>51</v>
      </c>
      <c r="C5585" s="222" t="s">
        <v>51</v>
      </c>
    </row>
    <row r="5586" spans="1:3" x14ac:dyDescent="0.25">
      <c r="A5586" s="245">
        <v>44095</v>
      </c>
      <c r="B5586" s="246" t="s">
        <v>51</v>
      </c>
      <c r="C5586" s="222" t="s">
        <v>51</v>
      </c>
    </row>
    <row r="5587" spans="1:3" x14ac:dyDescent="0.25">
      <c r="A5587" s="245">
        <v>44096</v>
      </c>
      <c r="B5587" s="246" t="s">
        <v>51</v>
      </c>
      <c r="C5587" s="222" t="s">
        <v>51</v>
      </c>
    </row>
    <row r="5588" spans="1:3" x14ac:dyDescent="0.25">
      <c r="A5588" s="245">
        <v>44098</v>
      </c>
      <c r="B5588" s="246" t="s">
        <v>51</v>
      </c>
      <c r="C5588" s="222" t="s">
        <v>51</v>
      </c>
    </row>
    <row r="5589" spans="1:3" x14ac:dyDescent="0.25">
      <c r="A5589" s="245">
        <v>44100</v>
      </c>
      <c r="B5589" s="246" t="s">
        <v>51</v>
      </c>
      <c r="C5589" s="222" t="s">
        <v>51</v>
      </c>
    </row>
    <row r="5590" spans="1:3" x14ac:dyDescent="0.25">
      <c r="A5590" s="245">
        <v>44101</v>
      </c>
      <c r="B5590" s="246" t="s">
        <v>51</v>
      </c>
      <c r="C5590" s="222" t="s">
        <v>51</v>
      </c>
    </row>
    <row r="5591" spans="1:3" x14ac:dyDescent="0.25">
      <c r="A5591" s="245">
        <v>44102</v>
      </c>
      <c r="B5591" s="246" t="s">
        <v>51</v>
      </c>
      <c r="C5591" s="222" t="s">
        <v>51</v>
      </c>
    </row>
    <row r="5592" spans="1:3" x14ac:dyDescent="0.25">
      <c r="A5592" s="245">
        <v>44105</v>
      </c>
      <c r="B5592" s="246" t="s">
        <v>51</v>
      </c>
      <c r="C5592" s="222" t="s">
        <v>51</v>
      </c>
    </row>
    <row r="5593" spans="1:3" x14ac:dyDescent="0.25">
      <c r="A5593" s="245">
        <v>44107</v>
      </c>
      <c r="B5593" s="246" t="s">
        <v>51</v>
      </c>
      <c r="C5593" s="222" t="s">
        <v>51</v>
      </c>
    </row>
    <row r="5594" spans="1:3" x14ac:dyDescent="0.25">
      <c r="A5594" s="245">
        <v>44109</v>
      </c>
      <c r="B5594" s="246" t="s">
        <v>51</v>
      </c>
      <c r="C5594" s="222" t="s">
        <v>51</v>
      </c>
    </row>
    <row r="5595" spans="1:3" x14ac:dyDescent="0.25">
      <c r="A5595" s="245">
        <v>44112</v>
      </c>
      <c r="B5595" s="246" t="s">
        <v>51</v>
      </c>
      <c r="C5595" s="222" t="s">
        <v>51</v>
      </c>
    </row>
    <row r="5596" spans="1:3" x14ac:dyDescent="0.25">
      <c r="A5596" s="245">
        <v>44118</v>
      </c>
      <c r="B5596" s="246" t="s">
        <v>51</v>
      </c>
      <c r="C5596" s="222" t="s">
        <v>51</v>
      </c>
    </row>
    <row r="5597" spans="1:3" x14ac:dyDescent="0.25">
      <c r="A5597" s="245">
        <v>44164</v>
      </c>
      <c r="B5597" s="246" t="s">
        <v>51</v>
      </c>
      <c r="C5597" s="222" t="s">
        <v>51</v>
      </c>
    </row>
    <row r="5598" spans="1:3" x14ac:dyDescent="0.25">
      <c r="A5598" s="245">
        <v>44171</v>
      </c>
      <c r="B5598" s="246" t="s">
        <v>51</v>
      </c>
      <c r="C5598" s="222" t="s">
        <v>51</v>
      </c>
    </row>
    <row r="5599" spans="1:3" x14ac:dyDescent="0.25">
      <c r="A5599" s="245">
        <v>44178</v>
      </c>
      <c r="B5599" s="246" t="s">
        <v>51</v>
      </c>
      <c r="C5599" s="222" t="s">
        <v>51</v>
      </c>
    </row>
    <row r="5600" spans="1:3" x14ac:dyDescent="0.25">
      <c r="A5600" s="245">
        <v>43903</v>
      </c>
      <c r="B5600" s="246" t="s">
        <v>10</v>
      </c>
      <c r="C5600" s="222" t="s">
        <v>10</v>
      </c>
    </row>
    <row r="5601" spans="1:3" x14ac:dyDescent="0.25">
      <c r="A5601" s="245">
        <v>43907</v>
      </c>
      <c r="B5601" s="246" t="s">
        <v>10</v>
      </c>
      <c r="C5601" s="222" t="s">
        <v>10</v>
      </c>
    </row>
    <row r="5602" spans="1:3" x14ac:dyDescent="0.25">
      <c r="A5602" s="245">
        <v>43910</v>
      </c>
      <c r="B5602" s="246" t="s">
        <v>10</v>
      </c>
      <c r="C5602" s="222" t="s">
        <v>10</v>
      </c>
    </row>
    <row r="5603" spans="1:3" x14ac:dyDescent="0.25">
      <c r="A5603" s="245">
        <v>43916</v>
      </c>
      <c r="B5603" s="246" t="s">
        <v>10</v>
      </c>
      <c r="C5603" s="222" t="s">
        <v>10</v>
      </c>
    </row>
    <row r="5604" spans="1:3" x14ac:dyDescent="0.25">
      <c r="A5604" s="245">
        <v>43920</v>
      </c>
      <c r="B5604" s="246" t="s">
        <v>10</v>
      </c>
      <c r="C5604" s="222" t="s">
        <v>10</v>
      </c>
    </row>
    <row r="5605" spans="1:3" x14ac:dyDescent="0.25">
      <c r="A5605" s="245">
        <v>43923</v>
      </c>
      <c r="B5605" s="246" t="s">
        <v>10</v>
      </c>
      <c r="C5605" s="222" t="s">
        <v>10</v>
      </c>
    </row>
    <row r="5606" spans="1:3" x14ac:dyDescent="0.25">
      <c r="A5606" s="245">
        <v>43924</v>
      </c>
      <c r="B5606" s="246" t="s">
        <v>10</v>
      </c>
      <c r="C5606" s="222" t="s">
        <v>10</v>
      </c>
    </row>
    <row r="5607" spans="1:3" x14ac:dyDescent="0.25">
      <c r="A5607" s="245">
        <v>43926</v>
      </c>
      <c r="B5607" s="246" t="s">
        <v>10</v>
      </c>
      <c r="C5607" s="222" t="s">
        <v>10</v>
      </c>
    </row>
    <row r="5608" spans="1:3" x14ac:dyDescent="0.25">
      <c r="A5608" s="245">
        <v>43929</v>
      </c>
      <c r="B5608" s="246" t="s">
        <v>10</v>
      </c>
      <c r="C5608" s="222" t="s">
        <v>10</v>
      </c>
    </row>
    <row r="5609" spans="1:3" x14ac:dyDescent="0.25">
      <c r="A5609" s="245">
        <v>43930</v>
      </c>
      <c r="B5609" s="246" t="s">
        <v>10</v>
      </c>
      <c r="C5609" s="222" t="s">
        <v>10</v>
      </c>
    </row>
    <row r="5610" spans="1:3" x14ac:dyDescent="0.25">
      <c r="A5610" s="245">
        <v>43936</v>
      </c>
      <c r="B5610" s="246" t="s">
        <v>10</v>
      </c>
      <c r="C5610" s="222" t="s">
        <v>10</v>
      </c>
    </row>
    <row r="5611" spans="1:3" x14ac:dyDescent="0.25">
      <c r="A5611" s="245">
        <v>43948</v>
      </c>
      <c r="B5611" s="246" t="s">
        <v>10</v>
      </c>
      <c r="C5611" s="222" t="s">
        <v>10</v>
      </c>
    </row>
    <row r="5612" spans="1:3" x14ac:dyDescent="0.25">
      <c r="A5612" s="245">
        <v>43953</v>
      </c>
      <c r="B5612" s="246" t="s">
        <v>10</v>
      </c>
      <c r="C5612" s="222" t="s">
        <v>10</v>
      </c>
    </row>
    <row r="5613" spans="1:3" x14ac:dyDescent="0.25">
      <c r="A5613" s="245">
        <v>43956</v>
      </c>
      <c r="B5613" s="246" t="s">
        <v>10</v>
      </c>
      <c r="C5613" s="222" t="s">
        <v>10</v>
      </c>
    </row>
    <row r="5614" spans="1:3" x14ac:dyDescent="0.25">
      <c r="A5614" s="245">
        <v>43963</v>
      </c>
      <c r="B5614" s="246" t="s">
        <v>10</v>
      </c>
      <c r="C5614" s="222" t="s">
        <v>10</v>
      </c>
    </row>
    <row r="5615" spans="1:3" x14ac:dyDescent="0.25">
      <c r="A5615" s="245">
        <v>43979</v>
      </c>
      <c r="B5615" s="246" t="s">
        <v>10</v>
      </c>
      <c r="C5615" s="222" t="s">
        <v>10</v>
      </c>
    </row>
    <row r="5616" spans="1:3" x14ac:dyDescent="0.25">
      <c r="A5616" s="245">
        <v>43981</v>
      </c>
      <c r="B5616" s="246" t="s">
        <v>10</v>
      </c>
      <c r="C5616" s="222" t="s">
        <v>10</v>
      </c>
    </row>
    <row r="5617" spans="1:3" x14ac:dyDescent="0.25">
      <c r="A5617" s="245">
        <v>43983</v>
      </c>
      <c r="B5617" s="246" t="s">
        <v>10</v>
      </c>
      <c r="C5617" s="222" t="s">
        <v>10</v>
      </c>
    </row>
    <row r="5618" spans="1:3" x14ac:dyDescent="0.25">
      <c r="A5618" s="245">
        <v>43985</v>
      </c>
      <c r="B5618" s="246" t="s">
        <v>10</v>
      </c>
      <c r="C5618" s="222" t="s">
        <v>10</v>
      </c>
    </row>
    <row r="5619" spans="1:3" x14ac:dyDescent="0.25">
      <c r="A5619" s="245">
        <v>43986</v>
      </c>
      <c r="B5619" s="246" t="s">
        <v>10</v>
      </c>
      <c r="C5619" s="222" t="s">
        <v>10</v>
      </c>
    </row>
    <row r="5620" spans="1:3" x14ac:dyDescent="0.25">
      <c r="A5620" s="245">
        <v>43987</v>
      </c>
      <c r="B5620" s="246" t="s">
        <v>10</v>
      </c>
      <c r="C5620" s="222" t="s">
        <v>10</v>
      </c>
    </row>
    <row r="5621" spans="1:3" x14ac:dyDescent="0.25">
      <c r="A5621" s="245">
        <v>43988</v>
      </c>
      <c r="B5621" s="246" t="s">
        <v>10</v>
      </c>
      <c r="C5621" s="222" t="s">
        <v>10</v>
      </c>
    </row>
    <row r="5622" spans="1:3" x14ac:dyDescent="0.25">
      <c r="A5622" s="245">
        <v>43989</v>
      </c>
      <c r="B5622" s="246" t="s">
        <v>10</v>
      </c>
      <c r="C5622" s="222" t="s">
        <v>10</v>
      </c>
    </row>
    <row r="5623" spans="1:3" x14ac:dyDescent="0.25">
      <c r="A5623" s="245">
        <v>43990</v>
      </c>
      <c r="B5623" s="246" t="s">
        <v>10</v>
      </c>
      <c r="C5623" s="222" t="s">
        <v>10</v>
      </c>
    </row>
    <row r="5624" spans="1:3" x14ac:dyDescent="0.25">
      <c r="A5624" s="245">
        <v>43991</v>
      </c>
      <c r="B5624" s="246" t="s">
        <v>10</v>
      </c>
      <c r="C5624" s="222" t="s">
        <v>10</v>
      </c>
    </row>
    <row r="5625" spans="1:3" x14ac:dyDescent="0.25">
      <c r="A5625" s="245">
        <v>43992</v>
      </c>
      <c r="B5625" s="246" t="s">
        <v>10</v>
      </c>
      <c r="C5625" s="222" t="s">
        <v>10</v>
      </c>
    </row>
    <row r="5626" spans="1:3" x14ac:dyDescent="0.25">
      <c r="A5626" s="245">
        <v>43993</v>
      </c>
      <c r="B5626" s="246" t="s">
        <v>10</v>
      </c>
      <c r="C5626" s="222" t="s">
        <v>10</v>
      </c>
    </row>
    <row r="5627" spans="1:3" x14ac:dyDescent="0.25">
      <c r="A5627" s="245">
        <v>43994</v>
      </c>
      <c r="B5627" s="246" t="s">
        <v>10</v>
      </c>
      <c r="C5627" s="222" t="s">
        <v>10</v>
      </c>
    </row>
    <row r="5628" spans="1:3" x14ac:dyDescent="0.25">
      <c r="A5628" s="245">
        <v>43995</v>
      </c>
      <c r="B5628" s="246" t="s">
        <v>10</v>
      </c>
      <c r="C5628" s="222" t="s">
        <v>10</v>
      </c>
    </row>
    <row r="5629" spans="1:3" x14ac:dyDescent="0.25">
      <c r="A5629" s="245">
        <v>43996</v>
      </c>
      <c r="B5629" s="246" t="s">
        <v>10</v>
      </c>
      <c r="C5629" s="222" t="s">
        <v>10</v>
      </c>
    </row>
    <row r="5630" spans="1:3" x14ac:dyDescent="0.25">
      <c r="A5630" s="245">
        <v>43998</v>
      </c>
      <c r="B5630" s="246" t="s">
        <v>10</v>
      </c>
      <c r="C5630" s="222" t="s">
        <v>10</v>
      </c>
    </row>
    <row r="5631" spans="1:3" x14ac:dyDescent="0.25">
      <c r="A5631" s="245">
        <v>43999</v>
      </c>
      <c r="B5631" s="246" t="s">
        <v>10</v>
      </c>
      <c r="C5631" s="222" t="s">
        <v>10</v>
      </c>
    </row>
    <row r="5632" spans="1:3" x14ac:dyDescent="0.25">
      <c r="A5632" s="245">
        <v>44000</v>
      </c>
      <c r="B5632" s="246" t="s">
        <v>10</v>
      </c>
      <c r="C5632" s="222" t="s">
        <v>10</v>
      </c>
    </row>
    <row r="5633" spans="1:3" x14ac:dyDescent="0.25">
      <c r="A5633" s="245">
        <v>44001</v>
      </c>
      <c r="B5633" s="246" t="s">
        <v>10</v>
      </c>
      <c r="C5633" s="222" t="s">
        <v>10</v>
      </c>
    </row>
    <row r="5634" spans="1:3" x14ac:dyDescent="0.25">
      <c r="A5634" s="245">
        <v>44002</v>
      </c>
      <c r="B5634" s="246" t="s">
        <v>10</v>
      </c>
      <c r="C5634" s="222" t="s">
        <v>10</v>
      </c>
    </row>
    <row r="5635" spans="1:3" x14ac:dyDescent="0.25">
      <c r="A5635" s="245">
        <v>44003</v>
      </c>
      <c r="B5635" s="246" t="s">
        <v>10</v>
      </c>
      <c r="C5635" s="222" t="s">
        <v>10</v>
      </c>
    </row>
    <row r="5636" spans="1:3" x14ac:dyDescent="0.25">
      <c r="A5636" s="245">
        <v>44004</v>
      </c>
      <c r="B5636" s="246" t="s">
        <v>10</v>
      </c>
      <c r="C5636" s="222" t="s">
        <v>10</v>
      </c>
    </row>
    <row r="5637" spans="1:3" x14ac:dyDescent="0.25">
      <c r="A5637" s="245">
        <v>44005</v>
      </c>
      <c r="B5637" s="246" t="s">
        <v>10</v>
      </c>
      <c r="C5637" s="222" t="s">
        <v>10</v>
      </c>
    </row>
    <row r="5638" spans="1:3" x14ac:dyDescent="0.25">
      <c r="A5638" s="245">
        <v>44006</v>
      </c>
      <c r="B5638" s="246" t="s">
        <v>10</v>
      </c>
      <c r="C5638" s="222" t="s">
        <v>10</v>
      </c>
    </row>
    <row r="5639" spans="1:3" x14ac:dyDescent="0.25">
      <c r="A5639" s="245">
        <v>44007</v>
      </c>
      <c r="B5639" s="246" t="s">
        <v>10</v>
      </c>
      <c r="C5639" s="222" t="s">
        <v>10</v>
      </c>
    </row>
    <row r="5640" spans="1:3" x14ac:dyDescent="0.25">
      <c r="A5640" s="245">
        <v>44008</v>
      </c>
      <c r="B5640" s="246" t="s">
        <v>10</v>
      </c>
      <c r="C5640" s="222" t="s">
        <v>10</v>
      </c>
    </row>
    <row r="5641" spans="1:3" x14ac:dyDescent="0.25">
      <c r="A5641" s="245">
        <v>44009</v>
      </c>
      <c r="B5641" s="246" t="s">
        <v>10</v>
      </c>
      <c r="C5641" s="222" t="s">
        <v>10</v>
      </c>
    </row>
    <row r="5642" spans="1:3" x14ac:dyDescent="0.25">
      <c r="A5642" s="245">
        <v>44010</v>
      </c>
      <c r="B5642" s="246" t="s">
        <v>10</v>
      </c>
      <c r="C5642" s="222" t="s">
        <v>10</v>
      </c>
    </row>
    <row r="5643" spans="1:3" x14ac:dyDescent="0.25">
      <c r="A5643" s="245">
        <v>44011</v>
      </c>
      <c r="B5643" s="246" t="s">
        <v>10</v>
      </c>
      <c r="C5643" s="222" t="s">
        <v>10</v>
      </c>
    </row>
    <row r="5644" spans="1:3" x14ac:dyDescent="0.25">
      <c r="A5644" s="245">
        <v>44012</v>
      </c>
      <c r="B5644" s="246" t="s">
        <v>10</v>
      </c>
      <c r="C5644" s="222" t="s">
        <v>10</v>
      </c>
    </row>
    <row r="5645" spans="1:3" x14ac:dyDescent="0.25">
      <c r="A5645" s="245">
        <v>44013</v>
      </c>
      <c r="B5645" s="246" t="s">
        <v>10</v>
      </c>
      <c r="C5645" s="222" t="s">
        <v>10</v>
      </c>
    </row>
    <row r="5646" spans="1:3" x14ac:dyDescent="0.25">
      <c r="A5646" s="245">
        <v>44014</v>
      </c>
      <c r="B5646" s="246" t="s">
        <v>10</v>
      </c>
      <c r="C5646" s="222" t="s">
        <v>10</v>
      </c>
    </row>
    <row r="5647" spans="1:3" x14ac:dyDescent="0.25">
      <c r="A5647" s="245">
        <v>44015</v>
      </c>
      <c r="B5647" s="246" t="s">
        <v>10</v>
      </c>
      <c r="C5647" s="222" t="s">
        <v>10</v>
      </c>
    </row>
    <row r="5648" spans="1:3" x14ac:dyDescent="0.25">
      <c r="A5648" s="245">
        <v>44016</v>
      </c>
      <c r="B5648" s="246" t="s">
        <v>10</v>
      </c>
      <c r="C5648" s="222" t="s">
        <v>10</v>
      </c>
    </row>
    <row r="5649" spans="1:3" x14ac:dyDescent="0.25">
      <c r="A5649" s="245">
        <v>44017</v>
      </c>
      <c r="B5649" s="246" t="s">
        <v>10</v>
      </c>
      <c r="C5649" s="222" t="s">
        <v>10</v>
      </c>
    </row>
    <row r="5650" spans="1:3" x14ac:dyDescent="0.25">
      <c r="A5650" s="245">
        <v>44018</v>
      </c>
      <c r="B5650" s="246" t="s">
        <v>10</v>
      </c>
      <c r="C5650" s="222" t="s">
        <v>10</v>
      </c>
    </row>
    <row r="5651" spans="1:3" x14ac:dyDescent="0.25">
      <c r="A5651" s="245">
        <v>44019</v>
      </c>
      <c r="B5651" s="246" t="s">
        <v>10</v>
      </c>
      <c r="C5651" s="222" t="s">
        <v>10</v>
      </c>
    </row>
    <row r="5652" spans="1:3" x14ac:dyDescent="0.25">
      <c r="A5652" s="245">
        <v>44020</v>
      </c>
      <c r="B5652" s="246" t="s">
        <v>10</v>
      </c>
      <c r="C5652" s="222" t="s">
        <v>10</v>
      </c>
    </row>
    <row r="5653" spans="1:3" x14ac:dyDescent="0.25">
      <c r="A5653" s="245">
        <v>44021</v>
      </c>
      <c r="B5653" s="246" t="s">
        <v>10</v>
      </c>
      <c r="C5653" s="222" t="s">
        <v>10</v>
      </c>
    </row>
    <row r="5654" spans="1:3" x14ac:dyDescent="0.25">
      <c r="A5654" s="245">
        <v>44022</v>
      </c>
      <c r="B5654" s="246" t="s">
        <v>10</v>
      </c>
      <c r="C5654" s="222" t="s">
        <v>10</v>
      </c>
    </row>
    <row r="5655" spans="1:3" x14ac:dyDescent="0.25">
      <c r="A5655" s="245">
        <v>44023</v>
      </c>
      <c r="B5655" s="246" t="s">
        <v>10</v>
      </c>
      <c r="C5655" s="222" t="s">
        <v>10</v>
      </c>
    </row>
    <row r="5656" spans="1:3" x14ac:dyDescent="0.25">
      <c r="A5656" s="245">
        <v>44024</v>
      </c>
      <c r="B5656" s="246" t="s">
        <v>10</v>
      </c>
      <c r="C5656" s="222" t="s">
        <v>10</v>
      </c>
    </row>
    <row r="5657" spans="1:3" x14ac:dyDescent="0.25">
      <c r="A5657" s="245">
        <v>44025</v>
      </c>
      <c r="B5657" s="246" t="s">
        <v>10</v>
      </c>
      <c r="C5657" s="222" t="s">
        <v>10</v>
      </c>
    </row>
    <row r="5658" spans="1:3" x14ac:dyDescent="0.25">
      <c r="A5658" s="245">
        <v>44026</v>
      </c>
      <c r="B5658" s="246" t="s">
        <v>10</v>
      </c>
      <c r="C5658" s="222" t="s">
        <v>10</v>
      </c>
    </row>
    <row r="5659" spans="1:3" x14ac:dyDescent="0.25">
      <c r="A5659" s="245">
        <v>44027</v>
      </c>
      <c r="B5659" s="246" t="s">
        <v>10</v>
      </c>
      <c r="C5659" s="222" t="s">
        <v>10</v>
      </c>
    </row>
    <row r="5660" spans="1:3" x14ac:dyDescent="0.25">
      <c r="A5660" s="245">
        <v>44028</v>
      </c>
      <c r="B5660" s="246" t="s">
        <v>10</v>
      </c>
      <c r="C5660" s="222" t="s">
        <v>10</v>
      </c>
    </row>
    <row r="5661" spans="1:3" x14ac:dyDescent="0.25">
      <c r="A5661" s="245">
        <v>44029</v>
      </c>
      <c r="B5661" s="246" t="s">
        <v>10</v>
      </c>
      <c r="C5661" s="222" t="s">
        <v>10</v>
      </c>
    </row>
    <row r="5662" spans="1:3" x14ac:dyDescent="0.25">
      <c r="A5662" s="245">
        <v>44030</v>
      </c>
      <c r="B5662" s="246" t="s">
        <v>10</v>
      </c>
      <c r="C5662" s="222" t="s">
        <v>10</v>
      </c>
    </row>
    <row r="5663" spans="1:3" x14ac:dyDescent="0.25">
      <c r="A5663" s="245">
        <v>44031</v>
      </c>
      <c r="B5663" s="246" t="s">
        <v>10</v>
      </c>
      <c r="C5663" s="222" t="s">
        <v>10</v>
      </c>
    </row>
    <row r="5664" spans="1:3" x14ac:dyDescent="0.25">
      <c r="A5664" s="245">
        <v>44032</v>
      </c>
      <c r="B5664" s="246" t="s">
        <v>10</v>
      </c>
      <c r="C5664" s="222" t="s">
        <v>10</v>
      </c>
    </row>
    <row r="5665" spans="1:3" x14ac:dyDescent="0.25">
      <c r="A5665" s="245">
        <v>44033</v>
      </c>
      <c r="B5665" s="246" t="s">
        <v>10</v>
      </c>
      <c r="C5665" s="222" t="s">
        <v>10</v>
      </c>
    </row>
    <row r="5666" spans="1:3" x14ac:dyDescent="0.25">
      <c r="A5666" s="245">
        <v>44034</v>
      </c>
      <c r="B5666" s="246" t="s">
        <v>10</v>
      </c>
      <c r="C5666" s="222" t="s">
        <v>10</v>
      </c>
    </row>
    <row r="5667" spans="1:3" x14ac:dyDescent="0.25">
      <c r="A5667" s="245">
        <v>44035</v>
      </c>
      <c r="B5667" s="246" t="s">
        <v>10</v>
      </c>
      <c r="C5667" s="222" t="s">
        <v>10</v>
      </c>
    </row>
    <row r="5668" spans="1:3" x14ac:dyDescent="0.25">
      <c r="A5668" s="245">
        <v>44036</v>
      </c>
      <c r="B5668" s="246" t="s">
        <v>10</v>
      </c>
      <c r="C5668" s="222" t="s">
        <v>10</v>
      </c>
    </row>
    <row r="5669" spans="1:3" x14ac:dyDescent="0.25">
      <c r="A5669" s="245">
        <v>44037</v>
      </c>
      <c r="B5669" s="246" t="s">
        <v>10</v>
      </c>
      <c r="C5669" s="222" t="s">
        <v>10</v>
      </c>
    </row>
    <row r="5670" spans="1:3" x14ac:dyDescent="0.25">
      <c r="A5670" s="245">
        <v>44038</v>
      </c>
      <c r="B5670" s="246" t="s">
        <v>10</v>
      </c>
      <c r="C5670" s="222" t="s">
        <v>10</v>
      </c>
    </row>
    <row r="5671" spans="1:3" x14ac:dyDescent="0.25">
      <c r="A5671" s="245">
        <v>44039</v>
      </c>
      <c r="B5671" s="246" t="s">
        <v>10</v>
      </c>
      <c r="C5671" s="222" t="s">
        <v>10</v>
      </c>
    </row>
    <row r="5672" spans="1:3" x14ac:dyDescent="0.25">
      <c r="A5672" s="245">
        <v>44040</v>
      </c>
      <c r="B5672" s="246" t="s">
        <v>10</v>
      </c>
      <c r="C5672" s="222" t="s">
        <v>10</v>
      </c>
    </row>
    <row r="5673" spans="1:3" x14ac:dyDescent="0.25">
      <c r="A5673" s="245">
        <v>44041</v>
      </c>
      <c r="B5673" s="246" t="s">
        <v>10</v>
      </c>
      <c r="C5673" s="222" t="s">
        <v>10</v>
      </c>
    </row>
    <row r="5674" spans="1:3" x14ac:dyDescent="0.25">
      <c r="A5674" s="245">
        <v>44042</v>
      </c>
      <c r="B5674" s="246" t="s">
        <v>10</v>
      </c>
      <c r="C5674" s="222" t="s">
        <v>10</v>
      </c>
    </row>
    <row r="5675" spans="1:3" x14ac:dyDescent="0.25">
      <c r="A5675" s="245">
        <v>44043</v>
      </c>
      <c r="B5675" s="246" t="s">
        <v>10</v>
      </c>
      <c r="C5675" s="222" t="s">
        <v>10</v>
      </c>
    </row>
    <row r="5676" spans="1:3" x14ac:dyDescent="0.25">
      <c r="A5676" s="245">
        <v>44044</v>
      </c>
      <c r="B5676" s="246" t="s">
        <v>10</v>
      </c>
      <c r="C5676" s="222" t="s">
        <v>10</v>
      </c>
    </row>
    <row r="5677" spans="1:3" x14ac:dyDescent="0.25">
      <c r="A5677" s="245">
        <v>44045</v>
      </c>
      <c r="B5677" s="246" t="s">
        <v>10</v>
      </c>
      <c r="C5677" s="222" t="s">
        <v>10</v>
      </c>
    </row>
    <row r="5678" spans="1:3" x14ac:dyDescent="0.25">
      <c r="A5678" s="245">
        <v>44046</v>
      </c>
      <c r="B5678" s="246" t="s">
        <v>10</v>
      </c>
      <c r="C5678" s="222" t="s">
        <v>10</v>
      </c>
    </row>
    <row r="5679" spans="1:3" x14ac:dyDescent="0.25">
      <c r="A5679" s="245">
        <v>44047</v>
      </c>
      <c r="B5679" s="246" t="s">
        <v>10</v>
      </c>
      <c r="C5679" s="222" t="s">
        <v>10</v>
      </c>
    </row>
    <row r="5680" spans="1:3" x14ac:dyDescent="0.25">
      <c r="A5680" s="245">
        <v>44048</v>
      </c>
      <c r="B5680" s="246" t="s">
        <v>10</v>
      </c>
      <c r="C5680" s="222" t="s">
        <v>10</v>
      </c>
    </row>
    <row r="5681" spans="1:3" x14ac:dyDescent="0.25">
      <c r="A5681" s="245">
        <v>44049</v>
      </c>
      <c r="B5681" s="246" t="s">
        <v>10</v>
      </c>
      <c r="C5681" s="222" t="s">
        <v>10</v>
      </c>
    </row>
    <row r="5682" spans="1:3" x14ac:dyDescent="0.25">
      <c r="A5682" s="245">
        <v>44050</v>
      </c>
      <c r="B5682" s="246" t="s">
        <v>10</v>
      </c>
      <c r="C5682" s="222" t="s">
        <v>10</v>
      </c>
    </row>
    <row r="5683" spans="1:3" x14ac:dyDescent="0.25">
      <c r="A5683" s="245">
        <v>44051</v>
      </c>
      <c r="B5683" s="246" t="s">
        <v>10</v>
      </c>
      <c r="C5683" s="222" t="s">
        <v>10</v>
      </c>
    </row>
    <row r="5684" spans="1:3" x14ac:dyDescent="0.25">
      <c r="A5684" s="245">
        <v>44052</v>
      </c>
      <c r="B5684" s="246" t="s">
        <v>10</v>
      </c>
      <c r="C5684" s="222" t="s">
        <v>10</v>
      </c>
    </row>
    <row r="5685" spans="1:3" x14ac:dyDescent="0.25">
      <c r="A5685" s="245">
        <v>44053</v>
      </c>
      <c r="B5685" s="246" t="s">
        <v>10</v>
      </c>
      <c r="C5685" s="222" t="s">
        <v>10</v>
      </c>
    </row>
    <row r="5686" spans="1:3" x14ac:dyDescent="0.25">
      <c r="A5686" s="245">
        <v>44054</v>
      </c>
      <c r="B5686" s="246" t="s">
        <v>10</v>
      </c>
      <c r="C5686" s="222" t="s">
        <v>10</v>
      </c>
    </row>
    <row r="5687" spans="1:3" x14ac:dyDescent="0.25">
      <c r="A5687" s="245">
        <v>44055</v>
      </c>
      <c r="B5687" s="246" t="s">
        <v>10</v>
      </c>
      <c r="C5687" s="222" t="s">
        <v>10</v>
      </c>
    </row>
    <row r="5688" spans="1:3" x14ac:dyDescent="0.25">
      <c r="A5688" s="245">
        <v>44057</v>
      </c>
      <c r="B5688" s="246" t="s">
        <v>10</v>
      </c>
      <c r="C5688" s="222" t="s">
        <v>10</v>
      </c>
    </row>
    <row r="5689" spans="1:3" x14ac:dyDescent="0.25">
      <c r="A5689" s="245">
        <v>44058</v>
      </c>
      <c r="B5689" s="246" t="s">
        <v>10</v>
      </c>
      <c r="C5689" s="222" t="s">
        <v>10</v>
      </c>
    </row>
    <row r="5690" spans="1:3" x14ac:dyDescent="0.25">
      <c r="A5690" s="245">
        <v>44059</v>
      </c>
      <c r="B5690" s="246" t="s">
        <v>10</v>
      </c>
      <c r="C5690" s="222" t="s">
        <v>10</v>
      </c>
    </row>
    <row r="5691" spans="1:3" x14ac:dyDescent="0.25">
      <c r="A5691" s="245">
        <v>44060</v>
      </c>
      <c r="B5691" s="246" t="s">
        <v>10</v>
      </c>
      <c r="C5691" s="222" t="s">
        <v>10</v>
      </c>
    </row>
    <row r="5692" spans="1:3" x14ac:dyDescent="0.25">
      <c r="A5692" s="245">
        <v>44061</v>
      </c>
      <c r="B5692" s="246" t="s">
        <v>10</v>
      </c>
      <c r="C5692" s="222" t="s">
        <v>10</v>
      </c>
    </row>
    <row r="5693" spans="1:3" x14ac:dyDescent="0.25">
      <c r="A5693" s="245">
        <v>44062</v>
      </c>
      <c r="B5693" s="246" t="s">
        <v>10</v>
      </c>
      <c r="C5693" s="222" t="s">
        <v>10</v>
      </c>
    </row>
    <row r="5694" spans="1:3" x14ac:dyDescent="0.25">
      <c r="A5694" s="245">
        <v>44064</v>
      </c>
      <c r="B5694" s="246" t="s">
        <v>10</v>
      </c>
      <c r="C5694" s="222" t="s">
        <v>10</v>
      </c>
    </row>
    <row r="5695" spans="1:3" x14ac:dyDescent="0.25">
      <c r="A5695" s="245">
        <v>44065</v>
      </c>
      <c r="B5695" s="246" t="s">
        <v>10</v>
      </c>
      <c r="C5695" s="222" t="s">
        <v>10</v>
      </c>
    </row>
    <row r="5696" spans="1:3" x14ac:dyDescent="0.25">
      <c r="A5696" s="245">
        <v>44071</v>
      </c>
      <c r="B5696" s="246" t="s">
        <v>10</v>
      </c>
      <c r="C5696" s="222" t="s">
        <v>10</v>
      </c>
    </row>
    <row r="5697" spans="1:3" x14ac:dyDescent="0.25">
      <c r="A5697" s="245">
        <v>44073</v>
      </c>
      <c r="B5697" s="246" t="s">
        <v>10</v>
      </c>
      <c r="C5697" s="222" t="s">
        <v>10</v>
      </c>
    </row>
    <row r="5698" spans="1:3" x14ac:dyDescent="0.25">
      <c r="A5698" s="245">
        <v>44078</v>
      </c>
      <c r="B5698" s="246" t="s">
        <v>10</v>
      </c>
      <c r="C5698" s="222" t="s">
        <v>10</v>
      </c>
    </row>
    <row r="5699" spans="1:3" x14ac:dyDescent="0.25">
      <c r="A5699" s="245">
        <v>44083</v>
      </c>
      <c r="B5699" s="246" t="s">
        <v>10</v>
      </c>
      <c r="C5699" s="222" t="s">
        <v>10</v>
      </c>
    </row>
    <row r="5700" spans="1:3" x14ac:dyDescent="0.25">
      <c r="A5700" s="245">
        <v>44093</v>
      </c>
      <c r="B5700" s="246" t="s">
        <v>10</v>
      </c>
      <c r="C5700" s="222" t="s">
        <v>10</v>
      </c>
    </row>
    <row r="5701" spans="1:3" x14ac:dyDescent="0.25">
      <c r="A5701" s="245">
        <v>44098</v>
      </c>
      <c r="B5701" s="246" t="s">
        <v>10</v>
      </c>
      <c r="C5701" s="222" t="s">
        <v>10</v>
      </c>
    </row>
    <row r="5702" spans="1:3" x14ac:dyDescent="0.25">
      <c r="A5702" s="245">
        <v>44101</v>
      </c>
      <c r="B5702" s="246" t="s">
        <v>10</v>
      </c>
      <c r="C5702" s="222" t="s">
        <v>10</v>
      </c>
    </row>
    <row r="5703" spans="1:3" x14ac:dyDescent="0.25">
      <c r="A5703" s="245">
        <v>44103</v>
      </c>
      <c r="B5703" s="246" t="s">
        <v>10</v>
      </c>
      <c r="C5703" s="222" t="s">
        <v>10</v>
      </c>
    </row>
    <row r="5704" spans="1:3" x14ac:dyDescent="0.25">
      <c r="A5704" s="245">
        <v>44104</v>
      </c>
      <c r="B5704" s="246" t="s">
        <v>10</v>
      </c>
      <c r="C5704" s="222" t="s">
        <v>10</v>
      </c>
    </row>
    <row r="5705" spans="1:3" x14ac:dyDescent="0.25">
      <c r="A5705" s="245">
        <v>44105</v>
      </c>
      <c r="B5705" s="246" t="s">
        <v>10</v>
      </c>
      <c r="C5705" s="222" t="s">
        <v>10</v>
      </c>
    </row>
    <row r="5706" spans="1:3" x14ac:dyDescent="0.25">
      <c r="A5706" s="245">
        <v>44106</v>
      </c>
      <c r="B5706" s="246" t="s">
        <v>10</v>
      </c>
      <c r="C5706" s="222" t="s">
        <v>10</v>
      </c>
    </row>
    <row r="5707" spans="1:3" x14ac:dyDescent="0.25">
      <c r="A5707" s="245">
        <v>44108</v>
      </c>
      <c r="B5707" s="246" t="s">
        <v>10</v>
      </c>
      <c r="C5707" s="222" t="s">
        <v>10</v>
      </c>
    </row>
    <row r="5708" spans="1:3" x14ac:dyDescent="0.25">
      <c r="A5708" s="245">
        <v>44112</v>
      </c>
      <c r="B5708" s="246" t="s">
        <v>10</v>
      </c>
      <c r="C5708" s="222" t="s">
        <v>10</v>
      </c>
    </row>
    <row r="5709" spans="1:3" x14ac:dyDescent="0.25">
      <c r="A5709" s="245">
        <v>44116</v>
      </c>
      <c r="B5709" s="246" t="s">
        <v>10</v>
      </c>
      <c r="C5709" s="222" t="s">
        <v>10</v>
      </c>
    </row>
    <row r="5710" spans="1:3" x14ac:dyDescent="0.25">
      <c r="A5710" s="245">
        <v>44120</v>
      </c>
      <c r="B5710" s="246" t="s">
        <v>10</v>
      </c>
      <c r="C5710" s="222" t="s">
        <v>10</v>
      </c>
    </row>
    <row r="5711" spans="1:3" x14ac:dyDescent="0.25">
      <c r="A5711" s="245">
        <v>44125</v>
      </c>
      <c r="B5711" s="246" t="s">
        <v>10</v>
      </c>
      <c r="C5711" s="222" t="s">
        <v>10</v>
      </c>
    </row>
    <row r="5712" spans="1:3" x14ac:dyDescent="0.25">
      <c r="A5712" s="245">
        <v>44131</v>
      </c>
      <c r="B5712" s="246" t="s">
        <v>10</v>
      </c>
      <c r="C5712" s="222" t="s">
        <v>10</v>
      </c>
    </row>
    <row r="5713" spans="1:3" x14ac:dyDescent="0.25">
      <c r="A5713" s="245">
        <v>44134</v>
      </c>
      <c r="B5713" s="246" t="s">
        <v>10</v>
      </c>
      <c r="C5713" s="222" t="s">
        <v>10</v>
      </c>
    </row>
    <row r="5714" spans="1:3" x14ac:dyDescent="0.25">
      <c r="A5714" s="245">
        <v>44136</v>
      </c>
      <c r="B5714" s="246" t="s">
        <v>10</v>
      </c>
      <c r="C5714" s="222" t="s">
        <v>10</v>
      </c>
    </row>
    <row r="5715" spans="1:3" x14ac:dyDescent="0.25">
      <c r="A5715" s="245">
        <v>44144</v>
      </c>
      <c r="B5715" s="246" t="s">
        <v>10</v>
      </c>
      <c r="C5715" s="222" t="s">
        <v>10</v>
      </c>
    </row>
    <row r="5716" spans="1:3" x14ac:dyDescent="0.25">
      <c r="A5716" s="245">
        <v>44147</v>
      </c>
      <c r="B5716" s="246" t="s">
        <v>10</v>
      </c>
      <c r="C5716" s="222" t="s">
        <v>10</v>
      </c>
    </row>
    <row r="5717" spans="1:3" x14ac:dyDescent="0.25">
      <c r="A5717" s="245">
        <v>44150</v>
      </c>
      <c r="B5717" s="246" t="s">
        <v>10</v>
      </c>
      <c r="C5717" s="222" t="s">
        <v>10</v>
      </c>
    </row>
    <row r="5718" spans="1:3" x14ac:dyDescent="0.25">
      <c r="A5718" s="245">
        <v>44151</v>
      </c>
      <c r="B5718" s="246" t="s">
        <v>10</v>
      </c>
      <c r="C5718" s="222" t="s">
        <v>10</v>
      </c>
    </row>
    <row r="5719" spans="1:3" x14ac:dyDescent="0.25">
      <c r="A5719" s="245">
        <v>44157</v>
      </c>
      <c r="B5719" s="246" t="s">
        <v>10</v>
      </c>
      <c r="C5719" s="222" t="s">
        <v>10</v>
      </c>
    </row>
    <row r="5720" spans="1:3" x14ac:dyDescent="0.25">
      <c r="A5720" s="245">
        <v>44158</v>
      </c>
      <c r="B5720" s="246" t="s">
        <v>10</v>
      </c>
      <c r="C5720" s="222" t="s">
        <v>10</v>
      </c>
    </row>
    <row r="5721" spans="1:3" x14ac:dyDescent="0.25">
      <c r="A5721" s="245">
        <v>44162</v>
      </c>
      <c r="B5721" s="246" t="s">
        <v>10</v>
      </c>
      <c r="C5721" s="222" t="s">
        <v>10</v>
      </c>
    </row>
    <row r="5722" spans="1:3" x14ac:dyDescent="0.25">
      <c r="A5722" s="245">
        <v>44164</v>
      </c>
      <c r="B5722" s="246" t="s">
        <v>10</v>
      </c>
      <c r="C5722" s="222" t="s">
        <v>10</v>
      </c>
    </row>
    <row r="5723" spans="1:3" x14ac:dyDescent="0.25">
      <c r="A5723" s="245">
        <v>44168</v>
      </c>
      <c r="B5723" s="246" t="s">
        <v>10</v>
      </c>
      <c r="C5723" s="222" t="s">
        <v>10</v>
      </c>
    </row>
    <row r="5724" spans="1:3" x14ac:dyDescent="0.25">
      <c r="A5724" s="245">
        <v>44171</v>
      </c>
      <c r="B5724" s="246" t="s">
        <v>10</v>
      </c>
      <c r="C5724" s="222" t="s">
        <v>10</v>
      </c>
    </row>
    <row r="5725" spans="1:3" x14ac:dyDescent="0.25">
      <c r="A5725" s="245">
        <v>44172</v>
      </c>
      <c r="B5725" s="246" t="s">
        <v>10</v>
      </c>
      <c r="C5725" s="222" t="s">
        <v>10</v>
      </c>
    </row>
    <row r="5726" spans="1:3" x14ac:dyDescent="0.25">
      <c r="A5726" s="245">
        <v>44178</v>
      </c>
      <c r="B5726" s="246" t="s">
        <v>10</v>
      </c>
      <c r="C5726" s="222" t="s">
        <v>10</v>
      </c>
    </row>
  </sheetData>
  <autoFilter ref="A1:G191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topLeftCell="A103" workbookViewId="0">
      <selection activeCell="E123" sqref="E123"/>
    </sheetView>
  </sheetViews>
  <sheetFormatPr baseColWidth="10" defaultRowHeight="15" x14ac:dyDescent="0.25"/>
  <cols>
    <col min="1" max="1" width="7.140625" style="147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0" customWidth="1"/>
    <col min="6" max="6" width="4.7109375" style="130" customWidth="1"/>
    <col min="7" max="7" width="6.28515625" style="92" customWidth="1"/>
    <col min="8" max="8" width="6.28515625" style="94" customWidth="1"/>
    <col min="9" max="9" width="2.7109375" style="130" customWidth="1"/>
    <col min="10" max="10" width="4.7109375" style="130" customWidth="1"/>
    <col min="11" max="11" width="11" style="92" customWidth="1"/>
    <col min="12" max="12" width="1.7109375" style="94" customWidth="1"/>
    <col min="13" max="13" width="8" style="130" customWidth="1"/>
    <col min="14" max="14" width="4.7109375" style="130" customWidth="1"/>
    <col min="15" max="15" width="11.42578125" style="92" customWidth="1"/>
    <col min="16" max="16" width="1.7109375" style="94" customWidth="1"/>
    <col min="17" max="17" width="3" style="125" customWidth="1"/>
    <col min="18" max="18" width="4.7109375" style="130" customWidth="1"/>
    <col min="19" max="19" width="7.7109375" style="92" customWidth="1"/>
    <col min="20" max="20" width="1.7109375" style="94" customWidth="1"/>
    <col min="21" max="21" width="1.7109375" style="129" customWidth="1"/>
    <col min="22" max="22" width="4.7109375" style="130" customWidth="1"/>
    <col min="23" max="23" width="9.42578125" style="92" customWidth="1"/>
    <col min="24" max="24" width="1.7109375" style="94" customWidth="1"/>
    <col min="25" max="25" width="6.140625" style="125" customWidth="1"/>
    <col min="26" max="26" width="8.42578125" style="130" customWidth="1"/>
    <col min="27" max="27" width="7.85546875" style="112" customWidth="1"/>
    <col min="28" max="28" width="1.7109375" style="94" customWidth="1"/>
    <col min="29" max="29" width="1.7109375" style="125" customWidth="1"/>
    <col min="30" max="30" width="4.7109375" style="130" customWidth="1"/>
    <col min="31" max="31" width="11.42578125" style="92" customWidth="1"/>
    <col min="32" max="32" width="1.7109375" style="94" customWidth="1"/>
    <col min="33" max="33" width="1.7109375" style="125" customWidth="1"/>
    <col min="34" max="34" width="4.7109375" style="130" customWidth="1"/>
    <col min="35" max="35" width="11.42578125" style="92" customWidth="1"/>
    <col min="36" max="36" width="1.7109375" style="94" customWidth="1"/>
    <col min="37" max="37" width="1.7109375" style="125" customWidth="1"/>
    <col min="38" max="38" width="4.7109375" style="130" customWidth="1"/>
    <col min="39" max="39" width="8.42578125" style="92" customWidth="1"/>
    <col min="40" max="40" width="1.7109375" style="94" customWidth="1"/>
    <col min="41" max="41" width="1.7109375" style="125" customWidth="1"/>
    <col min="42" max="42" width="4.7109375" style="130" customWidth="1"/>
    <col min="43" max="43" width="8.7109375" style="112" customWidth="1"/>
    <col min="44" max="44" width="1.7109375" style="94" customWidth="1"/>
    <col min="45" max="45" width="1.7109375" style="125" customWidth="1"/>
    <col min="46" max="46" width="4.7109375" style="130" customWidth="1"/>
    <col min="47" max="47" width="7.28515625" style="92" customWidth="1"/>
    <col min="48" max="48" width="1.7109375" style="94" customWidth="1"/>
    <col min="49" max="49" width="4.28515625" style="125" customWidth="1"/>
    <col min="50" max="50" width="4.7109375" style="130" customWidth="1"/>
    <col min="51" max="51" width="8.28515625" style="92" customWidth="1"/>
    <col min="52" max="52" width="1.7109375" style="95" customWidth="1"/>
    <col min="53" max="53" width="3.28515625" style="125" customWidth="1"/>
    <col min="54" max="54" width="4.7109375" style="130" customWidth="1"/>
    <col min="55" max="55" width="4.85546875" style="112" customWidth="1"/>
    <col min="56" max="56" width="1.7109375" style="95" customWidth="1"/>
    <col min="57" max="57" width="1.7109375" style="125" customWidth="1"/>
    <col min="58" max="58" width="4.7109375" style="130" customWidth="1"/>
    <col min="59" max="59" width="7.85546875" style="92" customWidth="1"/>
    <col min="60" max="60" width="1.7109375" style="95" customWidth="1"/>
    <col min="61" max="61" width="4.85546875" style="125" customWidth="1"/>
    <col min="62" max="62" width="5.85546875" style="130" customWidth="1"/>
    <col min="63" max="63" width="8.42578125" style="92" customWidth="1"/>
    <col min="64" max="64" width="1.7109375" style="95" customWidth="1"/>
    <col min="65" max="65" width="1.7109375" style="125" customWidth="1"/>
    <col min="66" max="66" width="5.140625" style="130" customWidth="1"/>
    <col min="67" max="67" width="9" style="92" customWidth="1"/>
    <col min="68" max="68" width="1.7109375" style="95" customWidth="1"/>
    <col min="69" max="69" width="1.7109375" style="125" customWidth="1"/>
    <col min="70" max="70" width="5.140625" style="130" customWidth="1"/>
    <col min="71" max="71" width="11.42578125" style="96"/>
    <col min="72" max="72" width="1.7109375" style="95" customWidth="1"/>
    <col min="73" max="73" width="3.85546875" style="126" customWidth="1"/>
    <col min="74" max="74" width="5.5703125" style="130" customWidth="1"/>
    <col min="75" max="16384" width="11.42578125" style="92"/>
  </cols>
  <sheetData>
    <row r="1" spans="1:74" s="49" customFormat="1" x14ac:dyDescent="0.25">
      <c r="A1" s="69" t="s">
        <v>310</v>
      </c>
      <c r="B1" s="79" t="s">
        <v>0</v>
      </c>
      <c r="C1" s="80" t="s">
        <v>14</v>
      </c>
      <c r="D1" s="81"/>
      <c r="E1" s="123" t="s">
        <v>755</v>
      </c>
      <c r="F1" s="123" t="s">
        <v>841</v>
      </c>
      <c r="G1" s="80" t="s">
        <v>20</v>
      </c>
      <c r="H1" s="81"/>
      <c r="I1" s="123" t="s">
        <v>756</v>
      </c>
      <c r="J1" s="123"/>
      <c r="K1" s="80" t="s">
        <v>13</v>
      </c>
      <c r="L1" s="81"/>
      <c r="M1" s="123"/>
      <c r="N1" s="123"/>
      <c r="O1" s="69" t="s">
        <v>24</v>
      </c>
      <c r="P1" s="81"/>
      <c r="Q1" s="123" t="s">
        <v>757</v>
      </c>
      <c r="R1" s="123"/>
      <c r="S1" s="69" t="s">
        <v>47</v>
      </c>
      <c r="T1" s="81"/>
      <c r="U1" s="101" t="s">
        <v>758</v>
      </c>
      <c r="V1" s="123"/>
      <c r="W1" s="69" t="s">
        <v>48</v>
      </c>
      <c r="X1" s="81"/>
      <c r="Y1" s="123" t="s">
        <v>759</v>
      </c>
      <c r="Z1" s="123"/>
      <c r="AA1" s="113" t="s">
        <v>7</v>
      </c>
      <c r="AB1" s="81"/>
      <c r="AC1" s="123" t="s">
        <v>760</v>
      </c>
      <c r="AD1" s="123"/>
      <c r="AE1" s="69" t="s">
        <v>9</v>
      </c>
      <c r="AF1" s="81"/>
      <c r="AG1" s="123" t="s">
        <v>761</v>
      </c>
      <c r="AH1" s="123"/>
      <c r="AI1" s="69" t="s">
        <v>15</v>
      </c>
      <c r="AJ1" s="81"/>
      <c r="AK1" s="123" t="s">
        <v>762</v>
      </c>
      <c r="AL1" s="123"/>
      <c r="AM1" s="69" t="s">
        <v>11</v>
      </c>
      <c r="AN1" s="81"/>
      <c r="AO1" s="123"/>
      <c r="AP1" s="123"/>
      <c r="AQ1" s="113" t="s">
        <v>12</v>
      </c>
      <c r="AR1" s="81"/>
      <c r="AS1" s="123"/>
      <c r="AT1" s="123"/>
      <c r="AU1" s="69" t="s">
        <v>8</v>
      </c>
      <c r="AV1" s="81"/>
      <c r="AW1" s="123"/>
      <c r="AX1" s="123"/>
      <c r="AY1" s="69" t="s">
        <v>49</v>
      </c>
      <c r="AZ1" s="82"/>
      <c r="BA1" s="123"/>
      <c r="BB1" s="123"/>
      <c r="BC1" s="113" t="s">
        <v>50</v>
      </c>
      <c r="BD1" s="82"/>
      <c r="BE1" s="123"/>
      <c r="BF1" s="123"/>
      <c r="BG1" s="69" t="s">
        <v>27</v>
      </c>
      <c r="BH1" s="82"/>
      <c r="BI1" s="123"/>
      <c r="BJ1" s="123"/>
      <c r="BK1" s="69" t="s">
        <v>51</v>
      </c>
      <c r="BL1" s="82"/>
      <c r="BM1" s="123"/>
      <c r="BN1" s="123"/>
      <c r="BO1" s="69" t="s">
        <v>10</v>
      </c>
      <c r="BP1" s="82"/>
      <c r="BQ1" s="123"/>
      <c r="BR1" s="123"/>
      <c r="BS1" s="33" t="s">
        <v>191</v>
      </c>
      <c r="BT1" s="82"/>
      <c r="BU1" s="101"/>
      <c r="BV1" s="123"/>
    </row>
    <row r="2" spans="1:74" s="9" customFormat="1" x14ac:dyDescent="0.25">
      <c r="A2" s="145">
        <v>1</v>
      </c>
      <c r="B2" s="89">
        <v>43903</v>
      </c>
      <c r="C2" s="83"/>
      <c r="D2" s="84"/>
      <c r="E2" s="123"/>
      <c r="F2" s="123"/>
      <c r="G2" s="83"/>
      <c r="H2" s="84"/>
      <c r="I2" s="123"/>
      <c r="J2" s="123"/>
      <c r="K2" s="83"/>
      <c r="L2" s="84"/>
      <c r="M2" s="123"/>
      <c r="N2" s="123"/>
      <c r="O2" s="83"/>
      <c r="P2" s="84"/>
      <c r="Q2" s="124"/>
      <c r="R2" s="123"/>
      <c r="S2" s="83"/>
      <c r="T2" s="84"/>
      <c r="U2" s="127"/>
      <c r="V2" s="123"/>
      <c r="W2" s="83"/>
      <c r="X2" s="84"/>
      <c r="Y2" s="124"/>
      <c r="Z2" s="123"/>
      <c r="AA2" s="114">
        <v>1</v>
      </c>
      <c r="AB2" s="84"/>
      <c r="AC2" s="124"/>
      <c r="AD2" s="123"/>
      <c r="AE2" s="83"/>
      <c r="AF2" s="84"/>
      <c r="AG2" s="124"/>
      <c r="AH2" s="123"/>
      <c r="AI2" s="83"/>
      <c r="AJ2" s="84"/>
      <c r="AK2" s="124"/>
      <c r="AL2" s="123"/>
      <c r="AM2" s="83"/>
      <c r="AN2" s="84"/>
      <c r="AO2" s="124"/>
      <c r="AP2" s="123"/>
      <c r="AQ2" s="114"/>
      <c r="AR2" s="84"/>
      <c r="AS2" s="124"/>
      <c r="AT2" s="123"/>
      <c r="AU2" s="83"/>
      <c r="AV2" s="84"/>
      <c r="AW2" s="124"/>
      <c r="AX2" s="123"/>
      <c r="AY2" s="83"/>
      <c r="AZ2" s="85"/>
      <c r="BA2" s="124"/>
      <c r="BB2" s="123"/>
      <c r="BC2" s="114"/>
      <c r="BD2" s="85"/>
      <c r="BE2" s="124"/>
      <c r="BF2" s="123"/>
      <c r="BG2" s="83"/>
      <c r="BH2" s="85"/>
      <c r="BI2" s="124"/>
      <c r="BJ2" s="123"/>
      <c r="BK2" s="83"/>
      <c r="BL2" s="85"/>
      <c r="BM2" s="124"/>
      <c r="BN2" s="123"/>
      <c r="BO2" s="83"/>
      <c r="BP2" s="85"/>
      <c r="BQ2" s="124"/>
      <c r="BR2" s="123"/>
      <c r="BS2" s="86">
        <v>1</v>
      </c>
      <c r="BT2" s="85"/>
      <c r="BU2" s="101"/>
      <c r="BV2" s="123"/>
    </row>
    <row r="3" spans="1:74" s="9" customFormat="1" x14ac:dyDescent="0.25">
      <c r="A3" s="145">
        <f>(B3-B2)+A2</f>
        <v>5</v>
      </c>
      <c r="B3" s="89">
        <v>43907</v>
      </c>
      <c r="C3" s="83"/>
      <c r="D3" s="84"/>
      <c r="E3" s="123"/>
      <c r="F3" s="123"/>
      <c r="G3" s="83"/>
      <c r="H3" s="84"/>
      <c r="I3" s="123"/>
      <c r="J3" s="123"/>
      <c r="K3" s="83"/>
      <c r="L3" s="84"/>
      <c r="M3" s="123"/>
      <c r="N3" s="123"/>
      <c r="O3" s="83"/>
      <c r="P3" s="84"/>
      <c r="Q3" s="124"/>
      <c r="R3" s="123"/>
      <c r="S3" s="83"/>
      <c r="T3" s="84"/>
      <c r="U3" s="127"/>
      <c r="V3" s="123"/>
      <c r="W3" s="83"/>
      <c r="X3" s="84"/>
      <c r="Y3" s="124"/>
      <c r="Z3" s="123"/>
      <c r="AA3" s="114"/>
      <c r="AB3" s="84"/>
      <c r="AC3" s="124"/>
      <c r="AD3" s="123"/>
      <c r="AE3" s="83"/>
      <c r="AF3" s="84"/>
      <c r="AG3" s="124"/>
      <c r="AH3" s="123"/>
      <c r="AI3" s="83"/>
      <c r="AJ3" s="84"/>
      <c r="AK3" s="124"/>
      <c r="AL3" s="123"/>
      <c r="AM3" s="83"/>
      <c r="AN3" s="84"/>
      <c r="AO3" s="124"/>
      <c r="AP3" s="123"/>
      <c r="AQ3" s="114"/>
      <c r="AR3" s="84"/>
      <c r="AS3" s="124"/>
      <c r="AT3" s="123"/>
      <c r="AU3" s="83">
        <v>1</v>
      </c>
      <c r="AV3" s="84"/>
      <c r="AW3" s="124"/>
      <c r="AX3" s="123"/>
      <c r="AY3" s="83"/>
      <c r="AZ3" s="85"/>
      <c r="BA3" s="124"/>
      <c r="BB3" s="123"/>
      <c r="BC3" s="114"/>
      <c r="BD3" s="85"/>
      <c r="BE3" s="124"/>
      <c r="BF3" s="123"/>
      <c r="BG3" s="83"/>
      <c r="BH3" s="85"/>
      <c r="BI3" s="124"/>
      <c r="BJ3" s="123"/>
      <c r="BK3" s="83"/>
      <c r="BL3" s="85"/>
      <c r="BM3" s="124"/>
      <c r="BN3" s="123"/>
      <c r="BO3" s="83"/>
      <c r="BP3" s="85"/>
      <c r="BQ3" s="124"/>
      <c r="BR3" s="123"/>
      <c r="BS3" s="86">
        <v>1</v>
      </c>
      <c r="BT3" s="85"/>
      <c r="BU3" s="101"/>
      <c r="BV3" s="123"/>
    </row>
    <row r="4" spans="1:74" s="9" customFormat="1" x14ac:dyDescent="0.25">
      <c r="A4" s="145">
        <f t="shared" ref="A4:A68" si="0">(B4-B3)+A3</f>
        <v>8</v>
      </c>
      <c r="B4" s="89">
        <v>43910</v>
      </c>
      <c r="C4" s="83"/>
      <c r="D4" s="84"/>
      <c r="E4" s="123"/>
      <c r="F4" s="123"/>
      <c r="G4" s="83"/>
      <c r="H4" s="84"/>
      <c r="I4" s="123"/>
      <c r="J4" s="123"/>
      <c r="K4" s="83"/>
      <c r="L4" s="84"/>
      <c r="M4" s="123"/>
      <c r="N4" s="123"/>
      <c r="O4" s="83"/>
      <c r="P4" s="84"/>
      <c r="Q4" s="124"/>
      <c r="R4" s="123"/>
      <c r="S4" s="83"/>
      <c r="T4" s="84"/>
      <c r="U4" s="127"/>
      <c r="V4" s="123"/>
      <c r="W4" s="83"/>
      <c r="X4" s="84"/>
      <c r="Y4" s="124"/>
      <c r="Z4" s="123"/>
      <c r="AA4" s="114">
        <v>1</v>
      </c>
      <c r="AB4" s="84"/>
      <c r="AC4" s="124"/>
      <c r="AD4" s="123"/>
      <c r="AE4" s="83">
        <v>1</v>
      </c>
      <c r="AF4" s="84"/>
      <c r="AG4" s="124"/>
      <c r="AH4" s="123"/>
      <c r="AI4" s="83"/>
      <c r="AJ4" s="84"/>
      <c r="AK4" s="124"/>
      <c r="AL4" s="123"/>
      <c r="AM4" s="83"/>
      <c r="AN4" s="84"/>
      <c r="AO4" s="124"/>
      <c r="AP4" s="123"/>
      <c r="AQ4" s="114"/>
      <c r="AR4" s="84"/>
      <c r="AS4" s="124"/>
      <c r="AT4" s="123"/>
      <c r="AU4" s="83"/>
      <c r="AV4" s="84"/>
      <c r="AW4" s="124"/>
      <c r="AX4" s="123"/>
      <c r="AY4" s="83"/>
      <c r="AZ4" s="85"/>
      <c r="BA4" s="124"/>
      <c r="BB4" s="123"/>
      <c r="BC4" s="114"/>
      <c r="BD4" s="85"/>
      <c r="BE4" s="124"/>
      <c r="BF4" s="123"/>
      <c r="BG4" s="83"/>
      <c r="BH4" s="85"/>
      <c r="BI4" s="124"/>
      <c r="BJ4" s="123"/>
      <c r="BK4" s="83"/>
      <c r="BL4" s="85"/>
      <c r="BM4" s="124"/>
      <c r="BN4" s="123"/>
      <c r="BO4" s="83"/>
      <c r="BP4" s="85"/>
      <c r="BQ4" s="124"/>
      <c r="BR4" s="123"/>
      <c r="BS4" s="86">
        <v>2</v>
      </c>
      <c r="BT4" s="85"/>
      <c r="BU4" s="101"/>
      <c r="BV4" s="123"/>
    </row>
    <row r="5" spans="1:74" s="9" customFormat="1" x14ac:dyDescent="0.25">
      <c r="A5" s="145">
        <f t="shared" si="0"/>
        <v>13</v>
      </c>
      <c r="B5" s="89">
        <v>43915</v>
      </c>
      <c r="C5" s="83"/>
      <c r="D5" s="84"/>
      <c r="E5" s="123"/>
      <c r="F5" s="123"/>
      <c r="G5" s="83"/>
      <c r="H5" s="84"/>
      <c r="I5" s="123"/>
      <c r="J5" s="123"/>
      <c r="K5" s="83"/>
      <c r="L5" s="84"/>
      <c r="M5" s="123"/>
      <c r="N5" s="123"/>
      <c r="O5" s="83"/>
      <c r="P5" s="84"/>
      <c r="Q5" s="124"/>
      <c r="R5" s="123"/>
      <c r="S5" s="83"/>
      <c r="T5" s="84"/>
      <c r="U5" s="127"/>
      <c r="V5" s="123"/>
      <c r="W5" s="83"/>
      <c r="X5" s="84"/>
      <c r="Y5" s="124"/>
      <c r="Z5" s="123"/>
      <c r="AA5" s="114"/>
      <c r="AB5" s="84"/>
      <c r="AC5" s="124"/>
      <c r="AD5" s="123"/>
      <c r="AE5" s="83"/>
      <c r="AF5" s="84"/>
      <c r="AG5" s="124"/>
      <c r="AH5" s="123"/>
      <c r="AI5" s="83"/>
      <c r="AJ5" s="84"/>
      <c r="AK5" s="124"/>
      <c r="AL5" s="123"/>
      <c r="AM5" s="83"/>
      <c r="AN5" s="84"/>
      <c r="AO5" s="124"/>
      <c r="AP5" s="123"/>
      <c r="AQ5" s="114"/>
      <c r="AR5" s="84"/>
      <c r="AS5" s="124"/>
      <c r="AT5" s="123"/>
      <c r="AU5" s="83">
        <v>1</v>
      </c>
      <c r="AV5" s="84"/>
      <c r="AW5" s="124"/>
      <c r="AX5" s="123"/>
      <c r="AY5" s="83"/>
      <c r="AZ5" s="85"/>
      <c r="BA5" s="124"/>
      <c r="BB5" s="123"/>
      <c r="BC5" s="114"/>
      <c r="BD5" s="85"/>
      <c r="BE5" s="124"/>
      <c r="BF5" s="123"/>
      <c r="BG5" s="83"/>
      <c r="BH5" s="85"/>
      <c r="BI5" s="124"/>
      <c r="BJ5" s="123"/>
      <c r="BK5" s="83"/>
      <c r="BL5" s="85"/>
      <c r="BM5" s="124"/>
      <c r="BN5" s="123"/>
      <c r="BO5" s="83">
        <v>1</v>
      </c>
      <c r="BP5" s="85"/>
      <c r="BQ5" s="124"/>
      <c r="BR5" s="123"/>
      <c r="BS5" s="86">
        <v>2</v>
      </c>
      <c r="BT5" s="85"/>
      <c r="BU5" s="101"/>
      <c r="BV5" s="123"/>
    </row>
    <row r="6" spans="1:74" s="9" customFormat="1" x14ac:dyDescent="0.25">
      <c r="A6" s="145">
        <f t="shared" si="0"/>
        <v>14</v>
      </c>
      <c r="B6" s="89">
        <v>43916</v>
      </c>
      <c r="C6" s="83"/>
      <c r="D6" s="84"/>
      <c r="E6" s="123"/>
      <c r="F6" s="123"/>
      <c r="G6" s="83"/>
      <c r="H6" s="84"/>
      <c r="I6" s="123"/>
      <c r="J6" s="123"/>
      <c r="K6" s="83">
        <v>1</v>
      </c>
      <c r="L6" s="84"/>
      <c r="M6" s="123"/>
      <c r="N6" s="123"/>
      <c r="O6" s="83"/>
      <c r="P6" s="84"/>
      <c r="Q6" s="124"/>
      <c r="R6" s="123"/>
      <c r="S6" s="83"/>
      <c r="T6" s="84"/>
      <c r="U6" s="127"/>
      <c r="V6" s="123"/>
      <c r="W6" s="83"/>
      <c r="X6" s="84"/>
      <c r="Y6" s="124"/>
      <c r="Z6" s="123"/>
      <c r="AA6" s="114"/>
      <c r="AB6" s="84"/>
      <c r="AC6" s="124"/>
      <c r="AD6" s="123"/>
      <c r="AE6" s="83"/>
      <c r="AF6" s="84"/>
      <c r="AG6" s="124"/>
      <c r="AH6" s="123"/>
      <c r="AI6" s="83"/>
      <c r="AJ6" s="84"/>
      <c r="AK6" s="124"/>
      <c r="AL6" s="123"/>
      <c r="AM6" s="83">
        <v>1</v>
      </c>
      <c r="AN6" s="84"/>
      <c r="AO6" s="124"/>
      <c r="AP6" s="123"/>
      <c r="AQ6" s="114">
        <v>1</v>
      </c>
      <c r="AR6" s="84"/>
      <c r="AS6" s="124"/>
      <c r="AT6" s="123"/>
      <c r="AU6" s="83"/>
      <c r="AV6" s="84"/>
      <c r="AW6" s="124"/>
      <c r="AX6" s="123"/>
      <c r="AY6" s="83"/>
      <c r="AZ6" s="85"/>
      <c r="BA6" s="124"/>
      <c r="BB6" s="123"/>
      <c r="BC6" s="114"/>
      <c r="BD6" s="85"/>
      <c r="BE6" s="124"/>
      <c r="BF6" s="123"/>
      <c r="BG6" s="83"/>
      <c r="BH6" s="85"/>
      <c r="BI6" s="124"/>
      <c r="BJ6" s="123"/>
      <c r="BK6" s="83"/>
      <c r="BL6" s="85"/>
      <c r="BM6" s="124"/>
      <c r="BN6" s="123"/>
      <c r="BO6" s="83"/>
      <c r="BP6" s="85"/>
      <c r="BQ6" s="124"/>
      <c r="BR6" s="123"/>
      <c r="BS6" s="86">
        <v>3</v>
      </c>
      <c r="BT6" s="85"/>
      <c r="BU6" s="101"/>
      <c r="BV6" s="123"/>
    </row>
    <row r="7" spans="1:74" s="9" customFormat="1" x14ac:dyDescent="0.25">
      <c r="A7" s="145">
        <f t="shared" si="0"/>
        <v>18</v>
      </c>
      <c r="B7" s="89">
        <v>43920</v>
      </c>
      <c r="C7" s="83">
        <v>1</v>
      </c>
      <c r="D7" s="84"/>
      <c r="E7" s="123"/>
      <c r="F7" s="123"/>
      <c r="G7" s="83"/>
      <c r="H7" s="84"/>
      <c r="I7" s="123"/>
      <c r="J7" s="123"/>
      <c r="K7" s="83"/>
      <c r="L7" s="84"/>
      <c r="M7" s="123"/>
      <c r="N7" s="123"/>
      <c r="O7" s="83"/>
      <c r="P7" s="84"/>
      <c r="Q7" s="124"/>
      <c r="R7" s="123"/>
      <c r="S7" s="83"/>
      <c r="T7" s="84"/>
      <c r="U7" s="127"/>
      <c r="V7" s="123"/>
      <c r="W7" s="83"/>
      <c r="X7" s="84"/>
      <c r="Y7" s="124"/>
      <c r="Z7" s="123"/>
      <c r="AA7" s="114"/>
      <c r="AB7" s="84"/>
      <c r="AC7" s="124"/>
      <c r="AD7" s="123"/>
      <c r="AE7" s="83">
        <v>1</v>
      </c>
      <c r="AF7" s="84"/>
      <c r="AG7" s="124"/>
      <c r="AH7" s="123"/>
      <c r="AI7" s="83"/>
      <c r="AJ7" s="84"/>
      <c r="AK7" s="124"/>
      <c r="AL7" s="123"/>
      <c r="AM7" s="83"/>
      <c r="AN7" s="84"/>
      <c r="AO7" s="124"/>
      <c r="AP7" s="123"/>
      <c r="AQ7" s="114"/>
      <c r="AR7" s="84"/>
      <c r="AS7" s="124"/>
      <c r="AT7" s="123"/>
      <c r="AU7" s="83"/>
      <c r="AV7" s="84"/>
      <c r="AW7" s="124"/>
      <c r="AX7" s="123"/>
      <c r="AY7" s="83"/>
      <c r="AZ7" s="85"/>
      <c r="BA7" s="124"/>
      <c r="BB7" s="123"/>
      <c r="BC7" s="114"/>
      <c r="BD7" s="85"/>
      <c r="BE7" s="124"/>
      <c r="BF7" s="123"/>
      <c r="BG7" s="83"/>
      <c r="BH7" s="85"/>
      <c r="BI7" s="124"/>
      <c r="BJ7" s="123"/>
      <c r="BK7" s="83"/>
      <c r="BL7" s="85"/>
      <c r="BM7" s="124"/>
      <c r="BN7" s="123"/>
      <c r="BO7" s="83"/>
      <c r="BP7" s="85"/>
      <c r="BQ7" s="124"/>
      <c r="BR7" s="123"/>
      <c r="BS7" s="86">
        <v>2</v>
      </c>
      <c r="BT7" s="85"/>
      <c r="BU7" s="101"/>
      <c r="BV7" s="123"/>
    </row>
    <row r="8" spans="1:74" s="9" customFormat="1" x14ac:dyDescent="0.25">
      <c r="A8" s="145">
        <f t="shared" si="0"/>
        <v>21</v>
      </c>
      <c r="B8" s="89">
        <v>43923</v>
      </c>
      <c r="C8" s="83"/>
      <c r="D8" s="84"/>
      <c r="E8" s="123"/>
      <c r="F8" s="123"/>
      <c r="G8" s="83"/>
      <c r="H8" s="84"/>
      <c r="I8" s="123"/>
      <c r="J8" s="123"/>
      <c r="K8" s="83"/>
      <c r="L8" s="84"/>
      <c r="M8" s="123"/>
      <c r="N8" s="123"/>
      <c r="O8" s="83"/>
      <c r="P8" s="84"/>
      <c r="Q8" s="124"/>
      <c r="R8" s="123"/>
      <c r="S8" s="83"/>
      <c r="T8" s="84"/>
      <c r="U8" s="127"/>
      <c r="V8" s="123"/>
      <c r="W8" s="83"/>
      <c r="X8" s="84"/>
      <c r="Y8" s="124"/>
      <c r="Z8" s="123"/>
      <c r="AA8" s="114"/>
      <c r="AB8" s="84"/>
      <c r="AC8" s="124"/>
      <c r="AD8" s="123"/>
      <c r="AE8" s="83">
        <v>1</v>
      </c>
      <c r="AF8" s="84"/>
      <c r="AG8" s="124"/>
      <c r="AH8" s="123"/>
      <c r="AI8" s="83"/>
      <c r="AJ8" s="84"/>
      <c r="AK8" s="124"/>
      <c r="AL8" s="123"/>
      <c r="AM8" s="83"/>
      <c r="AN8" s="84"/>
      <c r="AO8" s="124"/>
      <c r="AP8" s="123"/>
      <c r="AQ8" s="114"/>
      <c r="AR8" s="84"/>
      <c r="AS8" s="124"/>
      <c r="AT8" s="123"/>
      <c r="AU8" s="83">
        <v>1</v>
      </c>
      <c r="AV8" s="84"/>
      <c r="AW8" s="124"/>
      <c r="AX8" s="123"/>
      <c r="AY8" s="83"/>
      <c r="AZ8" s="85"/>
      <c r="BA8" s="124"/>
      <c r="BB8" s="123"/>
      <c r="BC8" s="114"/>
      <c r="BD8" s="85"/>
      <c r="BE8" s="124"/>
      <c r="BF8" s="123"/>
      <c r="BG8" s="83"/>
      <c r="BH8" s="85"/>
      <c r="BI8" s="124"/>
      <c r="BJ8" s="123"/>
      <c r="BK8" s="83"/>
      <c r="BL8" s="85"/>
      <c r="BM8" s="124"/>
      <c r="BN8" s="123"/>
      <c r="BO8" s="83"/>
      <c r="BP8" s="85"/>
      <c r="BQ8" s="124"/>
      <c r="BR8" s="123"/>
      <c r="BS8" s="86">
        <v>2</v>
      </c>
      <c r="BT8" s="85"/>
      <c r="BU8" s="101"/>
      <c r="BV8" s="123"/>
    </row>
    <row r="9" spans="1:74" s="9" customFormat="1" x14ac:dyDescent="0.25">
      <c r="A9" s="145">
        <f t="shared" si="0"/>
        <v>22</v>
      </c>
      <c r="B9" s="89">
        <v>43924</v>
      </c>
      <c r="C9" s="83"/>
      <c r="D9" s="84"/>
      <c r="E9" s="123"/>
      <c r="F9" s="123"/>
      <c r="G9" s="83"/>
      <c r="H9" s="84"/>
      <c r="I9" s="123"/>
      <c r="J9" s="123"/>
      <c r="K9" s="83"/>
      <c r="L9" s="84"/>
      <c r="M9" s="123"/>
      <c r="N9" s="123"/>
      <c r="O9" s="83"/>
      <c r="P9" s="84"/>
      <c r="Q9" s="124"/>
      <c r="R9" s="123"/>
      <c r="S9" s="83"/>
      <c r="T9" s="84"/>
      <c r="U9" s="127"/>
      <c r="V9" s="123"/>
      <c r="W9" s="83"/>
      <c r="X9" s="84"/>
      <c r="Y9" s="124"/>
      <c r="Z9" s="123"/>
      <c r="AA9" s="114"/>
      <c r="AB9" s="84"/>
      <c r="AC9" s="124"/>
      <c r="AD9" s="123"/>
      <c r="AE9" s="83">
        <v>1</v>
      </c>
      <c r="AF9" s="84"/>
      <c r="AG9" s="124"/>
      <c r="AH9" s="123"/>
      <c r="AI9" s="83"/>
      <c r="AJ9" s="84"/>
      <c r="AK9" s="124"/>
      <c r="AL9" s="123"/>
      <c r="AM9" s="83"/>
      <c r="AN9" s="84"/>
      <c r="AO9" s="124"/>
      <c r="AP9" s="123"/>
      <c r="AQ9" s="114"/>
      <c r="AR9" s="84"/>
      <c r="AS9" s="124"/>
      <c r="AT9" s="123"/>
      <c r="AU9" s="83">
        <v>1</v>
      </c>
      <c r="AV9" s="84"/>
      <c r="AW9" s="124"/>
      <c r="AX9" s="123"/>
      <c r="AY9" s="83"/>
      <c r="AZ9" s="85"/>
      <c r="BA9" s="124"/>
      <c r="BB9" s="123"/>
      <c r="BC9" s="114"/>
      <c r="BD9" s="85"/>
      <c r="BE9" s="124"/>
      <c r="BF9" s="123"/>
      <c r="BG9" s="83"/>
      <c r="BH9" s="85"/>
      <c r="BI9" s="124"/>
      <c r="BJ9" s="123"/>
      <c r="BK9" s="83"/>
      <c r="BL9" s="85"/>
      <c r="BM9" s="124"/>
      <c r="BN9" s="123"/>
      <c r="BO9" s="83"/>
      <c r="BP9" s="85"/>
      <c r="BQ9" s="124"/>
      <c r="BR9" s="123"/>
      <c r="BS9" s="86">
        <v>2</v>
      </c>
      <c r="BT9" s="85"/>
      <c r="BU9" s="101"/>
      <c r="BV9" s="123"/>
    </row>
    <row r="10" spans="1:74" s="9" customFormat="1" x14ac:dyDescent="0.25">
      <c r="A10" s="145">
        <f t="shared" si="0"/>
        <v>24</v>
      </c>
      <c r="B10" s="89">
        <v>43926</v>
      </c>
      <c r="C10" s="83"/>
      <c r="D10" s="84"/>
      <c r="E10" s="123"/>
      <c r="F10" s="123"/>
      <c r="G10" s="83"/>
      <c r="H10" s="84"/>
      <c r="I10" s="123"/>
      <c r="J10" s="123"/>
      <c r="K10" s="83"/>
      <c r="L10" s="84"/>
      <c r="M10" s="123"/>
      <c r="N10" s="123"/>
      <c r="O10" s="83"/>
      <c r="P10" s="84"/>
      <c r="Q10" s="124"/>
      <c r="R10" s="123"/>
      <c r="S10" s="83"/>
      <c r="T10" s="84"/>
      <c r="U10" s="127"/>
      <c r="V10" s="123"/>
      <c r="W10" s="83"/>
      <c r="X10" s="84"/>
      <c r="Y10" s="124"/>
      <c r="Z10" s="123"/>
      <c r="AA10" s="114"/>
      <c r="AB10" s="84"/>
      <c r="AC10" s="124"/>
      <c r="AD10" s="123"/>
      <c r="AE10" s="83"/>
      <c r="AF10" s="84"/>
      <c r="AG10" s="124"/>
      <c r="AH10" s="123"/>
      <c r="AI10" s="83"/>
      <c r="AJ10" s="84"/>
      <c r="AK10" s="124"/>
      <c r="AL10" s="123"/>
      <c r="AM10" s="83"/>
      <c r="AN10" s="84"/>
      <c r="AO10" s="124"/>
      <c r="AP10" s="123"/>
      <c r="AQ10" s="114"/>
      <c r="AR10" s="84"/>
      <c r="AS10" s="124"/>
      <c r="AT10" s="123"/>
      <c r="AU10" s="83">
        <v>1</v>
      </c>
      <c r="AV10" s="84"/>
      <c r="AW10" s="124"/>
      <c r="AX10" s="123"/>
      <c r="AY10" s="83"/>
      <c r="AZ10" s="85"/>
      <c r="BA10" s="124"/>
      <c r="BB10" s="123"/>
      <c r="BC10" s="114"/>
      <c r="BD10" s="85"/>
      <c r="BE10" s="124"/>
      <c r="BF10" s="123"/>
      <c r="BG10" s="83"/>
      <c r="BH10" s="85"/>
      <c r="BI10" s="124"/>
      <c r="BJ10" s="123"/>
      <c r="BK10" s="83"/>
      <c r="BL10" s="85"/>
      <c r="BM10" s="124"/>
      <c r="BN10" s="123"/>
      <c r="BO10" s="83"/>
      <c r="BP10" s="85"/>
      <c r="BQ10" s="124"/>
      <c r="BR10" s="123"/>
      <c r="BS10" s="86">
        <v>1</v>
      </c>
      <c r="BT10" s="85"/>
      <c r="BU10" s="101"/>
      <c r="BV10" s="123"/>
    </row>
    <row r="11" spans="1:74" s="9" customFormat="1" x14ac:dyDescent="0.25">
      <c r="A11" s="145">
        <f t="shared" si="0"/>
        <v>27</v>
      </c>
      <c r="B11" s="89">
        <v>43929</v>
      </c>
      <c r="C11" s="83"/>
      <c r="D11" s="84"/>
      <c r="E11" s="123"/>
      <c r="F11" s="123"/>
      <c r="G11" s="83"/>
      <c r="H11" s="84"/>
      <c r="I11" s="123"/>
      <c r="J11" s="123"/>
      <c r="K11" s="83">
        <v>1</v>
      </c>
      <c r="L11" s="84"/>
      <c r="M11" s="123"/>
      <c r="N11" s="123"/>
      <c r="O11" s="83"/>
      <c r="P11" s="84"/>
      <c r="Q11" s="124"/>
      <c r="R11" s="123"/>
      <c r="S11" s="83"/>
      <c r="T11" s="84"/>
      <c r="U11" s="127"/>
      <c r="V11" s="123"/>
      <c r="W11" s="83"/>
      <c r="X11" s="84"/>
      <c r="Y11" s="124"/>
      <c r="Z11" s="123"/>
      <c r="AA11" s="114"/>
      <c r="AB11" s="84"/>
      <c r="AC11" s="124"/>
      <c r="AD11" s="123"/>
      <c r="AE11" s="83"/>
      <c r="AF11" s="84"/>
      <c r="AG11" s="124"/>
      <c r="AH11" s="123"/>
      <c r="AI11" s="83"/>
      <c r="AJ11" s="84"/>
      <c r="AK11" s="124"/>
      <c r="AL11" s="123"/>
      <c r="AM11" s="83"/>
      <c r="AN11" s="84"/>
      <c r="AO11" s="124"/>
      <c r="AP11" s="123"/>
      <c r="AQ11" s="114"/>
      <c r="AR11" s="84"/>
      <c r="AS11" s="124"/>
      <c r="AT11" s="123"/>
      <c r="AU11" s="83"/>
      <c r="AV11" s="84"/>
      <c r="AW11" s="124"/>
      <c r="AX11" s="123"/>
      <c r="AY11" s="83"/>
      <c r="AZ11" s="85"/>
      <c r="BA11" s="124"/>
      <c r="BB11" s="123"/>
      <c r="BC11" s="114"/>
      <c r="BD11" s="85"/>
      <c r="BE11" s="124"/>
      <c r="BF11" s="123"/>
      <c r="BG11" s="83"/>
      <c r="BH11" s="85"/>
      <c r="BI11" s="124"/>
      <c r="BJ11" s="123"/>
      <c r="BK11" s="83"/>
      <c r="BL11" s="85"/>
      <c r="BM11" s="124"/>
      <c r="BN11" s="123"/>
      <c r="BO11" s="83"/>
      <c r="BP11" s="85"/>
      <c r="BQ11" s="124"/>
      <c r="BR11" s="123"/>
      <c r="BS11" s="86">
        <v>1</v>
      </c>
      <c r="BT11" s="85"/>
      <c r="BU11" s="101"/>
      <c r="BV11" s="123"/>
    </row>
    <row r="12" spans="1:74" s="9" customFormat="1" x14ac:dyDescent="0.25">
      <c r="A12" s="145">
        <f t="shared" si="0"/>
        <v>28</v>
      </c>
      <c r="B12" s="89">
        <v>43930</v>
      </c>
      <c r="C12" s="83"/>
      <c r="D12" s="84"/>
      <c r="E12" s="123"/>
      <c r="F12" s="123"/>
      <c r="G12" s="83"/>
      <c r="H12" s="84"/>
      <c r="I12" s="123"/>
      <c r="J12" s="123"/>
      <c r="K12" s="83"/>
      <c r="L12" s="84"/>
      <c r="M12" s="123"/>
      <c r="N12" s="123"/>
      <c r="O12" s="83"/>
      <c r="P12" s="84"/>
      <c r="Q12" s="124"/>
      <c r="R12" s="123"/>
      <c r="S12" s="83"/>
      <c r="T12" s="84"/>
      <c r="U12" s="127"/>
      <c r="V12" s="123"/>
      <c r="W12" s="83"/>
      <c r="X12" s="84"/>
      <c r="Y12" s="124"/>
      <c r="Z12" s="123"/>
      <c r="AA12" s="114"/>
      <c r="AB12" s="84"/>
      <c r="AC12" s="124"/>
      <c r="AD12" s="123"/>
      <c r="AE12" s="83"/>
      <c r="AF12" s="84"/>
      <c r="AG12" s="124"/>
      <c r="AH12" s="123"/>
      <c r="AI12" s="83">
        <v>1</v>
      </c>
      <c r="AJ12" s="84"/>
      <c r="AK12" s="124"/>
      <c r="AL12" s="123"/>
      <c r="AM12" s="83"/>
      <c r="AN12" s="84"/>
      <c r="AO12" s="124"/>
      <c r="AP12" s="123"/>
      <c r="AQ12" s="114"/>
      <c r="AR12" s="84"/>
      <c r="AS12" s="124"/>
      <c r="AT12" s="123"/>
      <c r="AU12" s="83"/>
      <c r="AV12" s="84"/>
      <c r="AW12" s="124"/>
      <c r="AX12" s="123"/>
      <c r="AY12" s="83"/>
      <c r="AZ12" s="85"/>
      <c r="BA12" s="124"/>
      <c r="BB12" s="123"/>
      <c r="BC12" s="114"/>
      <c r="BD12" s="85"/>
      <c r="BE12" s="124"/>
      <c r="BF12" s="123"/>
      <c r="BG12" s="83"/>
      <c r="BH12" s="85"/>
      <c r="BI12" s="124"/>
      <c r="BJ12" s="123"/>
      <c r="BK12" s="83"/>
      <c r="BL12" s="85"/>
      <c r="BM12" s="124"/>
      <c r="BN12" s="123"/>
      <c r="BO12" s="83"/>
      <c r="BP12" s="85"/>
      <c r="BQ12" s="124"/>
      <c r="BR12" s="123"/>
      <c r="BS12" s="86">
        <v>1</v>
      </c>
      <c r="BT12" s="85"/>
      <c r="BU12" s="101"/>
      <c r="BV12" s="123"/>
    </row>
    <row r="13" spans="1:74" s="9" customFormat="1" x14ac:dyDescent="0.25">
      <c r="A13" s="145">
        <f t="shared" si="0"/>
        <v>34</v>
      </c>
      <c r="B13" s="89">
        <v>43936</v>
      </c>
      <c r="C13" s="83">
        <v>1</v>
      </c>
      <c r="D13" s="84"/>
      <c r="E13" s="123"/>
      <c r="F13" s="123"/>
      <c r="G13" s="83"/>
      <c r="H13" s="84"/>
      <c r="I13" s="123"/>
      <c r="J13" s="123"/>
      <c r="K13" s="83"/>
      <c r="L13" s="84"/>
      <c r="M13" s="123"/>
      <c r="N13" s="123"/>
      <c r="O13" s="83"/>
      <c r="P13" s="84"/>
      <c r="Q13" s="124"/>
      <c r="R13" s="123"/>
      <c r="S13" s="83"/>
      <c r="T13" s="84"/>
      <c r="U13" s="127"/>
      <c r="V13" s="123"/>
      <c r="W13" s="83"/>
      <c r="X13" s="84"/>
      <c r="Y13" s="124"/>
      <c r="Z13" s="123"/>
      <c r="AA13" s="114"/>
      <c r="AB13" s="84"/>
      <c r="AC13" s="124"/>
      <c r="AD13" s="123"/>
      <c r="AE13" s="83"/>
      <c r="AF13" s="84"/>
      <c r="AG13" s="124"/>
      <c r="AH13" s="123"/>
      <c r="AI13" s="83"/>
      <c r="AJ13" s="84"/>
      <c r="AK13" s="124"/>
      <c r="AL13" s="123"/>
      <c r="AM13" s="83"/>
      <c r="AN13" s="84"/>
      <c r="AO13" s="124"/>
      <c r="AP13" s="123"/>
      <c r="AQ13" s="114"/>
      <c r="AR13" s="84"/>
      <c r="AS13" s="124"/>
      <c r="AT13" s="123"/>
      <c r="AU13" s="83"/>
      <c r="AV13" s="84"/>
      <c r="AW13" s="124"/>
      <c r="AX13" s="123"/>
      <c r="AY13" s="83"/>
      <c r="AZ13" s="85"/>
      <c r="BA13" s="124"/>
      <c r="BB13" s="123"/>
      <c r="BC13" s="114"/>
      <c r="BD13" s="85"/>
      <c r="BE13" s="124"/>
      <c r="BF13" s="123"/>
      <c r="BG13" s="83"/>
      <c r="BH13" s="85"/>
      <c r="BI13" s="124"/>
      <c r="BJ13" s="123"/>
      <c r="BK13" s="83"/>
      <c r="BL13" s="85"/>
      <c r="BM13" s="124"/>
      <c r="BN13" s="123"/>
      <c r="BO13" s="83"/>
      <c r="BP13" s="85"/>
      <c r="BQ13" s="124"/>
      <c r="BR13" s="123"/>
      <c r="BS13" s="86">
        <v>1</v>
      </c>
      <c r="BT13" s="85"/>
      <c r="BU13" s="101"/>
      <c r="BV13" s="123"/>
    </row>
    <row r="14" spans="1:74" s="9" customFormat="1" x14ac:dyDescent="0.25">
      <c r="A14" s="145">
        <f t="shared" si="0"/>
        <v>46</v>
      </c>
      <c r="B14" s="89">
        <v>43948</v>
      </c>
      <c r="C14" s="83"/>
      <c r="D14" s="84"/>
      <c r="E14" s="123"/>
      <c r="F14" s="123"/>
      <c r="G14" s="83"/>
      <c r="H14" s="84"/>
      <c r="I14" s="123"/>
      <c r="J14" s="123"/>
      <c r="K14" s="83"/>
      <c r="L14" s="84"/>
      <c r="M14" s="123"/>
      <c r="N14" s="123"/>
      <c r="O14" s="83"/>
      <c r="P14" s="84"/>
      <c r="Q14" s="124"/>
      <c r="R14" s="123"/>
      <c r="S14" s="83"/>
      <c r="T14" s="84"/>
      <c r="U14" s="127"/>
      <c r="V14" s="123"/>
      <c r="W14" s="83"/>
      <c r="X14" s="84"/>
      <c r="Y14" s="124"/>
      <c r="Z14" s="123"/>
      <c r="AA14" s="114"/>
      <c r="AB14" s="84"/>
      <c r="AC14" s="124"/>
      <c r="AD14" s="123"/>
      <c r="AE14" s="83"/>
      <c r="AF14" s="84"/>
      <c r="AG14" s="124"/>
      <c r="AH14" s="123"/>
      <c r="AI14" s="83"/>
      <c r="AJ14" s="84"/>
      <c r="AK14" s="124"/>
      <c r="AL14" s="123"/>
      <c r="AM14" s="83"/>
      <c r="AN14" s="84"/>
      <c r="AO14" s="124"/>
      <c r="AP14" s="123"/>
      <c r="AQ14" s="114"/>
      <c r="AR14" s="84"/>
      <c r="AS14" s="124"/>
      <c r="AT14" s="123"/>
      <c r="AU14" s="83">
        <v>1</v>
      </c>
      <c r="AV14" s="84"/>
      <c r="AW14" s="124"/>
      <c r="AX14" s="123"/>
      <c r="AY14" s="83"/>
      <c r="AZ14" s="85"/>
      <c r="BA14" s="124"/>
      <c r="BB14" s="123"/>
      <c r="BC14" s="114"/>
      <c r="BD14" s="85"/>
      <c r="BE14" s="124"/>
      <c r="BF14" s="123"/>
      <c r="BG14" s="83"/>
      <c r="BH14" s="85"/>
      <c r="BI14" s="124"/>
      <c r="BJ14" s="123"/>
      <c r="BK14" s="83"/>
      <c r="BL14" s="85"/>
      <c r="BM14" s="124"/>
      <c r="BN14" s="123"/>
      <c r="BO14" s="83"/>
      <c r="BP14" s="85"/>
      <c r="BQ14" s="124"/>
      <c r="BR14" s="123"/>
      <c r="BS14" s="86">
        <v>1</v>
      </c>
      <c r="BT14" s="85"/>
      <c r="BU14" s="101"/>
      <c r="BV14" s="123"/>
    </row>
    <row r="15" spans="1:74" s="9" customFormat="1" x14ac:dyDescent="0.25">
      <c r="A15" s="145">
        <f t="shared" si="0"/>
        <v>49</v>
      </c>
      <c r="B15" s="89">
        <v>43951</v>
      </c>
      <c r="C15" s="83"/>
      <c r="D15" s="84"/>
      <c r="E15" s="123"/>
      <c r="F15" s="123"/>
      <c r="G15" s="83"/>
      <c r="H15" s="84"/>
      <c r="I15" s="123"/>
      <c r="J15" s="123"/>
      <c r="K15" s="83"/>
      <c r="L15" s="84"/>
      <c r="M15" s="123"/>
      <c r="N15" s="123"/>
      <c r="O15" s="83"/>
      <c r="P15" s="84"/>
      <c r="Q15" s="124"/>
      <c r="R15" s="123"/>
      <c r="S15" s="83"/>
      <c r="T15" s="84"/>
      <c r="U15" s="127"/>
      <c r="V15" s="123"/>
      <c r="W15" s="83"/>
      <c r="X15" s="84"/>
      <c r="Y15" s="124"/>
      <c r="Z15" s="123"/>
      <c r="AA15" s="114"/>
      <c r="AB15" s="84"/>
      <c r="AC15" s="124"/>
      <c r="AD15" s="123"/>
      <c r="AE15" s="83">
        <v>1</v>
      </c>
      <c r="AF15" s="84"/>
      <c r="AG15" s="124"/>
      <c r="AH15" s="123"/>
      <c r="AI15" s="83"/>
      <c r="AJ15" s="84"/>
      <c r="AK15" s="124"/>
      <c r="AL15" s="123"/>
      <c r="AM15" s="83"/>
      <c r="AN15" s="84"/>
      <c r="AO15" s="124"/>
      <c r="AP15" s="123"/>
      <c r="AQ15" s="114"/>
      <c r="AR15" s="84"/>
      <c r="AS15" s="124"/>
      <c r="AT15" s="123"/>
      <c r="AU15" s="83"/>
      <c r="AV15" s="84"/>
      <c r="AW15" s="124"/>
      <c r="AX15" s="123"/>
      <c r="AY15" s="83"/>
      <c r="AZ15" s="85"/>
      <c r="BA15" s="124"/>
      <c r="BB15" s="123"/>
      <c r="BC15" s="114"/>
      <c r="BD15" s="85"/>
      <c r="BE15" s="124"/>
      <c r="BF15" s="123"/>
      <c r="BG15" s="83"/>
      <c r="BH15" s="85"/>
      <c r="BI15" s="124"/>
      <c r="BJ15" s="123"/>
      <c r="BK15" s="83"/>
      <c r="BL15" s="85"/>
      <c r="BM15" s="124"/>
      <c r="BN15" s="123"/>
      <c r="BO15" s="83">
        <v>1</v>
      </c>
      <c r="BP15" s="85"/>
      <c r="BQ15" s="124"/>
      <c r="BR15" s="123"/>
      <c r="BS15" s="86">
        <v>2</v>
      </c>
      <c r="BT15" s="85"/>
      <c r="BU15" s="101"/>
      <c r="BV15" s="123"/>
    </row>
    <row r="16" spans="1:74" s="9" customFormat="1" x14ac:dyDescent="0.25">
      <c r="A16" s="145">
        <f t="shared" si="0"/>
        <v>51</v>
      </c>
      <c r="B16" s="89">
        <v>43953</v>
      </c>
      <c r="C16" s="83"/>
      <c r="D16" s="84"/>
      <c r="E16" s="123"/>
      <c r="F16" s="123"/>
      <c r="G16" s="83"/>
      <c r="H16" s="84"/>
      <c r="I16" s="123"/>
      <c r="J16" s="123"/>
      <c r="K16" s="83"/>
      <c r="L16" s="84"/>
      <c r="M16" s="123"/>
      <c r="N16" s="123"/>
      <c r="O16" s="83"/>
      <c r="P16" s="84"/>
      <c r="Q16" s="124"/>
      <c r="R16" s="123"/>
      <c r="S16" s="83"/>
      <c r="T16" s="84"/>
      <c r="U16" s="127"/>
      <c r="V16" s="123"/>
      <c r="W16" s="83"/>
      <c r="X16" s="84"/>
      <c r="Y16" s="124"/>
      <c r="Z16" s="123"/>
      <c r="AA16" s="114"/>
      <c r="AB16" s="84"/>
      <c r="AC16" s="124"/>
      <c r="AD16" s="123"/>
      <c r="AE16" s="83">
        <v>2</v>
      </c>
      <c r="AF16" s="84"/>
      <c r="AG16" s="124"/>
      <c r="AH16" s="123"/>
      <c r="AI16" s="83"/>
      <c r="AJ16" s="84"/>
      <c r="AK16" s="124"/>
      <c r="AL16" s="123"/>
      <c r="AM16" s="83"/>
      <c r="AN16" s="84"/>
      <c r="AO16" s="124"/>
      <c r="AP16" s="123"/>
      <c r="AQ16" s="114"/>
      <c r="AR16" s="84"/>
      <c r="AS16" s="124"/>
      <c r="AT16" s="123"/>
      <c r="AU16" s="83"/>
      <c r="AV16" s="84"/>
      <c r="AW16" s="124"/>
      <c r="AX16" s="123"/>
      <c r="AY16" s="83"/>
      <c r="AZ16" s="85"/>
      <c r="BA16" s="124"/>
      <c r="BB16" s="123"/>
      <c r="BC16" s="114"/>
      <c r="BD16" s="85"/>
      <c r="BE16" s="124"/>
      <c r="BF16" s="123"/>
      <c r="BG16" s="83"/>
      <c r="BH16" s="85"/>
      <c r="BI16" s="124"/>
      <c r="BJ16" s="123"/>
      <c r="BK16" s="83"/>
      <c r="BL16" s="85"/>
      <c r="BM16" s="124"/>
      <c r="BN16" s="123"/>
      <c r="BO16" s="83"/>
      <c r="BP16" s="85"/>
      <c r="BQ16" s="124"/>
      <c r="BR16" s="123"/>
      <c r="BS16" s="86">
        <v>2</v>
      </c>
      <c r="BT16" s="85"/>
      <c r="BU16" s="101"/>
      <c r="BV16" s="123"/>
    </row>
    <row r="17" spans="1:74" s="9" customFormat="1" x14ac:dyDescent="0.25">
      <c r="A17" s="145">
        <f t="shared" si="0"/>
        <v>54</v>
      </c>
      <c r="B17" s="89">
        <v>43956</v>
      </c>
      <c r="C17" s="83"/>
      <c r="D17" s="84"/>
      <c r="E17" s="123"/>
      <c r="F17" s="123"/>
      <c r="G17" s="83"/>
      <c r="H17" s="84"/>
      <c r="I17" s="123"/>
      <c r="J17" s="123"/>
      <c r="K17" s="83"/>
      <c r="L17" s="84"/>
      <c r="M17" s="123"/>
      <c r="N17" s="123"/>
      <c r="O17" s="83"/>
      <c r="P17" s="84"/>
      <c r="Q17" s="124"/>
      <c r="R17" s="123"/>
      <c r="S17" s="83"/>
      <c r="T17" s="84"/>
      <c r="U17" s="127"/>
      <c r="V17" s="123"/>
      <c r="W17" s="83"/>
      <c r="X17" s="84"/>
      <c r="Y17" s="124"/>
      <c r="Z17" s="123"/>
      <c r="AA17" s="114"/>
      <c r="AB17" s="84"/>
      <c r="AC17" s="124"/>
      <c r="AD17" s="123"/>
      <c r="AE17" s="83">
        <v>2</v>
      </c>
      <c r="AF17" s="84"/>
      <c r="AG17" s="124"/>
      <c r="AH17" s="123"/>
      <c r="AI17" s="83"/>
      <c r="AJ17" s="84"/>
      <c r="AK17" s="124"/>
      <c r="AL17" s="123"/>
      <c r="AM17" s="83"/>
      <c r="AN17" s="84"/>
      <c r="AO17" s="124"/>
      <c r="AP17" s="123"/>
      <c r="AQ17" s="114"/>
      <c r="AR17" s="84"/>
      <c r="AS17" s="124"/>
      <c r="AT17" s="123"/>
      <c r="AU17" s="83"/>
      <c r="AV17" s="84"/>
      <c r="AW17" s="124"/>
      <c r="AX17" s="123"/>
      <c r="AY17" s="83"/>
      <c r="AZ17" s="85"/>
      <c r="BA17" s="124"/>
      <c r="BB17" s="123"/>
      <c r="BC17" s="114"/>
      <c r="BD17" s="85"/>
      <c r="BE17" s="124"/>
      <c r="BF17" s="123"/>
      <c r="BG17" s="83"/>
      <c r="BH17" s="85"/>
      <c r="BI17" s="124"/>
      <c r="BJ17" s="123"/>
      <c r="BK17" s="83"/>
      <c r="BL17" s="85"/>
      <c r="BM17" s="124"/>
      <c r="BN17" s="123"/>
      <c r="BO17" s="83"/>
      <c r="BP17" s="85"/>
      <c r="BQ17" s="124"/>
      <c r="BR17" s="123"/>
      <c r="BS17" s="86">
        <v>2</v>
      </c>
      <c r="BT17" s="85"/>
      <c r="BU17" s="101"/>
      <c r="BV17" s="123"/>
    </row>
    <row r="18" spans="1:74" s="9" customFormat="1" x14ac:dyDescent="0.25">
      <c r="A18" s="145">
        <f t="shared" si="0"/>
        <v>61</v>
      </c>
      <c r="B18" s="89">
        <v>43963</v>
      </c>
      <c r="C18" s="83"/>
      <c r="D18" s="84"/>
      <c r="E18" s="123"/>
      <c r="F18" s="123"/>
      <c r="G18" s="83">
        <v>1</v>
      </c>
      <c r="H18" s="84"/>
      <c r="I18" s="123"/>
      <c r="J18" s="123"/>
      <c r="K18" s="83"/>
      <c r="L18" s="84"/>
      <c r="M18" s="123"/>
      <c r="N18" s="123"/>
      <c r="O18" s="83"/>
      <c r="P18" s="84"/>
      <c r="Q18" s="124"/>
      <c r="R18" s="123"/>
      <c r="S18" s="83"/>
      <c r="T18" s="84"/>
      <c r="U18" s="127"/>
      <c r="V18" s="123"/>
      <c r="W18" s="83"/>
      <c r="X18" s="84"/>
      <c r="Y18" s="124"/>
      <c r="Z18" s="123"/>
      <c r="AA18" s="114"/>
      <c r="AB18" s="84"/>
      <c r="AC18" s="124"/>
      <c r="AD18" s="123"/>
      <c r="AE18" s="83"/>
      <c r="AF18" s="84"/>
      <c r="AG18" s="124"/>
      <c r="AH18" s="123"/>
      <c r="AI18" s="83"/>
      <c r="AJ18" s="84"/>
      <c r="AK18" s="124"/>
      <c r="AL18" s="123"/>
      <c r="AM18" s="83"/>
      <c r="AN18" s="84"/>
      <c r="AO18" s="124"/>
      <c r="AP18" s="123"/>
      <c r="AQ18" s="114"/>
      <c r="AR18" s="84"/>
      <c r="AS18" s="124"/>
      <c r="AT18" s="123"/>
      <c r="AU18" s="83"/>
      <c r="AV18" s="84"/>
      <c r="AW18" s="124"/>
      <c r="AX18" s="123"/>
      <c r="AY18" s="83"/>
      <c r="AZ18" s="85"/>
      <c r="BA18" s="124"/>
      <c r="BB18" s="123"/>
      <c r="BC18" s="114"/>
      <c r="BD18" s="85"/>
      <c r="BE18" s="124"/>
      <c r="BF18" s="123"/>
      <c r="BG18" s="83"/>
      <c r="BH18" s="85"/>
      <c r="BI18" s="124"/>
      <c r="BJ18" s="123"/>
      <c r="BK18" s="83"/>
      <c r="BL18" s="85"/>
      <c r="BM18" s="124"/>
      <c r="BN18" s="123"/>
      <c r="BO18" s="83"/>
      <c r="BP18" s="85"/>
      <c r="BQ18" s="124"/>
      <c r="BR18" s="123"/>
      <c r="BS18" s="86">
        <v>1</v>
      </c>
      <c r="BT18" s="85"/>
      <c r="BU18" s="101"/>
      <c r="BV18" s="123"/>
    </row>
    <row r="19" spans="1:74" s="9" customFormat="1" x14ac:dyDescent="0.25">
      <c r="A19" s="145">
        <f t="shared" si="0"/>
        <v>77</v>
      </c>
      <c r="B19" s="89">
        <v>43979</v>
      </c>
      <c r="C19" s="83"/>
      <c r="D19" s="84"/>
      <c r="E19" s="123"/>
      <c r="F19" s="123"/>
      <c r="G19" s="83"/>
      <c r="H19" s="84"/>
      <c r="I19" s="123"/>
      <c r="J19" s="123"/>
      <c r="K19" s="83"/>
      <c r="L19" s="84"/>
      <c r="M19" s="123"/>
      <c r="N19" s="123"/>
      <c r="O19" s="83"/>
      <c r="P19" s="84"/>
      <c r="Q19" s="124"/>
      <c r="R19" s="123"/>
      <c r="S19" s="83"/>
      <c r="T19" s="84"/>
      <c r="U19" s="127"/>
      <c r="V19" s="123"/>
      <c r="W19" s="83"/>
      <c r="X19" s="84"/>
      <c r="Y19" s="124"/>
      <c r="Z19" s="123"/>
      <c r="AA19" s="114"/>
      <c r="AB19" s="84"/>
      <c r="AC19" s="124"/>
      <c r="AD19" s="123"/>
      <c r="AE19" s="83"/>
      <c r="AF19" s="84"/>
      <c r="AG19" s="124"/>
      <c r="AH19" s="123"/>
      <c r="AI19" s="83"/>
      <c r="AJ19" s="84"/>
      <c r="AK19" s="124"/>
      <c r="AL19" s="123"/>
      <c r="AM19" s="83"/>
      <c r="AN19" s="84"/>
      <c r="AO19" s="124"/>
      <c r="AP19" s="123"/>
      <c r="AQ19" s="114"/>
      <c r="AR19" s="84"/>
      <c r="AS19" s="124"/>
      <c r="AT19" s="123"/>
      <c r="AU19" s="83">
        <v>1</v>
      </c>
      <c r="AV19" s="84"/>
      <c r="AW19" s="124"/>
      <c r="AX19" s="123"/>
      <c r="AY19" s="83"/>
      <c r="AZ19" s="85"/>
      <c r="BA19" s="124"/>
      <c r="BB19" s="123"/>
      <c r="BC19" s="114"/>
      <c r="BD19" s="85"/>
      <c r="BE19" s="124"/>
      <c r="BF19" s="123"/>
      <c r="BG19" s="83"/>
      <c r="BH19" s="85"/>
      <c r="BI19" s="124"/>
      <c r="BJ19" s="123"/>
      <c r="BK19" s="83"/>
      <c r="BL19" s="85"/>
      <c r="BM19" s="124"/>
      <c r="BN19" s="123"/>
      <c r="BO19" s="83"/>
      <c r="BP19" s="85"/>
      <c r="BQ19" s="124"/>
      <c r="BR19" s="123"/>
      <c r="BS19" s="86">
        <v>1</v>
      </c>
      <c r="BT19" s="85"/>
      <c r="BU19" s="101"/>
      <c r="BV19" s="123"/>
    </row>
    <row r="20" spans="1:74" s="9" customFormat="1" x14ac:dyDescent="0.25">
      <c r="A20" s="145">
        <f t="shared" si="0"/>
        <v>79</v>
      </c>
      <c r="B20" s="89">
        <v>43981</v>
      </c>
      <c r="C20" s="83"/>
      <c r="D20" s="84"/>
      <c r="E20" s="123"/>
      <c r="F20" s="123"/>
      <c r="G20" s="83">
        <v>1</v>
      </c>
      <c r="H20" s="84"/>
      <c r="I20" s="123"/>
      <c r="J20" s="123"/>
      <c r="K20" s="83"/>
      <c r="L20" s="84"/>
      <c r="M20" s="123"/>
      <c r="N20" s="123"/>
      <c r="O20" s="83">
        <v>1</v>
      </c>
      <c r="P20" s="84"/>
      <c r="Q20" s="124"/>
      <c r="R20" s="123"/>
      <c r="S20" s="83"/>
      <c r="T20" s="84"/>
      <c r="U20" s="127"/>
      <c r="V20" s="123"/>
      <c r="W20" s="83"/>
      <c r="X20" s="84"/>
      <c r="Y20" s="124"/>
      <c r="Z20" s="123"/>
      <c r="AA20" s="114"/>
      <c r="AB20" s="84"/>
      <c r="AC20" s="124"/>
      <c r="AD20" s="123"/>
      <c r="AE20" s="83"/>
      <c r="AF20" s="84"/>
      <c r="AG20" s="124"/>
      <c r="AH20" s="123"/>
      <c r="AI20" s="83"/>
      <c r="AJ20" s="84"/>
      <c r="AK20" s="124"/>
      <c r="AL20" s="123"/>
      <c r="AM20" s="83"/>
      <c r="AN20" s="84"/>
      <c r="AO20" s="124"/>
      <c r="AP20" s="123"/>
      <c r="AQ20" s="114"/>
      <c r="AR20" s="84"/>
      <c r="AS20" s="124"/>
      <c r="AT20" s="123"/>
      <c r="AU20" s="83"/>
      <c r="AV20" s="84"/>
      <c r="AW20" s="124"/>
      <c r="AX20" s="123"/>
      <c r="AY20" s="83"/>
      <c r="AZ20" s="85"/>
      <c r="BA20" s="124"/>
      <c r="BB20" s="123"/>
      <c r="BC20" s="114"/>
      <c r="BD20" s="85"/>
      <c r="BE20" s="124"/>
      <c r="BF20" s="123"/>
      <c r="BG20" s="83"/>
      <c r="BH20" s="85"/>
      <c r="BI20" s="124"/>
      <c r="BJ20" s="123"/>
      <c r="BK20" s="83"/>
      <c r="BL20" s="85"/>
      <c r="BM20" s="124"/>
      <c r="BN20" s="123"/>
      <c r="BO20" s="83"/>
      <c r="BP20" s="85"/>
      <c r="BQ20" s="124"/>
      <c r="BR20" s="123"/>
      <c r="BS20" s="86">
        <v>2</v>
      </c>
      <c r="BT20" s="85"/>
      <c r="BU20" s="101"/>
      <c r="BV20" s="123"/>
    </row>
    <row r="21" spans="1:74" s="9" customFormat="1" x14ac:dyDescent="0.25">
      <c r="A21" s="145">
        <f t="shared" si="0"/>
        <v>81</v>
      </c>
      <c r="B21" s="89">
        <v>43983</v>
      </c>
      <c r="C21" s="83"/>
      <c r="D21" s="84"/>
      <c r="E21" s="123"/>
      <c r="F21" s="123"/>
      <c r="G21" s="83"/>
      <c r="H21" s="84"/>
      <c r="I21" s="123"/>
      <c r="J21" s="123"/>
      <c r="K21" s="83"/>
      <c r="L21" s="84"/>
      <c r="M21" s="123"/>
      <c r="N21" s="123"/>
      <c r="O21" s="83">
        <v>1</v>
      </c>
      <c r="P21" s="84"/>
      <c r="Q21" s="124"/>
      <c r="R21" s="123"/>
      <c r="S21" s="83"/>
      <c r="T21" s="84"/>
      <c r="U21" s="127"/>
      <c r="V21" s="123"/>
      <c r="W21" s="83"/>
      <c r="X21" s="84"/>
      <c r="Y21" s="124"/>
      <c r="Z21" s="123"/>
      <c r="AA21" s="114"/>
      <c r="AB21" s="84"/>
      <c r="AC21" s="124"/>
      <c r="AD21" s="123"/>
      <c r="AE21" s="83"/>
      <c r="AF21" s="84"/>
      <c r="AG21" s="124"/>
      <c r="AH21" s="123"/>
      <c r="AI21" s="83"/>
      <c r="AJ21" s="84"/>
      <c r="AK21" s="124"/>
      <c r="AL21" s="123"/>
      <c r="AM21" s="83"/>
      <c r="AN21" s="84"/>
      <c r="AO21" s="124"/>
      <c r="AP21" s="123"/>
      <c r="AQ21" s="114"/>
      <c r="AR21" s="84"/>
      <c r="AS21" s="124"/>
      <c r="AT21" s="123"/>
      <c r="AU21" s="83"/>
      <c r="AV21" s="84"/>
      <c r="AW21" s="124"/>
      <c r="AX21" s="123"/>
      <c r="AY21" s="83"/>
      <c r="AZ21" s="85"/>
      <c r="BA21" s="124"/>
      <c r="BB21" s="123"/>
      <c r="BC21" s="114"/>
      <c r="BD21" s="85"/>
      <c r="BE21" s="124"/>
      <c r="BF21" s="123"/>
      <c r="BG21" s="83">
        <v>1</v>
      </c>
      <c r="BH21" s="85"/>
      <c r="BI21" s="124"/>
      <c r="BJ21" s="123"/>
      <c r="BK21" s="83"/>
      <c r="BL21" s="85"/>
      <c r="BM21" s="124"/>
      <c r="BN21" s="123"/>
      <c r="BO21" s="83"/>
      <c r="BP21" s="85"/>
      <c r="BQ21" s="124"/>
      <c r="BR21" s="123"/>
      <c r="BS21" s="86">
        <v>2</v>
      </c>
      <c r="BT21" s="85"/>
      <c r="BU21" s="101"/>
      <c r="BV21" s="123"/>
    </row>
    <row r="22" spans="1:74" s="9" customFormat="1" x14ac:dyDescent="0.25">
      <c r="A22" s="145">
        <f t="shared" si="0"/>
        <v>83</v>
      </c>
      <c r="B22" s="89">
        <v>43985</v>
      </c>
      <c r="C22" s="83"/>
      <c r="D22" s="84"/>
      <c r="E22" s="123"/>
      <c r="F22" s="123"/>
      <c r="G22" s="83"/>
      <c r="H22" s="84"/>
      <c r="I22" s="123"/>
      <c r="J22" s="123"/>
      <c r="K22" s="83"/>
      <c r="L22" s="84"/>
      <c r="M22" s="123"/>
      <c r="N22" s="123"/>
      <c r="O22" s="83"/>
      <c r="P22" s="84"/>
      <c r="Q22" s="124"/>
      <c r="R22" s="123"/>
      <c r="S22" s="83"/>
      <c r="T22" s="84"/>
      <c r="U22" s="127"/>
      <c r="V22" s="123"/>
      <c r="W22" s="83"/>
      <c r="X22" s="84"/>
      <c r="Y22" s="124"/>
      <c r="Z22" s="123"/>
      <c r="AA22" s="114"/>
      <c r="AB22" s="84"/>
      <c r="AC22" s="124"/>
      <c r="AD22" s="123"/>
      <c r="AE22" s="83"/>
      <c r="AF22" s="84"/>
      <c r="AG22" s="124"/>
      <c r="AH22" s="123"/>
      <c r="AI22" s="83"/>
      <c r="AJ22" s="84"/>
      <c r="AK22" s="124"/>
      <c r="AL22" s="123"/>
      <c r="AM22" s="83"/>
      <c r="AN22" s="84"/>
      <c r="AO22" s="124"/>
      <c r="AP22" s="123"/>
      <c r="AQ22" s="114"/>
      <c r="AR22" s="84"/>
      <c r="AS22" s="124"/>
      <c r="AT22" s="123"/>
      <c r="AU22" s="83"/>
      <c r="AV22" s="84"/>
      <c r="AW22" s="124"/>
      <c r="AX22" s="123"/>
      <c r="AY22" s="83"/>
      <c r="AZ22" s="85"/>
      <c r="BA22" s="124"/>
      <c r="BB22" s="123"/>
      <c r="BC22" s="114"/>
      <c r="BD22" s="85"/>
      <c r="BE22" s="124"/>
      <c r="BF22" s="123"/>
      <c r="BG22" s="83">
        <v>2</v>
      </c>
      <c r="BH22" s="85"/>
      <c r="BI22" s="124"/>
      <c r="BJ22" s="123"/>
      <c r="BK22" s="83"/>
      <c r="BL22" s="85"/>
      <c r="BM22" s="124"/>
      <c r="BN22" s="123"/>
      <c r="BO22" s="83"/>
      <c r="BP22" s="85"/>
      <c r="BQ22" s="124"/>
      <c r="BR22" s="123"/>
      <c r="BS22" s="86">
        <v>2</v>
      </c>
      <c r="BT22" s="85"/>
      <c r="BU22" s="101"/>
      <c r="BV22" s="123"/>
    </row>
    <row r="23" spans="1:74" s="9" customFormat="1" x14ac:dyDescent="0.25">
      <c r="A23" s="145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3"/>
      <c r="F23" s="123"/>
      <c r="G23" s="83"/>
      <c r="H23" s="84">
        <f>LN(SUM($G$2:G23))</f>
        <v>0.69314718055994529</v>
      </c>
      <c r="I23" s="123"/>
      <c r="J23" s="123"/>
      <c r="K23" s="83"/>
      <c r="L23" s="84">
        <f>LN(SUM($K$2:K23))</f>
        <v>0.69314718055994529</v>
      </c>
      <c r="M23" s="123"/>
      <c r="N23" s="123"/>
      <c r="O23" s="83"/>
      <c r="P23" s="84">
        <f>LN(SUM($O$2:O23))</f>
        <v>0.69314718055994529</v>
      </c>
      <c r="Q23" s="124"/>
      <c r="R23" s="123"/>
      <c r="S23" s="83"/>
      <c r="T23" s="84" t="e">
        <f>LN(SUM($S$2:S23))</f>
        <v>#NUM!</v>
      </c>
      <c r="U23" s="127"/>
      <c r="V23" s="123"/>
      <c r="W23" s="83"/>
      <c r="X23" s="84" t="e">
        <f>LN(SUM($W$2:W23))</f>
        <v>#NUM!</v>
      </c>
      <c r="Y23" s="124"/>
      <c r="Z23" s="123"/>
      <c r="AA23" s="114"/>
      <c r="AB23" s="84">
        <f>LN(SUM($AA$2:AA23))</f>
        <v>0.69314718055994529</v>
      </c>
      <c r="AC23" s="124"/>
      <c r="AD23" s="123"/>
      <c r="AE23" s="83"/>
      <c r="AF23" s="84">
        <f>LN(SUM($AE$2:AE23))</f>
        <v>2.1972245773362196</v>
      </c>
      <c r="AG23" s="124"/>
      <c r="AH23" s="123"/>
      <c r="AI23" s="83"/>
      <c r="AJ23" s="84">
        <f>LN(SUM($AI$2:AI23))</f>
        <v>0</v>
      </c>
      <c r="AK23" s="124"/>
      <c r="AL23" s="123"/>
      <c r="AM23" s="83"/>
      <c r="AN23" s="84">
        <f>LN(SUM($AM$2:AM23))</f>
        <v>0</v>
      </c>
      <c r="AO23" s="124"/>
      <c r="AP23" s="123"/>
      <c r="AQ23" s="114"/>
      <c r="AR23" s="84">
        <f>LN(SUM($AQ$2:AQ23))</f>
        <v>0</v>
      </c>
      <c r="AS23" s="124"/>
      <c r="AT23" s="123"/>
      <c r="AU23" s="83"/>
      <c r="AV23" s="84">
        <f>LN(SUM($AU$2:AU23))</f>
        <v>1.9459101490553132</v>
      </c>
      <c r="AW23" s="124"/>
      <c r="AX23" s="123"/>
      <c r="AY23" s="83"/>
      <c r="AZ23" s="85" t="e">
        <f>LN(SUM($AY$2:AY23))</f>
        <v>#NUM!</v>
      </c>
      <c r="BA23" s="124"/>
      <c r="BB23" s="123"/>
      <c r="BC23" s="114"/>
      <c r="BD23" s="85" t="e">
        <f>LN(SUM($BC$2:BC23))</f>
        <v>#NUM!</v>
      </c>
      <c r="BE23" s="124"/>
      <c r="BF23" s="123"/>
      <c r="BG23" s="83"/>
      <c r="BH23" s="85">
        <f>LN(SUM($BG$2:BG23))</f>
        <v>1.0986122886681098</v>
      </c>
      <c r="BI23" s="124"/>
      <c r="BJ23" s="123"/>
      <c r="BK23" s="83"/>
      <c r="BL23" s="85" t="e">
        <f>LN(SUM($BK$2:BK23))</f>
        <v>#NUM!</v>
      </c>
      <c r="BM23" s="124"/>
      <c r="BN23" s="123"/>
      <c r="BO23" s="83"/>
      <c r="BP23" s="85">
        <f>LN(SUM($BO$2:BO23))</f>
        <v>0.69314718055994529</v>
      </c>
      <c r="BQ23" s="124"/>
      <c r="BR23" s="123"/>
      <c r="BS23" s="86">
        <v>4</v>
      </c>
      <c r="BT23" s="85">
        <f>LN(SUM($BS$2:BS23))</f>
        <v>3.6375861597263857</v>
      </c>
      <c r="BU23" s="101"/>
      <c r="BV23" s="123"/>
    </row>
    <row r="24" spans="1:74" s="9" customFormat="1" x14ac:dyDescent="0.25">
      <c r="A24" s="145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3"/>
      <c r="F24" s="123"/>
      <c r="G24" s="83"/>
      <c r="H24" s="84">
        <f>LN(SUM($G$2:G24))</f>
        <v>0.69314718055994529</v>
      </c>
      <c r="I24" s="123"/>
      <c r="J24" s="123"/>
      <c r="K24" s="83"/>
      <c r="L24" s="84">
        <f>LN(SUM($K$2:K24))</f>
        <v>0.69314718055994529</v>
      </c>
      <c r="M24" s="123"/>
      <c r="N24" s="123"/>
      <c r="O24" s="83"/>
      <c r="P24" s="84">
        <f>LN(SUM($O$2:O24))</f>
        <v>0.69314718055994529</v>
      </c>
      <c r="Q24" s="124"/>
      <c r="R24" s="123"/>
      <c r="S24" s="83"/>
      <c r="T24" s="84" t="e">
        <f>LN(SUM($S$2:S24))</f>
        <v>#NUM!</v>
      </c>
      <c r="U24" s="127"/>
      <c r="V24" s="123"/>
      <c r="W24" s="83"/>
      <c r="X24" s="84" t="e">
        <f>LN(SUM($W$2:W24))</f>
        <v>#NUM!</v>
      </c>
      <c r="Y24" s="124"/>
      <c r="Z24" s="123"/>
      <c r="AA24" s="114"/>
      <c r="AB24" s="84">
        <f>LN(SUM($AA$2:AA24))</f>
        <v>0.69314718055994529</v>
      </c>
      <c r="AC24" s="124"/>
      <c r="AD24" s="123"/>
      <c r="AE24" s="83"/>
      <c r="AF24" s="84">
        <f>LN(SUM($AE$2:AE24))</f>
        <v>2.1972245773362196</v>
      </c>
      <c r="AG24" s="124"/>
      <c r="AH24" s="123"/>
      <c r="AI24" s="83"/>
      <c r="AJ24" s="84">
        <f>LN(SUM($AI$2:AI24))</f>
        <v>0</v>
      </c>
      <c r="AK24" s="124"/>
      <c r="AL24" s="123"/>
      <c r="AM24" s="83"/>
      <c r="AN24" s="84">
        <f>LN(SUM($AM$2:AM24))</f>
        <v>0</v>
      </c>
      <c r="AO24" s="124"/>
      <c r="AP24" s="123"/>
      <c r="AQ24" s="114"/>
      <c r="AR24" s="84">
        <f>LN(SUM($AQ$2:AQ24))</f>
        <v>0</v>
      </c>
      <c r="AS24" s="124"/>
      <c r="AT24" s="123"/>
      <c r="AU24" s="83"/>
      <c r="AV24" s="84">
        <f>LN(SUM($AU$2:AU24))</f>
        <v>1.9459101490553132</v>
      </c>
      <c r="AW24" s="124"/>
      <c r="AX24" s="123"/>
      <c r="AY24" s="83"/>
      <c r="AZ24" s="85" t="e">
        <f>LN(SUM($AY$2:AY24))</f>
        <v>#NUM!</v>
      </c>
      <c r="BA24" s="124"/>
      <c r="BB24" s="123"/>
      <c r="BC24" s="114"/>
      <c r="BD24" s="85" t="e">
        <f>LN(SUM($BC$2:BC24))</f>
        <v>#NUM!</v>
      </c>
      <c r="BE24" s="124"/>
      <c r="BF24" s="123"/>
      <c r="BG24" s="83"/>
      <c r="BH24" s="85">
        <f>LN(SUM($BG$2:BG24))</f>
        <v>1.0986122886681098</v>
      </c>
      <c r="BI24" s="124"/>
      <c r="BJ24" s="123"/>
      <c r="BK24" s="83"/>
      <c r="BL24" s="85" t="e">
        <f>LN(SUM($BK$2:BK24))</f>
        <v>#NUM!</v>
      </c>
      <c r="BM24" s="124"/>
      <c r="BN24" s="123"/>
      <c r="BO24" s="83"/>
      <c r="BP24" s="85">
        <f>LN(SUM($BO$2:BO24))</f>
        <v>0.69314718055994529</v>
      </c>
      <c r="BQ24" s="124"/>
      <c r="BR24" s="123"/>
      <c r="BS24" s="86">
        <v>7</v>
      </c>
      <c r="BT24" s="85">
        <f>LN(SUM($BS$2:BS24))</f>
        <v>3.8066624897703196</v>
      </c>
      <c r="BU24" s="101"/>
      <c r="BV24" s="123"/>
    </row>
    <row r="25" spans="1:74" s="9" customFormat="1" x14ac:dyDescent="0.25">
      <c r="A25" s="145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3"/>
      <c r="F25" s="123"/>
      <c r="G25" s="83"/>
      <c r="H25" s="84">
        <f>LN(SUM($G$2:G25))</f>
        <v>0.69314718055994529</v>
      </c>
      <c r="I25" s="123"/>
      <c r="J25" s="123"/>
      <c r="K25" s="83"/>
      <c r="L25" s="84">
        <f>LN(SUM($K$2:K25))</f>
        <v>0.69314718055994529</v>
      </c>
      <c r="M25" s="123"/>
      <c r="N25" s="123"/>
      <c r="O25" s="83"/>
      <c r="P25" s="84">
        <f>LN(SUM($O$2:O25))</f>
        <v>0.69314718055994529</v>
      </c>
      <c r="Q25" s="124"/>
      <c r="R25" s="123"/>
      <c r="S25" s="83"/>
      <c r="T25" s="84" t="e">
        <f>LN(SUM($S$2:S25))</f>
        <v>#NUM!</v>
      </c>
      <c r="U25" s="127"/>
      <c r="V25" s="123"/>
      <c r="W25" s="83"/>
      <c r="X25" s="84" t="e">
        <f>LN(SUM($W$2:W25))</f>
        <v>#NUM!</v>
      </c>
      <c r="Y25" s="124"/>
      <c r="Z25" s="123"/>
      <c r="AA25" s="114"/>
      <c r="AB25" s="84">
        <f>LN(SUM($AA$2:AA25))</f>
        <v>0.69314718055994529</v>
      </c>
      <c r="AC25" s="124"/>
      <c r="AD25" s="123"/>
      <c r="AE25" s="83">
        <v>1</v>
      </c>
      <c r="AF25" s="84">
        <f>LN(SUM($AE$2:AE25))</f>
        <v>2.3025850929940459</v>
      </c>
      <c r="AG25" s="124"/>
      <c r="AH25" s="123"/>
      <c r="AI25" s="83"/>
      <c r="AJ25" s="84">
        <f>LN(SUM($AI$2:AI25))</f>
        <v>0</v>
      </c>
      <c r="AK25" s="124"/>
      <c r="AL25" s="123"/>
      <c r="AM25" s="83"/>
      <c r="AN25" s="84">
        <f>LN(SUM($AM$2:AM25))</f>
        <v>0</v>
      </c>
      <c r="AO25" s="124"/>
      <c r="AP25" s="123"/>
      <c r="AQ25" s="114"/>
      <c r="AR25" s="84">
        <f>LN(SUM($AQ$2:AQ25))</f>
        <v>0</v>
      </c>
      <c r="AS25" s="124"/>
      <c r="AT25" s="123"/>
      <c r="AU25" s="83"/>
      <c r="AV25" s="84">
        <f>LN(SUM($AU$2:AU25))</f>
        <v>1.9459101490553132</v>
      </c>
      <c r="AW25" s="124"/>
      <c r="AX25" s="123"/>
      <c r="AY25" s="83"/>
      <c r="AZ25" s="85" t="e">
        <f>LN(SUM($AY$2:AY25))</f>
        <v>#NUM!</v>
      </c>
      <c r="BA25" s="124"/>
      <c r="BB25" s="123"/>
      <c r="BC25" s="114"/>
      <c r="BD25" s="85" t="e">
        <f>LN(SUM($BC$2:BC25))</f>
        <v>#NUM!</v>
      </c>
      <c r="BE25" s="124"/>
      <c r="BF25" s="123"/>
      <c r="BG25" s="83"/>
      <c r="BH25" s="85">
        <f>LN(SUM($BG$2:BG25))</f>
        <v>1.0986122886681098</v>
      </c>
      <c r="BI25" s="124"/>
      <c r="BJ25" s="123"/>
      <c r="BK25" s="83"/>
      <c r="BL25" s="85" t="e">
        <f>LN(SUM($BK$2:BK25))</f>
        <v>#NUM!</v>
      </c>
      <c r="BM25" s="124"/>
      <c r="BN25" s="123"/>
      <c r="BO25" s="83"/>
      <c r="BP25" s="85">
        <f>LN(SUM($BO$2:BO25))</f>
        <v>0.69314718055994529</v>
      </c>
      <c r="BQ25" s="124"/>
      <c r="BR25" s="123"/>
      <c r="BS25" s="86">
        <v>5</v>
      </c>
      <c r="BT25" s="85">
        <f>LN(SUM($BS$2:BS25))</f>
        <v>3.912023005428146</v>
      </c>
      <c r="BU25" s="101"/>
      <c r="BV25" s="123"/>
    </row>
    <row r="26" spans="1:74" s="9" customFormat="1" x14ac:dyDescent="0.25">
      <c r="A26" s="145">
        <f t="shared" si="0"/>
        <v>87</v>
      </c>
      <c r="B26" s="89">
        <v>43989</v>
      </c>
      <c r="C26" s="83"/>
      <c r="D26" s="84">
        <f>LN(SUM($C$2:C26))</f>
        <v>2.8332133440562162</v>
      </c>
      <c r="E26" s="123"/>
      <c r="F26" s="123"/>
      <c r="G26" s="83"/>
      <c r="H26" s="84">
        <f>LN(SUM($G$2:G26))</f>
        <v>0.69314718055994529</v>
      </c>
      <c r="I26" s="123"/>
      <c r="J26" s="123"/>
      <c r="K26" s="83"/>
      <c r="L26" s="84">
        <f>LN(SUM($K$2:K26))</f>
        <v>0.69314718055994529</v>
      </c>
      <c r="M26" s="123"/>
      <c r="N26" s="123"/>
      <c r="O26" s="83"/>
      <c r="P26" s="84">
        <f>LN(SUM($O$2:O26))</f>
        <v>0.69314718055994529</v>
      </c>
      <c r="Q26" s="124"/>
      <c r="R26" s="123"/>
      <c r="S26" s="83"/>
      <c r="T26" s="84" t="e">
        <f>LN(SUM($S$2:S26))</f>
        <v>#NUM!</v>
      </c>
      <c r="U26" s="127"/>
      <c r="V26" s="123"/>
      <c r="W26" s="83"/>
      <c r="X26" s="84" t="e">
        <f>LN(SUM($W$2:W26))</f>
        <v>#NUM!</v>
      </c>
      <c r="Y26" s="124"/>
      <c r="Z26" s="123"/>
      <c r="AA26" s="114"/>
      <c r="AB26" s="84">
        <f>LN(SUM($AA$2:AA26))</f>
        <v>0.69314718055994529</v>
      </c>
      <c r="AC26" s="124"/>
      <c r="AD26" s="123"/>
      <c r="AE26" s="83">
        <v>2</v>
      </c>
      <c r="AF26" s="84">
        <f>LN(SUM($AE$2:AE26))</f>
        <v>2.4849066497880004</v>
      </c>
      <c r="AG26" s="124"/>
      <c r="AH26" s="123"/>
      <c r="AI26" s="83"/>
      <c r="AJ26" s="84">
        <f>LN(SUM($AI$2:AI26))</f>
        <v>0</v>
      </c>
      <c r="AK26" s="124"/>
      <c r="AL26" s="123"/>
      <c r="AM26" s="83"/>
      <c r="AN26" s="84">
        <f>LN(SUM($AM$2:AM26))</f>
        <v>0</v>
      </c>
      <c r="AO26" s="124"/>
      <c r="AP26" s="123"/>
      <c r="AQ26" s="114"/>
      <c r="AR26" s="84">
        <f>LN(SUM($AQ$2:AQ26))</f>
        <v>0</v>
      </c>
      <c r="AS26" s="124"/>
      <c r="AT26" s="123"/>
      <c r="AU26" s="83"/>
      <c r="AV26" s="84">
        <f>LN(SUM($AU$2:AU26))</f>
        <v>1.9459101490553132</v>
      </c>
      <c r="AW26" s="124"/>
      <c r="AX26" s="123"/>
      <c r="AY26" s="83"/>
      <c r="AZ26" s="85" t="e">
        <f>LN(SUM($AY$2:AY26))</f>
        <v>#NUM!</v>
      </c>
      <c r="BA26" s="124"/>
      <c r="BB26" s="123"/>
      <c r="BC26" s="114"/>
      <c r="BD26" s="85" t="e">
        <f>LN(SUM($BC$2:BC26))</f>
        <v>#NUM!</v>
      </c>
      <c r="BE26" s="124"/>
      <c r="BF26" s="123"/>
      <c r="BG26" s="83"/>
      <c r="BH26" s="85">
        <f>LN(SUM($BG$2:BG26))</f>
        <v>1.0986122886681098</v>
      </c>
      <c r="BI26" s="124"/>
      <c r="BJ26" s="123"/>
      <c r="BK26" s="83"/>
      <c r="BL26" s="85" t="e">
        <f>LN(SUM($BK$2:BK26))</f>
        <v>#NUM!</v>
      </c>
      <c r="BM26" s="124"/>
      <c r="BN26" s="123"/>
      <c r="BO26" s="83"/>
      <c r="BP26" s="85">
        <f>LN(SUM($BO$2:BO26))</f>
        <v>0.69314718055994529</v>
      </c>
      <c r="BQ26" s="124"/>
      <c r="BR26" s="123"/>
      <c r="BS26" s="86">
        <v>2</v>
      </c>
      <c r="BT26" s="85">
        <f>LN(SUM($BS$2:BS26))</f>
        <v>3.9512437185814275</v>
      </c>
      <c r="BU26" s="101"/>
      <c r="BV26" s="123"/>
    </row>
    <row r="27" spans="1:74" s="9" customFormat="1" x14ac:dyDescent="0.25">
      <c r="A27" s="145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3"/>
      <c r="F27" s="123"/>
      <c r="G27" s="83"/>
      <c r="H27" s="84">
        <f>LN(SUM($G$2:G27))</f>
        <v>0.69314718055994529</v>
      </c>
      <c r="I27" s="123"/>
      <c r="J27" s="123"/>
      <c r="K27" s="83"/>
      <c r="L27" s="84">
        <f>LN(SUM($K$2:K27))</f>
        <v>0.69314718055994529</v>
      </c>
      <c r="M27" s="123"/>
      <c r="N27" s="123"/>
      <c r="O27" s="83"/>
      <c r="P27" s="84">
        <f>LN(SUM($O$2:O27))</f>
        <v>0.69314718055994529</v>
      </c>
      <c r="Q27" s="124"/>
      <c r="R27" s="123"/>
      <c r="S27" s="83"/>
      <c r="T27" s="84" t="e">
        <f>LN(SUM($S$2:S27))</f>
        <v>#NUM!</v>
      </c>
      <c r="U27" s="127"/>
      <c r="V27" s="123"/>
      <c r="W27" s="83"/>
      <c r="X27" s="84" t="e">
        <f>LN(SUM($W$2:W27))</f>
        <v>#NUM!</v>
      </c>
      <c r="Y27" s="124"/>
      <c r="Z27" s="123"/>
      <c r="AA27" s="114"/>
      <c r="AB27" s="84">
        <f>LN(SUM($AA$2:AA27))</f>
        <v>0.69314718055994529</v>
      </c>
      <c r="AC27" s="124"/>
      <c r="AD27" s="123"/>
      <c r="AE27" s="83"/>
      <c r="AF27" s="84">
        <f>LN(SUM($AE$2:AE27))</f>
        <v>2.4849066497880004</v>
      </c>
      <c r="AG27" s="124"/>
      <c r="AH27" s="123"/>
      <c r="AI27" s="83"/>
      <c r="AJ27" s="84">
        <f>LN(SUM($AI$2:AI27))</f>
        <v>0</v>
      </c>
      <c r="AK27" s="124"/>
      <c r="AL27" s="123"/>
      <c r="AM27" s="83"/>
      <c r="AN27" s="84">
        <f>LN(SUM($AM$2:AM27))</f>
        <v>0</v>
      </c>
      <c r="AO27" s="124"/>
      <c r="AP27" s="123"/>
      <c r="AQ27" s="114"/>
      <c r="AR27" s="84">
        <f>LN(SUM($AQ$2:AQ27))</f>
        <v>0</v>
      </c>
      <c r="AS27" s="124"/>
      <c r="AT27" s="123"/>
      <c r="AU27" s="83"/>
      <c r="AV27" s="84">
        <f>LN(SUM($AU$2:AU27))</f>
        <v>1.9459101490553132</v>
      </c>
      <c r="AW27" s="124"/>
      <c r="AX27" s="123"/>
      <c r="AY27" s="83"/>
      <c r="AZ27" s="85" t="e">
        <f>LN(SUM($AY$2:AY27))</f>
        <v>#NUM!</v>
      </c>
      <c r="BA27" s="124"/>
      <c r="BB27" s="123"/>
      <c r="BC27" s="114"/>
      <c r="BD27" s="85" t="e">
        <f>LN(SUM($BC$2:BC27))</f>
        <v>#NUM!</v>
      </c>
      <c r="BE27" s="124"/>
      <c r="BF27" s="123"/>
      <c r="BG27" s="83"/>
      <c r="BH27" s="85">
        <f>LN(SUM($BG$2:BG27))</f>
        <v>1.0986122886681098</v>
      </c>
      <c r="BI27" s="124"/>
      <c r="BJ27" s="123"/>
      <c r="BK27" s="83"/>
      <c r="BL27" s="85" t="e">
        <f>LN(SUM($BK$2:BK27))</f>
        <v>#NUM!</v>
      </c>
      <c r="BM27" s="124"/>
      <c r="BN27" s="123"/>
      <c r="BO27" s="83"/>
      <c r="BP27" s="85">
        <f>LN(SUM($BO$2:BO27))</f>
        <v>0.69314718055994529</v>
      </c>
      <c r="BQ27" s="124"/>
      <c r="BR27" s="123"/>
      <c r="BS27" s="86">
        <v>2</v>
      </c>
      <c r="BT27" s="85">
        <f>LN(SUM($BS$2:BS27))</f>
        <v>3.9889840465642745</v>
      </c>
      <c r="BU27" s="101"/>
      <c r="BV27" s="123"/>
    </row>
    <row r="28" spans="1:74" s="9" customFormat="1" x14ac:dyDescent="0.25">
      <c r="A28" s="145">
        <f t="shared" si="0"/>
        <v>89</v>
      </c>
      <c r="B28" s="89">
        <v>43991</v>
      </c>
      <c r="C28" s="83"/>
      <c r="D28" s="84">
        <f>LN(SUM($C$2:C28))</f>
        <v>2.9444389791664403</v>
      </c>
      <c r="E28" s="123"/>
      <c r="F28" s="123"/>
      <c r="G28" s="83"/>
      <c r="H28" s="84">
        <f>LN(SUM($G$2:G28))</f>
        <v>0.69314718055994529</v>
      </c>
      <c r="I28" s="123"/>
      <c r="J28" s="123"/>
      <c r="K28" s="83"/>
      <c r="L28" s="84">
        <f>LN(SUM($K$2:K28))</f>
        <v>0.69314718055994529</v>
      </c>
      <c r="M28" s="123"/>
      <c r="N28" s="123"/>
      <c r="O28" s="83"/>
      <c r="P28" s="84">
        <f>LN(SUM($O$2:O28))</f>
        <v>0.69314718055994529</v>
      </c>
      <c r="Q28" s="124"/>
      <c r="R28" s="123"/>
      <c r="S28" s="83"/>
      <c r="T28" s="84" t="e">
        <f>LN(SUM($S$2:S28))</f>
        <v>#NUM!</v>
      </c>
      <c r="U28" s="127"/>
      <c r="V28" s="123"/>
      <c r="W28" s="83"/>
      <c r="X28" s="84" t="e">
        <f>LN(SUM($W$2:W28))</f>
        <v>#NUM!</v>
      </c>
      <c r="Y28" s="124"/>
      <c r="Z28" s="123"/>
      <c r="AA28" s="114"/>
      <c r="AB28" s="84">
        <f>LN(SUM($AA$2:AA28))</f>
        <v>0.69314718055994529</v>
      </c>
      <c r="AC28" s="124"/>
      <c r="AD28" s="123"/>
      <c r="AE28" s="83">
        <v>3</v>
      </c>
      <c r="AF28" s="84">
        <f>LN(SUM($AE$2:AE28))</f>
        <v>2.7080502011022101</v>
      </c>
      <c r="AG28" s="124"/>
      <c r="AH28" s="123"/>
      <c r="AI28" s="83"/>
      <c r="AJ28" s="84">
        <f>LN(SUM($AI$2:AI28))</f>
        <v>0</v>
      </c>
      <c r="AK28" s="124"/>
      <c r="AL28" s="123"/>
      <c r="AM28" s="83"/>
      <c r="AN28" s="84">
        <f>LN(SUM($AM$2:AM28))</f>
        <v>0</v>
      </c>
      <c r="AO28" s="124"/>
      <c r="AP28" s="123"/>
      <c r="AQ28" s="114"/>
      <c r="AR28" s="84">
        <f>LN(SUM($AQ$2:AQ28))</f>
        <v>0</v>
      </c>
      <c r="AS28" s="124"/>
      <c r="AT28" s="123"/>
      <c r="AU28" s="83"/>
      <c r="AV28" s="84">
        <f>LN(SUM($AU$2:AU28))</f>
        <v>1.9459101490553132</v>
      </c>
      <c r="AW28" s="124"/>
      <c r="AX28" s="123"/>
      <c r="AY28" s="83"/>
      <c r="AZ28" s="85" t="e">
        <f>LN(SUM($AY$2:AY28))</f>
        <v>#NUM!</v>
      </c>
      <c r="BA28" s="124"/>
      <c r="BB28" s="123"/>
      <c r="BC28" s="114"/>
      <c r="BD28" s="85" t="e">
        <f>LN(SUM($BC$2:BC28))</f>
        <v>#NUM!</v>
      </c>
      <c r="BE28" s="124"/>
      <c r="BF28" s="123"/>
      <c r="BG28" s="83"/>
      <c r="BH28" s="85">
        <f>LN(SUM($BG$2:BG28))</f>
        <v>1.0986122886681098</v>
      </c>
      <c r="BI28" s="124"/>
      <c r="BJ28" s="123"/>
      <c r="BK28" s="83"/>
      <c r="BL28" s="85" t="e">
        <f>LN(SUM($BK$2:BK28))</f>
        <v>#NUM!</v>
      </c>
      <c r="BM28" s="124"/>
      <c r="BN28" s="123"/>
      <c r="BO28" s="83"/>
      <c r="BP28" s="85">
        <f>LN(SUM($BO$2:BO28))</f>
        <v>0.69314718055994529</v>
      </c>
      <c r="BQ28" s="124"/>
      <c r="BR28" s="123"/>
      <c r="BS28" s="86">
        <v>3</v>
      </c>
      <c r="BT28" s="85">
        <f>LN(SUM($BS$2:BS28))</f>
        <v>4.0430512678345503</v>
      </c>
      <c r="BU28" s="101"/>
      <c r="BV28" s="123"/>
    </row>
    <row r="29" spans="1:74" s="9" customFormat="1" x14ac:dyDescent="0.25">
      <c r="A29" s="145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3">
        <f t="shared" ref="E29:E61" si="1">LN(2)/(SLOPE(D23:D29,A23:A29))</f>
        <v>4.1931829146543675</v>
      </c>
      <c r="F29" s="123"/>
      <c r="G29" s="83"/>
      <c r="H29" s="84">
        <f>LN(SUM($G$2:G29))</f>
        <v>0.69314718055994529</v>
      </c>
      <c r="I29" s="123" t="e">
        <f>LN(2)/(SLOPE(H23:H29,$A23:$A29))</f>
        <v>#DIV/0!</v>
      </c>
      <c r="J29" s="123"/>
      <c r="K29" s="83"/>
      <c r="L29" s="84">
        <f>LN(SUM($K$2:K29))</f>
        <v>0.69314718055994529</v>
      </c>
      <c r="M29" s="123" t="e">
        <f>LN(2)/(SLOPE(L23:L29,$A23:$A29))</f>
        <v>#DIV/0!</v>
      </c>
      <c r="N29" s="123"/>
      <c r="O29" s="83">
        <v>3</v>
      </c>
      <c r="P29" s="84">
        <f>LN(SUM($O$2:O29))</f>
        <v>1.6094379124341003</v>
      </c>
      <c r="Q29" s="124">
        <f t="shared" ref="Q29:Q61" si="2">LN(2)/(SLOPE(P23:P29,A23:A29))</f>
        <v>7.0603941087496143</v>
      </c>
      <c r="R29" s="123"/>
      <c r="S29" s="83"/>
      <c r="T29" s="84" t="e">
        <f>LN(SUM($S$2:S29))</f>
        <v>#NUM!</v>
      </c>
      <c r="U29" s="127" t="e">
        <f>LN(2)/(SLOPE(T23:T29,$A23:$A29))</f>
        <v>#NUM!</v>
      </c>
      <c r="V29" s="123"/>
      <c r="W29" s="83"/>
      <c r="X29" s="84" t="e">
        <f>LN(SUM($W$2:W29))</f>
        <v>#NUM!</v>
      </c>
      <c r="Y29" s="124" t="e">
        <f>LN(2)/(SLOPE(X23:X29,$A23:$A29))</f>
        <v>#NUM!</v>
      </c>
      <c r="Z29" s="123"/>
      <c r="AA29" s="114"/>
      <c r="AB29" s="84">
        <f>LN(SUM($AA$2:AA29))</f>
        <v>0.69314718055994529</v>
      </c>
      <c r="AC29" s="124" t="e">
        <f>LN(2)/(SLOPE(AB23:AB29,$A23:$A29))</f>
        <v>#DIV/0!</v>
      </c>
      <c r="AD29" s="123"/>
      <c r="AE29" s="83">
        <v>1</v>
      </c>
      <c r="AF29" s="84">
        <f>LN(SUM($AE$2:AE29))</f>
        <v>2.7725887222397811</v>
      </c>
      <c r="AG29" s="124">
        <f>LN(2)/(SLOPE(AF23:AF29,$A23:$A29))</f>
        <v>6.623784616502153</v>
      </c>
      <c r="AH29" s="123"/>
      <c r="AI29" s="83"/>
      <c r="AJ29" s="84">
        <f>LN(SUM($AI$2:AI29))</f>
        <v>0</v>
      </c>
      <c r="AK29" s="124" t="e">
        <f>LN(2)/(SLOPE(AJ23:AJ29,$A23:$A29))</f>
        <v>#DIV/0!</v>
      </c>
      <c r="AL29" s="123"/>
      <c r="AM29" s="83"/>
      <c r="AN29" s="84">
        <f>LN(SUM($AM$2:AM29))</f>
        <v>0</v>
      </c>
      <c r="AO29" s="124" t="e">
        <f>LN(2)/(SLOPE(AN23:AN29,$A23:$A29))</f>
        <v>#DIV/0!</v>
      </c>
      <c r="AP29" s="123"/>
      <c r="AQ29" s="114"/>
      <c r="AR29" s="84">
        <f>LN(SUM($AQ$2:AQ29))</f>
        <v>0</v>
      </c>
      <c r="AS29" s="124" t="e">
        <f>LN(2)/(SLOPE(AR23:AR29,$A23:$A29))</f>
        <v>#DIV/0!</v>
      </c>
      <c r="AT29" s="123"/>
      <c r="AU29" s="83"/>
      <c r="AV29" s="84">
        <f>LN(SUM($AU$2:AU29))</f>
        <v>1.9459101490553132</v>
      </c>
      <c r="AW29" s="124" t="e">
        <f>LN(2)/(SLOPE(AV23:AV29,$A23:$A29))</f>
        <v>#DIV/0!</v>
      </c>
      <c r="AX29" s="123"/>
      <c r="AY29" s="83"/>
      <c r="AZ29" s="85" t="e">
        <f>LN(SUM($AY$2:AY29))</f>
        <v>#NUM!</v>
      </c>
      <c r="BA29" s="124" t="e">
        <f>LN(2)/(SLOPE(AZ23:AZ29,$A23:$A29))</f>
        <v>#NUM!</v>
      </c>
      <c r="BB29" s="123"/>
      <c r="BC29" s="114"/>
      <c r="BD29" s="85" t="e">
        <f>LN(SUM($BC$2:BC29))</f>
        <v>#NUM!</v>
      </c>
      <c r="BE29" s="124" t="e">
        <f>LN(2)/(SLOPE(BD23:BD29,$A23:$A29))</f>
        <v>#NUM!</v>
      </c>
      <c r="BF29" s="123"/>
      <c r="BG29" s="83"/>
      <c r="BH29" s="85">
        <f>LN(SUM($BG$2:BG29))</f>
        <v>1.0986122886681098</v>
      </c>
      <c r="BI29" s="124" t="e">
        <f>LN(2)/(SLOPE(BH23:BH29,$A23:$A29))</f>
        <v>#DIV/0!</v>
      </c>
      <c r="BJ29" s="123"/>
      <c r="BK29" s="83"/>
      <c r="BL29" s="85" t="e">
        <f>LN(SUM($BK$2:BK29))</f>
        <v>#NUM!</v>
      </c>
      <c r="BM29" s="124" t="e">
        <f>LN(2)/(SLOPE(BL23:BL29,$A23:$A29))</f>
        <v>#NUM!</v>
      </c>
      <c r="BN29" s="123"/>
      <c r="BO29" s="83"/>
      <c r="BP29" s="85">
        <f>LN(SUM($BO$2:BO29))</f>
        <v>0.69314718055994529</v>
      </c>
      <c r="BQ29" s="124" t="e">
        <f>LN(2)/(SLOPE(BP23:BP29,$A23:$A29))</f>
        <v>#DIV/0!</v>
      </c>
      <c r="BR29" s="123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3"/>
    </row>
    <row r="30" spans="1:74" s="9" customFormat="1" x14ac:dyDescent="0.25">
      <c r="A30" s="145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3">
        <f t="shared" si="1"/>
        <v>9.1889156283310527</v>
      </c>
      <c r="F30" s="123"/>
      <c r="G30" s="83"/>
      <c r="H30" s="84">
        <f>LN(SUM($G$2:G30))</f>
        <v>0.69314718055994529</v>
      </c>
      <c r="I30" s="123" t="e">
        <f t="shared" ref="I30:I62" si="3">LN(2)/(SLOPE(H24:H30,A24:A30))</f>
        <v>#DIV/0!</v>
      </c>
      <c r="J30" s="123"/>
      <c r="K30" s="83"/>
      <c r="L30" s="84">
        <f>LN(SUM($K$2:K30))</f>
        <v>0.69314718055994529</v>
      </c>
      <c r="M30" s="123" t="e">
        <f t="shared" ref="M30:M94" si="4">LN(2)/(SLOPE(L24:L30,$A24:$A30))</f>
        <v>#DIV/0!</v>
      </c>
      <c r="N30" s="123"/>
      <c r="O30" s="83">
        <v>1</v>
      </c>
      <c r="P30" s="84">
        <f>LN(SUM($O$2:O30))</f>
        <v>1.791759469228055</v>
      </c>
      <c r="Q30" s="124">
        <f t="shared" si="2"/>
        <v>3.7844262709775052</v>
      </c>
      <c r="R30" s="123"/>
      <c r="S30" s="83"/>
      <c r="T30" s="84" t="e">
        <f>LN(SUM($S$2:S30))</f>
        <v>#NUM!</v>
      </c>
      <c r="U30" s="127" t="e">
        <f t="shared" ref="U30:U94" si="5">LN(2)/(SLOPE(T24:T30,$A24:$A30))</f>
        <v>#NUM!</v>
      </c>
      <c r="V30" s="123"/>
      <c r="W30" s="83"/>
      <c r="X30" s="84" t="e">
        <f>LN(SUM($W$2:W30))</f>
        <v>#NUM!</v>
      </c>
      <c r="Y30" s="124" t="e">
        <f t="shared" ref="Y30:Y94" si="6">LN(2)/(SLOPE(X24:X30,$A24:$A30))</f>
        <v>#NUM!</v>
      </c>
      <c r="Z30" s="123"/>
      <c r="AA30" s="114"/>
      <c r="AB30" s="84">
        <f>LN(SUM($AA$2:AA30))</f>
        <v>0.69314718055994529</v>
      </c>
      <c r="AC30" s="124" t="e">
        <f t="shared" ref="AC30:AC94" si="7">LN(2)/(SLOPE(AB24:AB30,$A24:$A30))</f>
        <v>#DIV/0!</v>
      </c>
      <c r="AD30" s="123"/>
      <c r="AE30" s="83">
        <v>4</v>
      </c>
      <c r="AF30" s="84">
        <f>LN(SUM($AE$2:AE30))</f>
        <v>2.9957322735539909</v>
      </c>
      <c r="AG30" s="124">
        <f t="shared" ref="AG30:AG94" si="8">LN(2)/(SLOPE(AF24:AF30,$A24:$A30))</f>
        <v>5.4537509222417739</v>
      </c>
      <c r="AH30" s="123"/>
      <c r="AI30" s="83">
        <v>1</v>
      </c>
      <c r="AJ30" s="84">
        <f>LN(SUM($AI$2:AI30))</f>
        <v>0.69314718055994529</v>
      </c>
      <c r="AK30" s="124">
        <f t="shared" ref="AK30:AK94" si="9">LN(2)/(SLOPE(AJ24:AJ30,$A24:$A30))</f>
        <v>9.3333333333333339</v>
      </c>
      <c r="AL30" s="123"/>
      <c r="AM30" s="83"/>
      <c r="AN30" s="84">
        <f>LN(SUM($AM$2:AM30))</f>
        <v>0</v>
      </c>
      <c r="AO30" s="124" t="e">
        <f t="shared" ref="AO30:AO94" si="10">LN(2)/(SLOPE(AN24:AN30,$A24:$A30))</f>
        <v>#DIV/0!</v>
      </c>
      <c r="AP30" s="123"/>
      <c r="AQ30" s="114"/>
      <c r="AR30" s="84">
        <f>LN(SUM($AQ$2:AQ30))</f>
        <v>0</v>
      </c>
      <c r="AS30" s="124" t="e">
        <f t="shared" ref="AS30:AS94" si="11">LN(2)/(SLOPE(AR24:AR30,$A24:$A30))</f>
        <v>#DIV/0!</v>
      </c>
      <c r="AT30" s="123"/>
      <c r="AU30" s="83"/>
      <c r="AV30" s="84">
        <f>LN(SUM($AU$2:AU30))</f>
        <v>1.9459101490553132</v>
      </c>
      <c r="AW30" s="124" t="e">
        <f t="shared" ref="AW30:AW94" si="12">LN(2)/(SLOPE(AV24:AV30,$A24:$A30))</f>
        <v>#DIV/0!</v>
      </c>
      <c r="AX30" s="123"/>
      <c r="AY30" s="83"/>
      <c r="AZ30" s="85" t="e">
        <f>LN(SUM($AY$2:AY30))</f>
        <v>#NUM!</v>
      </c>
      <c r="BA30" s="124" t="e">
        <f t="shared" ref="BA30:BA94" si="13">LN(2)/(SLOPE(AZ24:AZ30,$A24:$A30))</f>
        <v>#NUM!</v>
      </c>
      <c r="BB30" s="123"/>
      <c r="BC30" s="114"/>
      <c r="BD30" s="85" t="e">
        <f>LN(SUM($BC$2:BC30))</f>
        <v>#NUM!</v>
      </c>
      <c r="BE30" s="124" t="e">
        <f t="shared" ref="BE30:BE94" si="14">LN(2)/(SLOPE(BD24:BD30,$A24:$A30))</f>
        <v>#NUM!</v>
      </c>
      <c r="BF30" s="123"/>
      <c r="BG30" s="83">
        <v>1</v>
      </c>
      <c r="BH30" s="85">
        <f>LN(SUM($BG$2:BG30))</f>
        <v>1.3862943611198906</v>
      </c>
      <c r="BI30" s="124">
        <f t="shared" ref="BI30:BI94" si="15">LN(2)/(SLOPE(BH24:BH30,$A24:$A30))</f>
        <v>22.487927836763294</v>
      </c>
      <c r="BJ30" s="123"/>
      <c r="BK30" s="83"/>
      <c r="BL30" s="85" t="e">
        <f>LN(SUM($BK$2:BK30))</f>
        <v>#NUM!</v>
      </c>
      <c r="BM30" s="124" t="e">
        <f t="shared" ref="BM30:BM94" si="16">LN(2)/(SLOPE(BL24:BL30,$A24:$A30))</f>
        <v>#NUM!</v>
      </c>
      <c r="BN30" s="123"/>
      <c r="BO30" s="83"/>
      <c r="BP30" s="85">
        <f>LN(SUM($BO$2:BO30))</f>
        <v>0.69314718055994529</v>
      </c>
      <c r="BQ30" s="124" t="e">
        <f t="shared" ref="BQ30:BQ94" si="17">LN(2)/(SLOPE(BP24:BP30,$A24:$A30))</f>
        <v>#DIV/0!</v>
      </c>
      <c r="BR30" s="123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3"/>
    </row>
    <row r="31" spans="1:74" s="9" customFormat="1" x14ac:dyDescent="0.25">
      <c r="A31" s="145">
        <f t="shared" si="0"/>
        <v>92</v>
      </c>
      <c r="B31" s="89">
        <v>43994</v>
      </c>
      <c r="C31" s="83"/>
      <c r="D31" s="84">
        <f>LN(SUM($C$2:C31))</f>
        <v>3.0910424533583161</v>
      </c>
      <c r="E31" s="123">
        <f t="shared" si="1"/>
        <v>13.97042603118966</v>
      </c>
      <c r="F31" s="123"/>
      <c r="G31" s="83"/>
      <c r="H31" s="84">
        <f>LN(SUM($G$2:G31))</f>
        <v>0.69314718055994529</v>
      </c>
      <c r="I31" s="123" t="e">
        <f t="shared" si="3"/>
        <v>#DIV/0!</v>
      </c>
      <c r="J31" s="123"/>
      <c r="K31" s="83"/>
      <c r="L31" s="84">
        <f>LN(SUM($K$2:K31))</f>
        <v>0.69314718055994529</v>
      </c>
      <c r="M31" s="123" t="e">
        <f t="shared" si="4"/>
        <v>#DIV/0!</v>
      </c>
      <c r="N31" s="123"/>
      <c r="O31" s="83">
        <v>2</v>
      </c>
      <c r="P31" s="84">
        <f>LN(SUM($O$2:O31))</f>
        <v>2.0794415416798357</v>
      </c>
      <c r="Q31" s="124">
        <f t="shared" si="2"/>
        <v>2.6687373281842017</v>
      </c>
      <c r="R31" s="123"/>
      <c r="S31" s="83"/>
      <c r="T31" s="84" t="e">
        <f>LN(SUM($S$2:S31))</f>
        <v>#NUM!</v>
      </c>
      <c r="U31" s="127" t="e">
        <f t="shared" si="5"/>
        <v>#NUM!</v>
      </c>
      <c r="V31" s="123"/>
      <c r="W31" s="83"/>
      <c r="X31" s="84" t="e">
        <f>LN(SUM($W$2:W31))</f>
        <v>#NUM!</v>
      </c>
      <c r="Y31" s="124" t="e">
        <f t="shared" si="6"/>
        <v>#NUM!</v>
      </c>
      <c r="Z31" s="123"/>
      <c r="AA31" s="114"/>
      <c r="AB31" s="84">
        <f>LN(SUM($AA$2:AA31))</f>
        <v>0.69314718055994529</v>
      </c>
      <c r="AC31" s="124" t="e">
        <f t="shared" si="7"/>
        <v>#DIV/0!</v>
      </c>
      <c r="AD31" s="123"/>
      <c r="AE31" s="83"/>
      <c r="AF31" s="84">
        <f>LN(SUM($AE$2:AE31))</f>
        <v>2.9957322735539909</v>
      </c>
      <c r="AG31" s="124">
        <f t="shared" si="8"/>
        <v>5.7271792455845683</v>
      </c>
      <c r="AH31" s="123"/>
      <c r="AI31" s="83"/>
      <c r="AJ31" s="84">
        <f>LN(SUM($AI$2:AI31))</f>
        <v>0.69314718055994529</v>
      </c>
      <c r="AK31" s="124">
        <f t="shared" si="9"/>
        <v>5.6000000000000005</v>
      </c>
      <c r="AL31" s="123"/>
      <c r="AM31" s="83"/>
      <c r="AN31" s="84">
        <f>LN(SUM($AM$2:AM31))</f>
        <v>0</v>
      </c>
      <c r="AO31" s="124" t="e">
        <f t="shared" si="10"/>
        <v>#DIV/0!</v>
      </c>
      <c r="AP31" s="123"/>
      <c r="AQ31" s="114"/>
      <c r="AR31" s="84">
        <f>LN(SUM($AQ$2:AQ31))</f>
        <v>0</v>
      </c>
      <c r="AS31" s="124" t="e">
        <f t="shared" si="11"/>
        <v>#DIV/0!</v>
      </c>
      <c r="AT31" s="123"/>
      <c r="AU31" s="83">
        <v>1</v>
      </c>
      <c r="AV31" s="84">
        <f>LN(SUM($AU$2:AU31))</f>
        <v>2.0794415416798357</v>
      </c>
      <c r="AW31" s="124">
        <f t="shared" si="12"/>
        <v>48.448335317054735</v>
      </c>
      <c r="AX31" s="123"/>
      <c r="AY31" s="83"/>
      <c r="AZ31" s="85" t="e">
        <f>LN(SUM($AY$2:AY31))</f>
        <v>#NUM!</v>
      </c>
      <c r="BA31" s="124" t="e">
        <f t="shared" si="13"/>
        <v>#NUM!</v>
      </c>
      <c r="BB31" s="123"/>
      <c r="BC31" s="114"/>
      <c r="BD31" s="85" t="e">
        <f>LN(SUM($BC$2:BC31))</f>
        <v>#NUM!</v>
      </c>
      <c r="BE31" s="124" t="e">
        <f t="shared" si="14"/>
        <v>#NUM!</v>
      </c>
      <c r="BF31" s="123"/>
      <c r="BG31" s="83"/>
      <c r="BH31" s="85">
        <f>LN(SUM($BG$2:BG31))</f>
        <v>1.3862943611198906</v>
      </c>
      <c r="BI31" s="124">
        <f t="shared" si="15"/>
        <v>13.492756702057976</v>
      </c>
      <c r="BJ31" s="123"/>
      <c r="BK31" s="83"/>
      <c r="BL31" s="85" t="e">
        <f>LN(SUM($BK$2:BK31))</f>
        <v>#NUM!</v>
      </c>
      <c r="BM31" s="124" t="e">
        <f t="shared" si="16"/>
        <v>#NUM!</v>
      </c>
      <c r="BN31" s="123"/>
      <c r="BO31" s="83"/>
      <c r="BP31" s="85">
        <f>LN(SUM($BO$2:BO31))</f>
        <v>0.69314718055994529</v>
      </c>
      <c r="BQ31" s="124" t="e">
        <f t="shared" si="17"/>
        <v>#DIV/0!</v>
      </c>
      <c r="BR31" s="123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3"/>
    </row>
    <row r="32" spans="1:74" s="9" customFormat="1" x14ac:dyDescent="0.25">
      <c r="A32" s="145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3">
        <f t="shared" si="1"/>
        <v>13.164010966499555</v>
      </c>
      <c r="F32" s="123"/>
      <c r="G32" s="83">
        <v>1</v>
      </c>
      <c r="H32" s="84">
        <f>LN(SUM($G$2:G32))</f>
        <v>1.0986122886681098</v>
      </c>
      <c r="I32" s="123">
        <f t="shared" si="3"/>
        <v>15.955438719280238</v>
      </c>
      <c r="J32" s="123"/>
      <c r="K32" s="83"/>
      <c r="L32" s="84">
        <f>LN(SUM($K$2:K32))</f>
        <v>0.69314718055994529</v>
      </c>
      <c r="M32" s="123" t="e">
        <f t="shared" si="4"/>
        <v>#DIV/0!</v>
      </c>
      <c r="N32" s="123"/>
      <c r="O32" s="83">
        <v>1</v>
      </c>
      <c r="P32" s="84">
        <f>LN(SUM($O$2:O32))</f>
        <v>2.1972245773362196</v>
      </c>
      <c r="Q32" s="124">
        <f t="shared" si="2"/>
        <v>2.3150564440372001</v>
      </c>
      <c r="R32" s="123"/>
      <c r="S32" s="83"/>
      <c r="T32" s="84" t="e">
        <f>LN(SUM($S$2:S32))</f>
        <v>#NUM!</v>
      </c>
      <c r="U32" s="127" t="e">
        <f t="shared" si="5"/>
        <v>#NUM!</v>
      </c>
      <c r="V32" s="123"/>
      <c r="W32" s="83"/>
      <c r="X32" s="84" t="e">
        <f>LN(SUM($W$2:W32))</f>
        <v>#NUM!</v>
      </c>
      <c r="Y32" s="124" t="e">
        <f t="shared" si="6"/>
        <v>#NUM!</v>
      </c>
      <c r="Z32" s="123"/>
      <c r="AA32" s="114"/>
      <c r="AB32" s="84">
        <f>LN(SUM($AA$2:AA32))</f>
        <v>0.69314718055994529</v>
      </c>
      <c r="AC32" s="124" t="e">
        <f t="shared" si="7"/>
        <v>#DIV/0!</v>
      </c>
      <c r="AD32" s="123"/>
      <c r="AE32" s="83"/>
      <c r="AF32" s="84">
        <f>LN(SUM($AE$2:AE32))</f>
        <v>2.9957322735539909</v>
      </c>
      <c r="AG32" s="124">
        <f t="shared" si="8"/>
        <v>6.829492383136567</v>
      </c>
      <c r="AH32" s="123"/>
      <c r="AI32" s="83">
        <v>14</v>
      </c>
      <c r="AJ32" s="84">
        <f>LN(SUM($AI$2:AI32))</f>
        <v>2.7725887222397811</v>
      </c>
      <c r="AK32" s="124">
        <f t="shared" si="9"/>
        <v>1.8666666666666667</v>
      </c>
      <c r="AL32" s="123"/>
      <c r="AM32" s="83"/>
      <c r="AN32" s="84">
        <f>LN(SUM($AM$2:AM32))</f>
        <v>0</v>
      </c>
      <c r="AO32" s="124" t="e">
        <f t="shared" si="10"/>
        <v>#DIV/0!</v>
      </c>
      <c r="AP32" s="123"/>
      <c r="AQ32" s="114"/>
      <c r="AR32" s="84">
        <f>LN(SUM($AQ$2:AQ32))</f>
        <v>0</v>
      </c>
      <c r="AS32" s="124" t="e">
        <f t="shared" si="11"/>
        <v>#DIV/0!</v>
      </c>
      <c r="AT32" s="123"/>
      <c r="AU32" s="83"/>
      <c r="AV32" s="84">
        <f>LN(SUM($AU$2:AU32))</f>
        <v>2.0794415416798357</v>
      </c>
      <c r="AW32" s="124">
        <f t="shared" si="12"/>
        <v>29.069001190232839</v>
      </c>
      <c r="AX32" s="123"/>
      <c r="AY32" s="83"/>
      <c r="AZ32" s="85" t="e">
        <f>LN(SUM($AY$2:AY32))</f>
        <v>#NUM!</v>
      </c>
      <c r="BA32" s="124" t="e">
        <f t="shared" si="13"/>
        <v>#NUM!</v>
      </c>
      <c r="BB32" s="123"/>
      <c r="BC32" s="114"/>
      <c r="BD32" s="85" t="e">
        <f>LN(SUM($BC$2:BC32))</f>
        <v>#NUM!</v>
      </c>
      <c r="BE32" s="124" t="e">
        <f t="shared" si="14"/>
        <v>#NUM!</v>
      </c>
      <c r="BF32" s="123"/>
      <c r="BG32" s="83"/>
      <c r="BH32" s="85">
        <f>LN(SUM($BG$2:BG32))</f>
        <v>1.3862943611198906</v>
      </c>
      <c r="BI32" s="124">
        <f t="shared" si="15"/>
        <v>11.243963918381647</v>
      </c>
      <c r="BJ32" s="123"/>
      <c r="BK32" s="83"/>
      <c r="BL32" s="85" t="e">
        <f>LN(SUM($BK$2:BK32))</f>
        <v>#NUM!</v>
      </c>
      <c r="BM32" s="124" t="e">
        <f t="shared" si="16"/>
        <v>#NUM!</v>
      </c>
      <c r="BN32" s="123"/>
      <c r="BO32" s="83"/>
      <c r="BP32" s="85">
        <f>LN(SUM($BO$2:BO32))</f>
        <v>0.69314718055994529</v>
      </c>
      <c r="BQ32" s="124" t="e">
        <f t="shared" si="17"/>
        <v>#DIV/0!</v>
      </c>
      <c r="BR32" s="123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3"/>
    </row>
    <row r="33" spans="1:74" s="9" customFormat="1" x14ac:dyDescent="0.25">
      <c r="A33" s="145">
        <f t="shared" si="0"/>
        <v>94</v>
      </c>
      <c r="B33" s="89">
        <v>43996</v>
      </c>
      <c r="C33" s="83"/>
      <c r="D33" s="84">
        <f>LN(SUM($C$2:C33))</f>
        <v>3.1780538303479458</v>
      </c>
      <c r="E33" s="123">
        <f t="shared" si="1"/>
        <v>15.979098132112858</v>
      </c>
      <c r="F33" s="123"/>
      <c r="G33" s="83"/>
      <c r="H33" s="84">
        <f>LN(SUM($G$2:G33))</f>
        <v>1.0986122886681098</v>
      </c>
      <c r="I33" s="123">
        <f t="shared" si="3"/>
        <v>9.5732632315681432</v>
      </c>
      <c r="J33" s="123"/>
      <c r="K33" s="83"/>
      <c r="L33" s="84">
        <f>LN(SUM($K$2:K33))</f>
        <v>0.69314718055994529</v>
      </c>
      <c r="M33" s="123" t="e">
        <f t="shared" si="4"/>
        <v>#DIV/0!</v>
      </c>
      <c r="N33" s="123"/>
      <c r="O33" s="83"/>
      <c r="P33" s="84">
        <f>LN(SUM($O$2:O33))</f>
        <v>2.1972245773362196</v>
      </c>
      <c r="Q33" s="124">
        <f t="shared" si="2"/>
        <v>2.4289327012115791</v>
      </c>
      <c r="R33" s="123"/>
      <c r="S33" s="83"/>
      <c r="T33" s="84" t="e">
        <f>LN(SUM($S$2:S33))</f>
        <v>#NUM!</v>
      </c>
      <c r="U33" s="127" t="e">
        <f t="shared" si="5"/>
        <v>#NUM!</v>
      </c>
      <c r="V33" s="123"/>
      <c r="W33" s="83"/>
      <c r="X33" s="84" t="e">
        <f>LN(SUM($W$2:W33))</f>
        <v>#NUM!</v>
      </c>
      <c r="Y33" s="124" t="e">
        <f t="shared" si="6"/>
        <v>#NUM!</v>
      </c>
      <c r="Z33" s="123"/>
      <c r="AA33" s="114"/>
      <c r="AB33" s="84">
        <f>LN(SUM($AA$2:AA33))</f>
        <v>0.69314718055994529</v>
      </c>
      <c r="AC33" s="124" t="e">
        <f t="shared" si="7"/>
        <v>#DIV/0!</v>
      </c>
      <c r="AD33" s="123"/>
      <c r="AE33" s="83"/>
      <c r="AF33" s="84">
        <f>LN(SUM($AE$2:AE33))</f>
        <v>2.9957322735539909</v>
      </c>
      <c r="AG33" s="124">
        <f t="shared" si="8"/>
        <v>8.3261473825898218</v>
      </c>
      <c r="AH33" s="123"/>
      <c r="AI33" s="83">
        <v>1</v>
      </c>
      <c r="AJ33" s="84">
        <f>LN(SUM($AI$2:AI33))</f>
        <v>2.8332133440562162</v>
      </c>
      <c r="AK33" s="124">
        <f t="shared" si="9"/>
        <v>1.3168793321936889</v>
      </c>
      <c r="AL33" s="123"/>
      <c r="AM33" s="83"/>
      <c r="AN33" s="84">
        <f>LN(SUM($AM$2:AM33))</f>
        <v>0</v>
      </c>
      <c r="AO33" s="124" t="e">
        <f t="shared" si="10"/>
        <v>#DIV/0!</v>
      </c>
      <c r="AP33" s="123"/>
      <c r="AQ33" s="114"/>
      <c r="AR33" s="84">
        <f>LN(SUM($AQ$2:AQ33))</f>
        <v>0</v>
      </c>
      <c r="AS33" s="124" t="e">
        <f t="shared" si="11"/>
        <v>#DIV/0!</v>
      </c>
      <c r="AT33" s="123"/>
      <c r="AU33" s="83"/>
      <c r="AV33" s="84">
        <f>LN(SUM($AU$2:AU33))</f>
        <v>2.0794415416798357</v>
      </c>
      <c r="AW33" s="124">
        <f t="shared" si="12"/>
        <v>24.224167658527367</v>
      </c>
      <c r="AX33" s="123"/>
      <c r="AY33" s="83"/>
      <c r="AZ33" s="85" t="e">
        <f>LN(SUM($AY$2:AY33))</f>
        <v>#NUM!</v>
      </c>
      <c r="BA33" s="124" t="e">
        <f t="shared" si="13"/>
        <v>#NUM!</v>
      </c>
      <c r="BB33" s="123"/>
      <c r="BC33" s="114"/>
      <c r="BD33" s="85" t="e">
        <f>LN(SUM($BC$2:BC33))</f>
        <v>#NUM!</v>
      </c>
      <c r="BE33" s="124" t="e">
        <f t="shared" si="14"/>
        <v>#NUM!</v>
      </c>
      <c r="BF33" s="123"/>
      <c r="BG33" s="83"/>
      <c r="BH33" s="85">
        <f>LN(SUM($BG$2:BG33))</f>
        <v>1.3862943611198906</v>
      </c>
      <c r="BI33" s="124">
        <f t="shared" si="15"/>
        <v>11.243963918381647</v>
      </c>
      <c r="BJ33" s="123"/>
      <c r="BK33" s="83"/>
      <c r="BL33" s="85" t="e">
        <f>LN(SUM($BK$2:BK33))</f>
        <v>#NUM!</v>
      </c>
      <c r="BM33" s="124" t="e">
        <f t="shared" si="16"/>
        <v>#NUM!</v>
      </c>
      <c r="BN33" s="123"/>
      <c r="BO33" s="83"/>
      <c r="BP33" s="85">
        <f>LN(SUM($BO$2:BO33))</f>
        <v>0.69314718055994529</v>
      </c>
      <c r="BQ33" s="124" t="e">
        <f t="shared" si="17"/>
        <v>#DIV/0!</v>
      </c>
      <c r="BR33" s="123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3"/>
    </row>
    <row r="34" spans="1:74" s="9" customFormat="1" x14ac:dyDescent="0.25">
      <c r="A34" s="145">
        <f>(B34-B33)+A33</f>
        <v>95</v>
      </c>
      <c r="B34" s="89">
        <v>43997</v>
      </c>
      <c r="C34" s="83"/>
      <c r="D34" s="84">
        <f>LN(SUM($C$2:C34))</f>
        <v>3.1780538303479458</v>
      </c>
      <c r="E34" s="123">
        <f>LN(2)/(SLOPE(D28:D34,A28:A34))</f>
        <v>18.397740759836186</v>
      </c>
      <c r="F34" s="123"/>
      <c r="G34" s="83"/>
      <c r="H34" s="84">
        <f>LN(SUM($G$2:G34))</f>
        <v>1.0986122886681098</v>
      </c>
      <c r="I34" s="123">
        <f>LN(2)/(SLOPE(H28:H34,A28:A34))</f>
        <v>7.9777193596401208</v>
      </c>
      <c r="J34" s="123"/>
      <c r="K34" s="83"/>
      <c r="L34" s="84">
        <f>LN(SUM($K$2:K34))</f>
        <v>0.69314718055994529</v>
      </c>
      <c r="M34" s="123" t="e">
        <f>LN(2)/(SLOPE(L28:L34,$A28:$A34))</f>
        <v>#DIV/0!</v>
      </c>
      <c r="N34" s="123"/>
      <c r="O34" s="83"/>
      <c r="P34" s="84"/>
      <c r="Q34" s="124"/>
      <c r="R34" s="123"/>
      <c r="S34" s="83"/>
      <c r="T34" s="84"/>
      <c r="U34" s="127"/>
      <c r="V34" s="123"/>
      <c r="W34" s="83"/>
      <c r="X34" s="84"/>
      <c r="Y34" s="124"/>
      <c r="Z34" s="123"/>
      <c r="AA34" s="114"/>
      <c r="AB34" s="84"/>
      <c r="AC34" s="124"/>
      <c r="AD34" s="123"/>
      <c r="AE34" s="83"/>
      <c r="AF34" s="84"/>
      <c r="AG34" s="124"/>
      <c r="AH34" s="123"/>
      <c r="AI34" s="83"/>
      <c r="AJ34" s="84"/>
      <c r="AK34" s="124"/>
      <c r="AL34" s="123"/>
      <c r="AM34" s="83"/>
      <c r="AN34" s="84"/>
      <c r="AO34" s="124"/>
      <c r="AP34" s="123"/>
      <c r="AQ34" s="114"/>
      <c r="AR34" s="84"/>
      <c r="AS34" s="124"/>
      <c r="AT34" s="123"/>
      <c r="AU34" s="83"/>
      <c r="AV34" s="84"/>
      <c r="AW34" s="124"/>
      <c r="AX34" s="123"/>
      <c r="AY34" s="83"/>
      <c r="AZ34" s="85"/>
      <c r="BA34" s="124"/>
      <c r="BB34" s="123"/>
      <c r="BC34" s="114"/>
      <c r="BD34" s="85"/>
      <c r="BE34" s="124"/>
      <c r="BF34" s="123"/>
      <c r="BG34" s="83"/>
      <c r="BH34" s="85"/>
      <c r="BI34" s="124"/>
      <c r="BJ34" s="123"/>
      <c r="BK34" s="83"/>
      <c r="BL34" s="85"/>
      <c r="BM34" s="124"/>
      <c r="BN34" s="123"/>
      <c r="BO34" s="83"/>
      <c r="BP34" s="85"/>
      <c r="BQ34" s="124"/>
      <c r="BR34" s="123"/>
      <c r="BS34" s="86"/>
      <c r="BT34" s="85"/>
      <c r="BU34" s="101"/>
      <c r="BV34" s="123"/>
    </row>
    <row r="35" spans="1:74" s="9" customFormat="1" x14ac:dyDescent="0.25">
      <c r="A35" s="145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3">
        <f t="shared" ref="E35:E40" si="19">LN(2)/(SLOPE(D28:D35,A28:A35))</f>
        <v>13.820129873674954</v>
      </c>
      <c r="F35" s="123"/>
      <c r="G35" s="83"/>
      <c r="H35" s="84">
        <f>LN(SUM($G$2:G35))</f>
        <v>1.0986122886681098</v>
      </c>
      <c r="I35" s="123">
        <f t="shared" ref="I35:I40" si="20">LN(2)/(SLOPE(H28:H35,A28:A35))</f>
        <v>8.9749342795951339</v>
      </c>
      <c r="J35" s="123"/>
      <c r="K35" s="83"/>
      <c r="L35" s="84">
        <f>LN(SUM($K$2:K35))</f>
        <v>0.69314718055994529</v>
      </c>
      <c r="M35" s="123" t="e">
        <f t="shared" ref="M35:M40" si="21">LN(2)/(SLOPE(L28:L35,$A28:$A35))</f>
        <v>#DIV/0!</v>
      </c>
      <c r="N35" s="123"/>
      <c r="O35" s="83"/>
      <c r="P35" s="84">
        <f>LN(SUM($O$2:O35))</f>
        <v>2.1972245773362196</v>
      </c>
      <c r="Q35" s="124">
        <f t="shared" ref="Q35:Q40" si="22">LN(2)/(SLOPE(P28:P35,A28:A35))</f>
        <v>3.7361466684271187</v>
      </c>
      <c r="R35" s="123"/>
      <c r="S35" s="83"/>
      <c r="T35" s="84" t="e">
        <f>LN(SUM($S$2:S35))</f>
        <v>#NUM!</v>
      </c>
      <c r="U35" s="127" t="e">
        <f t="shared" ref="U35:U40" si="23">LN(2)/(SLOPE(T28:T35,$A28:$A35))</f>
        <v>#NUM!</v>
      </c>
      <c r="V35" s="123"/>
      <c r="W35" s="83"/>
      <c r="X35" s="84" t="e">
        <f>LN(SUM($W$2:W35))</f>
        <v>#NUM!</v>
      </c>
      <c r="Y35" s="124" t="e">
        <f t="shared" ref="Y35:Y40" si="24">LN(2)/(SLOPE(X28:X35,$A28:$A35))</f>
        <v>#NUM!</v>
      </c>
      <c r="Z35" s="123"/>
      <c r="AA35" s="114"/>
      <c r="AB35" s="84">
        <f>LN(SUM($AA$2:AA35))</f>
        <v>0.69314718055994529</v>
      </c>
      <c r="AC35" s="124" t="e">
        <f t="shared" ref="AC35:AC40" si="25">LN(2)/(SLOPE(AB28:AB35,$A28:$A35))</f>
        <v>#DIV/0!</v>
      </c>
      <c r="AD35" s="123"/>
      <c r="AE35" s="83"/>
      <c r="AF35" s="84">
        <f>LN(SUM($AE$2:AE35))</f>
        <v>2.9957322735539909</v>
      </c>
      <c r="AG35" s="124">
        <f t="shared" ref="AG35:AG40" si="26">LN(2)/(SLOPE(AF28:AF35,$A28:$A35))</f>
        <v>17.478827543018276</v>
      </c>
      <c r="AH35" s="123"/>
      <c r="AI35" s="83">
        <v>8</v>
      </c>
      <c r="AJ35" s="84">
        <f>LN(SUM($AI$2:AI35))</f>
        <v>3.2188758248682006</v>
      </c>
      <c r="AK35" s="124">
        <f t="shared" ref="AK35:AK40" si="27">LN(2)/(SLOPE(AJ28:AJ35,$A28:$A35))</f>
        <v>1.2608442028049121</v>
      </c>
      <c r="AL35" s="123"/>
      <c r="AM35" s="83"/>
      <c r="AN35" s="84">
        <f>LN(SUM($AM$2:AM35))</f>
        <v>0</v>
      </c>
      <c r="AO35" s="124" t="e">
        <f t="shared" ref="AO35:AO40" si="28">LN(2)/(SLOPE(AN28:AN35,$A28:$A35))</f>
        <v>#DIV/0!</v>
      </c>
      <c r="AP35" s="123"/>
      <c r="AQ35" s="114"/>
      <c r="AR35" s="84">
        <f>LN(SUM($AQ$2:AQ35))</f>
        <v>0</v>
      </c>
      <c r="AS35" s="124" t="e">
        <f t="shared" ref="AS35:AS40" si="29">LN(2)/(SLOPE(AR28:AR35,$A28:$A35))</f>
        <v>#DIV/0!</v>
      </c>
      <c r="AT35" s="123"/>
      <c r="AU35" s="83"/>
      <c r="AV35" s="84">
        <f>LN(SUM($AU$2:AU35))</f>
        <v>2.0794415416798357</v>
      </c>
      <c r="AW35" s="124">
        <f t="shared" ref="AW35:AW40" si="30">LN(2)/(SLOPE(AV28:AV35,$A28:$A35))</f>
        <v>28.146175755622281</v>
      </c>
      <c r="AX35" s="123"/>
      <c r="AY35" s="83"/>
      <c r="AZ35" s="85" t="e">
        <f>LN(SUM($AY$2:AY35))</f>
        <v>#NUM!</v>
      </c>
      <c r="BA35" s="124" t="e">
        <f t="shared" ref="BA35:BA40" si="31">LN(2)/(SLOPE(AZ28:AZ35,$A28:$A35))</f>
        <v>#NUM!</v>
      </c>
      <c r="BB35" s="123"/>
      <c r="BC35" s="114"/>
      <c r="BD35" s="85" t="e">
        <f>LN(SUM($BC$2:BC35))</f>
        <v>#NUM!</v>
      </c>
      <c r="BE35" s="124" t="e">
        <f t="shared" ref="BE35:BE40" si="32">LN(2)/(SLOPE(BD28:BD35,$A28:$A35))</f>
        <v>#NUM!</v>
      </c>
      <c r="BF35" s="123"/>
      <c r="BG35" s="83"/>
      <c r="BH35" s="85">
        <f>LN(SUM($BG$2:BG35))</f>
        <v>1.3862943611198906</v>
      </c>
      <c r="BI35" s="124">
        <f t="shared" ref="BI35:BI40" si="33">LN(2)/(SLOPE(BH28:BH35,$A28:$A35))</f>
        <v>15.889153645280626</v>
      </c>
      <c r="BJ35" s="123"/>
      <c r="BK35" s="83"/>
      <c r="BL35" s="85" t="e">
        <f>LN(SUM($BK$2:BK35))</f>
        <v>#NUM!</v>
      </c>
      <c r="BM35" s="124" t="e">
        <f t="shared" ref="BM35:BM40" si="34">LN(2)/(SLOPE(BL28:BL35,$A28:$A35))</f>
        <v>#NUM!</v>
      </c>
      <c r="BN35" s="123"/>
      <c r="BO35" s="83"/>
      <c r="BP35" s="85">
        <f>LN(SUM($BO$2:BO35))</f>
        <v>0.69314718055994529</v>
      </c>
      <c r="BQ35" s="124" t="e">
        <f t="shared" ref="BQ35:BQ40" si="35">LN(2)/(SLOPE(BP28:BP35,$A28:$A35))</f>
        <v>#DIV/0!</v>
      </c>
      <c r="BR35" s="123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3"/>
    </row>
    <row r="36" spans="1:74" s="9" customFormat="1" x14ac:dyDescent="0.25">
      <c r="A36" s="145">
        <f t="shared" si="0"/>
        <v>97</v>
      </c>
      <c r="B36" s="89">
        <v>43999</v>
      </c>
      <c r="C36" s="83"/>
      <c r="D36" s="84">
        <f>LN(SUM($C$2:C36))</f>
        <v>3.4011973816621555</v>
      </c>
      <c r="E36" s="123">
        <f t="shared" si="19"/>
        <v>13.513731479140869</v>
      </c>
      <c r="F36" s="123"/>
      <c r="G36" s="83"/>
      <c r="H36" s="84">
        <f>LN(SUM($G$2:G36))</f>
        <v>1.0986122886681098</v>
      </c>
      <c r="I36" s="123">
        <f t="shared" si="20"/>
        <v>9.573263231568145</v>
      </c>
      <c r="J36" s="123"/>
      <c r="K36" s="83"/>
      <c r="L36" s="84">
        <f>LN(SUM($K$2:K36))</f>
        <v>0.69314718055994529</v>
      </c>
      <c r="M36" s="123" t="e">
        <f t="shared" si="21"/>
        <v>#DIV/0!</v>
      </c>
      <c r="N36" s="123"/>
      <c r="O36" s="83">
        <v>1</v>
      </c>
      <c r="P36" s="84">
        <f>LN(SUM($O$2:O36))</f>
        <v>2.3025850929940459</v>
      </c>
      <c r="Q36" s="124">
        <f t="shared" si="22"/>
        <v>8.0361664047285561</v>
      </c>
      <c r="R36" s="123"/>
      <c r="S36" s="83"/>
      <c r="T36" s="84" t="e">
        <f>LN(SUM($S$2:S36))</f>
        <v>#NUM!</v>
      </c>
      <c r="U36" s="127" t="e">
        <f t="shared" si="23"/>
        <v>#NUM!</v>
      </c>
      <c r="V36" s="123"/>
      <c r="W36" s="83"/>
      <c r="X36" s="84" t="e">
        <f>LN(SUM($W$2:W36))</f>
        <v>#NUM!</v>
      </c>
      <c r="Y36" s="124" t="e">
        <f t="shared" si="24"/>
        <v>#NUM!</v>
      </c>
      <c r="Z36" s="123"/>
      <c r="AA36" s="114"/>
      <c r="AB36" s="84">
        <f>LN(SUM($AA$2:AA36))</f>
        <v>0.69314718055994529</v>
      </c>
      <c r="AC36" s="124" t="e">
        <f t="shared" si="25"/>
        <v>#DIV/0!</v>
      </c>
      <c r="AD36" s="123"/>
      <c r="AE36" s="83"/>
      <c r="AF36" s="84">
        <f>LN(SUM($AE$2:AE36))</f>
        <v>2.9957322735539909</v>
      </c>
      <c r="AG36" s="124">
        <f t="shared" si="26"/>
        <v>37.275404634064671</v>
      </c>
      <c r="AH36" s="123"/>
      <c r="AI36" s="83">
        <v>4</v>
      </c>
      <c r="AJ36" s="84">
        <f>LN(SUM($AI$2:AI36))</f>
        <v>3.3672958299864741</v>
      </c>
      <c r="AK36" s="124">
        <f t="shared" si="27"/>
        <v>1.3664848655763524</v>
      </c>
      <c r="AL36" s="123"/>
      <c r="AM36" s="83"/>
      <c r="AN36" s="84">
        <f>LN(SUM($AM$2:AM36))</f>
        <v>0</v>
      </c>
      <c r="AO36" s="124" t="e">
        <f t="shared" si="28"/>
        <v>#DIV/0!</v>
      </c>
      <c r="AP36" s="123"/>
      <c r="AQ36" s="114"/>
      <c r="AR36" s="84">
        <f>LN(SUM($AQ$2:AQ36))</f>
        <v>0</v>
      </c>
      <c r="AS36" s="124" t="e">
        <f t="shared" si="29"/>
        <v>#DIV/0!</v>
      </c>
      <c r="AT36" s="123"/>
      <c r="AU36" s="83"/>
      <c r="AV36" s="84">
        <f>LN(SUM($AU$2:AU36))</f>
        <v>2.0794415416798357</v>
      </c>
      <c r="AW36" s="124">
        <f t="shared" si="30"/>
        <v>36.735550954689849</v>
      </c>
      <c r="AX36" s="123"/>
      <c r="AY36" s="83"/>
      <c r="AZ36" s="85" t="e">
        <f>LN(SUM($AY$2:AY36))</f>
        <v>#NUM!</v>
      </c>
      <c r="BA36" s="124" t="e">
        <f t="shared" si="31"/>
        <v>#NUM!</v>
      </c>
      <c r="BB36" s="123"/>
      <c r="BC36" s="114"/>
      <c r="BD36" s="85" t="e">
        <f>LN(SUM($BC$2:BC36))</f>
        <v>#NUM!</v>
      </c>
      <c r="BE36" s="124" t="e">
        <f t="shared" si="32"/>
        <v>#NUM!</v>
      </c>
      <c r="BF36" s="123"/>
      <c r="BG36" s="83"/>
      <c r="BH36" s="85">
        <f>LN(SUM($BG$2:BG36))</f>
        <v>1.3862943611198906</v>
      </c>
      <c r="BI36" s="124">
        <f t="shared" si="33"/>
        <v>28.913050075838512</v>
      </c>
      <c r="BJ36" s="123"/>
      <c r="BK36" s="83"/>
      <c r="BL36" s="85" t="e">
        <f>LN(SUM($BK$2:BK36))</f>
        <v>#NUM!</v>
      </c>
      <c r="BM36" s="124" t="e">
        <f t="shared" si="34"/>
        <v>#NUM!</v>
      </c>
      <c r="BN36" s="123"/>
      <c r="BO36" s="83"/>
      <c r="BP36" s="85">
        <f>LN(SUM($BO$2:BO36))</f>
        <v>0.69314718055994529</v>
      </c>
      <c r="BQ36" s="124" t="e">
        <f t="shared" si="35"/>
        <v>#DIV/0!</v>
      </c>
      <c r="BR36" s="123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3"/>
    </row>
    <row r="37" spans="1:74" s="9" customFormat="1" x14ac:dyDescent="0.25">
      <c r="A37" s="145">
        <f t="shared" si="0"/>
        <v>98</v>
      </c>
      <c r="B37" s="89">
        <v>44000</v>
      </c>
      <c r="C37" s="83"/>
      <c r="D37" s="84">
        <f>LN(SUM($C$2:C37))</f>
        <v>3.4011973816621555</v>
      </c>
      <c r="E37" s="123">
        <f t="shared" si="19"/>
        <v>13.259057339381966</v>
      </c>
      <c r="F37" s="123"/>
      <c r="G37" s="83"/>
      <c r="H37" s="84">
        <f>LN(SUM($G$2:G37))</f>
        <v>1.0986122886681098</v>
      </c>
      <c r="I37" s="123">
        <f t="shared" si="20"/>
        <v>11.966579039460179</v>
      </c>
      <c r="J37" s="123"/>
      <c r="K37" s="83"/>
      <c r="L37" s="84">
        <f>LN(SUM($K$2:K37))</f>
        <v>0.69314718055994529</v>
      </c>
      <c r="M37" s="123" t="e">
        <f t="shared" si="21"/>
        <v>#DIV/0!</v>
      </c>
      <c r="N37" s="123"/>
      <c r="O37" s="83"/>
      <c r="P37" s="84">
        <f>LN(SUM($O$2:O37))</f>
        <v>2.3025850929940459</v>
      </c>
      <c r="Q37" s="124">
        <f t="shared" si="22"/>
        <v>12.444618220581885</v>
      </c>
      <c r="R37" s="123"/>
      <c r="S37" s="83"/>
      <c r="T37" s="84" t="e">
        <f>LN(SUM($S$2:S37))</f>
        <v>#NUM!</v>
      </c>
      <c r="U37" s="127" t="e">
        <f t="shared" si="23"/>
        <v>#NUM!</v>
      </c>
      <c r="V37" s="123"/>
      <c r="W37" s="83"/>
      <c r="X37" s="84" t="e">
        <f>LN(SUM($W$2:W37))</f>
        <v>#NUM!</v>
      </c>
      <c r="Y37" s="124" t="e">
        <f t="shared" si="24"/>
        <v>#NUM!</v>
      </c>
      <c r="Z37" s="123"/>
      <c r="AA37" s="114"/>
      <c r="AB37" s="84">
        <f>LN(SUM($AA$2:AA37))</f>
        <v>0.69314718055994529</v>
      </c>
      <c r="AC37" s="124" t="e">
        <f t="shared" si="25"/>
        <v>#DIV/0!</v>
      </c>
      <c r="AD37" s="123"/>
      <c r="AE37" s="83"/>
      <c r="AF37" s="84">
        <f>LN(SUM($AE$2:AE37))</f>
        <v>2.9957322735539909</v>
      </c>
      <c r="AG37" s="124" t="e">
        <f t="shared" si="26"/>
        <v>#DIV/0!</v>
      </c>
      <c r="AH37" s="123"/>
      <c r="AI37" s="83">
        <v>1</v>
      </c>
      <c r="AJ37" s="84">
        <f>LN(SUM($AI$2:AI37))</f>
        <v>3.4011973816621555</v>
      </c>
      <c r="AK37" s="124">
        <f t="shared" si="27"/>
        <v>1.738758115136223</v>
      </c>
      <c r="AL37" s="123"/>
      <c r="AM37" s="83"/>
      <c r="AN37" s="84">
        <f>LN(SUM($AM$2:AM37))</f>
        <v>0</v>
      </c>
      <c r="AO37" s="124" t="e">
        <f t="shared" si="28"/>
        <v>#DIV/0!</v>
      </c>
      <c r="AP37" s="123"/>
      <c r="AQ37" s="114"/>
      <c r="AR37" s="84">
        <f>LN(SUM($AQ$2:AQ37))</f>
        <v>0</v>
      </c>
      <c r="AS37" s="124" t="e">
        <f t="shared" si="29"/>
        <v>#DIV/0!</v>
      </c>
      <c r="AT37" s="123"/>
      <c r="AU37" s="83">
        <v>1</v>
      </c>
      <c r="AV37" s="84">
        <f>LN(SUM($AU$2:AU37))</f>
        <v>2.1972245773362196</v>
      </c>
      <c r="AW37" s="124">
        <f t="shared" si="30"/>
        <v>32.91399214050935</v>
      </c>
      <c r="AX37" s="123"/>
      <c r="AY37" s="83"/>
      <c r="AZ37" s="85" t="e">
        <f>LN(SUM($AY$2:AY37))</f>
        <v>#NUM!</v>
      </c>
      <c r="BA37" s="124" t="e">
        <f t="shared" si="31"/>
        <v>#NUM!</v>
      </c>
      <c r="BB37" s="123"/>
      <c r="BC37" s="114"/>
      <c r="BD37" s="85" t="e">
        <f>LN(SUM($BC$2:BC37))</f>
        <v>#NUM!</v>
      </c>
      <c r="BE37" s="124" t="e">
        <f t="shared" si="32"/>
        <v>#NUM!</v>
      </c>
      <c r="BF37" s="123"/>
      <c r="BG37" s="83"/>
      <c r="BH37" s="85">
        <f>LN(SUM($BG$2:BG37))</f>
        <v>1.3862943611198906</v>
      </c>
      <c r="BI37" s="124" t="e">
        <f t="shared" si="33"/>
        <v>#DIV/0!</v>
      </c>
      <c r="BJ37" s="123"/>
      <c r="BK37" s="83"/>
      <c r="BL37" s="85" t="e">
        <f>LN(SUM($BK$2:BK37))</f>
        <v>#NUM!</v>
      </c>
      <c r="BM37" s="124" t="e">
        <f t="shared" si="34"/>
        <v>#NUM!</v>
      </c>
      <c r="BN37" s="123"/>
      <c r="BO37" s="83"/>
      <c r="BP37" s="85">
        <f>LN(SUM($BO$2:BO37))</f>
        <v>0.69314718055994529</v>
      </c>
      <c r="BQ37" s="124" t="e">
        <f t="shared" si="35"/>
        <v>#DIV/0!</v>
      </c>
      <c r="BR37" s="123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3"/>
    </row>
    <row r="38" spans="1:74" s="9" customFormat="1" x14ac:dyDescent="0.25">
      <c r="A38" s="145">
        <f t="shared" si="0"/>
        <v>99</v>
      </c>
      <c r="B38" s="89">
        <v>44001</v>
      </c>
      <c r="C38" s="83"/>
      <c r="D38" s="84">
        <f>LN(SUM($C$2:C38))</f>
        <v>3.4011973816621555</v>
      </c>
      <c r="E38" s="123">
        <f t="shared" si="19"/>
        <v>13.931351656142891</v>
      </c>
      <c r="F38" s="123"/>
      <c r="G38" s="83"/>
      <c r="H38" s="84">
        <f>LN(SUM($G$2:G38))</f>
        <v>1.0986122886681098</v>
      </c>
      <c r="I38" s="123">
        <f t="shared" si="20"/>
        <v>20.514135496217452</v>
      </c>
      <c r="J38" s="123"/>
      <c r="K38" s="83"/>
      <c r="L38" s="84">
        <f>LN(SUM($K$2:K38))</f>
        <v>0.69314718055994529</v>
      </c>
      <c r="M38" s="123" t="e">
        <f t="shared" si="21"/>
        <v>#DIV/0!</v>
      </c>
      <c r="N38" s="123"/>
      <c r="O38" s="83">
        <v>1</v>
      </c>
      <c r="P38" s="84">
        <f>LN(SUM($O$2:O38))</f>
        <v>2.3978952727983707</v>
      </c>
      <c r="Q38" s="124">
        <f t="shared" si="22"/>
        <v>19.084509077805848</v>
      </c>
      <c r="R38" s="123"/>
      <c r="S38" s="83"/>
      <c r="T38" s="84" t="e">
        <f>LN(SUM($S$2:S38))</f>
        <v>#NUM!</v>
      </c>
      <c r="U38" s="127" t="e">
        <f t="shared" si="23"/>
        <v>#NUM!</v>
      </c>
      <c r="V38" s="123"/>
      <c r="W38" s="83"/>
      <c r="X38" s="84" t="e">
        <f>LN(SUM($W$2:W38))</f>
        <v>#NUM!</v>
      </c>
      <c r="Y38" s="124" t="e">
        <f t="shared" si="24"/>
        <v>#NUM!</v>
      </c>
      <c r="Z38" s="123"/>
      <c r="AA38" s="114"/>
      <c r="AB38" s="84">
        <f>LN(SUM($AA$2:AA38))</f>
        <v>0.69314718055994529</v>
      </c>
      <c r="AC38" s="124" t="e">
        <f t="shared" si="25"/>
        <v>#DIV/0!</v>
      </c>
      <c r="AD38" s="123"/>
      <c r="AE38" s="83"/>
      <c r="AF38" s="84">
        <f>LN(SUM($AE$2:AE38))</f>
        <v>2.9957322735539909</v>
      </c>
      <c r="AG38" s="124" t="e">
        <f t="shared" si="26"/>
        <v>#DIV/0!</v>
      </c>
      <c r="AH38" s="123"/>
      <c r="AI38" s="83"/>
      <c r="AJ38" s="84">
        <f>LN(SUM($AI$2:AI38))</f>
        <v>3.4011973816621555</v>
      </c>
      <c r="AK38" s="124">
        <f t="shared" si="27"/>
        <v>2.3987158322957276</v>
      </c>
      <c r="AL38" s="123"/>
      <c r="AM38" s="83"/>
      <c r="AN38" s="84">
        <f>LN(SUM($AM$2:AM38))</f>
        <v>0</v>
      </c>
      <c r="AO38" s="124" t="e">
        <f t="shared" si="28"/>
        <v>#DIV/0!</v>
      </c>
      <c r="AP38" s="123"/>
      <c r="AQ38" s="114"/>
      <c r="AR38" s="84">
        <f>LN(SUM($AQ$2:AQ38))</f>
        <v>0</v>
      </c>
      <c r="AS38" s="124" t="e">
        <f t="shared" si="29"/>
        <v>#DIV/0!</v>
      </c>
      <c r="AT38" s="123"/>
      <c r="AU38" s="83">
        <v>2</v>
      </c>
      <c r="AV38" s="84">
        <f>LN(SUM($AU$2:AU38))</f>
        <v>2.3978952727983707</v>
      </c>
      <c r="AW38" s="124">
        <f t="shared" si="30"/>
        <v>20.984422565462012</v>
      </c>
      <c r="AX38" s="123"/>
      <c r="AY38" s="83"/>
      <c r="AZ38" s="85" t="e">
        <f>LN(SUM($AY$2:AY38))</f>
        <v>#NUM!</v>
      </c>
      <c r="BA38" s="124" t="e">
        <f t="shared" si="31"/>
        <v>#NUM!</v>
      </c>
      <c r="BB38" s="123"/>
      <c r="BC38" s="114"/>
      <c r="BD38" s="85" t="e">
        <f>LN(SUM($BC$2:BC38))</f>
        <v>#NUM!</v>
      </c>
      <c r="BE38" s="124" t="e">
        <f t="shared" si="32"/>
        <v>#NUM!</v>
      </c>
      <c r="BF38" s="123"/>
      <c r="BG38" s="83"/>
      <c r="BH38" s="85">
        <f>LN(SUM($BG$2:BG38))</f>
        <v>1.3862943611198906</v>
      </c>
      <c r="BI38" s="124" t="e">
        <f t="shared" si="33"/>
        <v>#DIV/0!</v>
      </c>
      <c r="BJ38" s="123"/>
      <c r="BK38" s="83"/>
      <c r="BL38" s="85" t="e">
        <f>LN(SUM($BK$2:BK38))</f>
        <v>#NUM!</v>
      </c>
      <c r="BM38" s="124" t="e">
        <f t="shared" si="34"/>
        <v>#NUM!</v>
      </c>
      <c r="BN38" s="123"/>
      <c r="BO38" s="83"/>
      <c r="BP38" s="85">
        <f>LN(SUM($BO$2:BO38))</f>
        <v>0.69314718055994529</v>
      </c>
      <c r="BQ38" s="124" t="e">
        <f t="shared" si="35"/>
        <v>#DIV/0!</v>
      </c>
      <c r="BR38" s="123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3"/>
    </row>
    <row r="39" spans="1:74" s="9" customFormat="1" x14ac:dyDescent="0.25">
      <c r="A39" s="145">
        <f t="shared" si="0"/>
        <v>100</v>
      </c>
      <c r="B39" s="89">
        <v>44002</v>
      </c>
      <c r="C39" s="83"/>
      <c r="D39" s="84">
        <f>LN(SUM($C$2:C39))</f>
        <v>3.4011973816621555</v>
      </c>
      <c r="E39" s="123">
        <f t="shared" si="19"/>
        <v>17.395188829230186</v>
      </c>
      <c r="F39" s="123"/>
      <c r="G39" s="83"/>
      <c r="H39" s="84">
        <f>LN(SUM($G$2:G39))</f>
        <v>1.0986122886681098</v>
      </c>
      <c r="I39" s="123" t="e">
        <f t="shared" si="20"/>
        <v>#DIV/0!</v>
      </c>
      <c r="J39" s="123"/>
      <c r="K39" s="83"/>
      <c r="L39" s="84">
        <f>LN(SUM($K$2:K39))</f>
        <v>0.69314718055994529</v>
      </c>
      <c r="M39" s="123" t="e">
        <f t="shared" si="21"/>
        <v>#DIV/0!</v>
      </c>
      <c r="N39" s="123"/>
      <c r="O39" s="83">
        <v>1</v>
      </c>
      <c r="P39" s="84">
        <f>LN(SUM($O$2:O39))</f>
        <v>2.4849066497880004</v>
      </c>
      <c r="Q39" s="124">
        <f t="shared" si="22"/>
        <v>17.413246589560149</v>
      </c>
      <c r="R39" s="123"/>
      <c r="S39" s="83"/>
      <c r="T39" s="84" t="e">
        <f>LN(SUM($S$2:S39))</f>
        <v>#NUM!</v>
      </c>
      <c r="U39" s="127" t="e">
        <f t="shared" si="23"/>
        <v>#NUM!</v>
      </c>
      <c r="V39" s="123"/>
      <c r="W39" s="83"/>
      <c r="X39" s="84" t="e">
        <f>LN(SUM($W$2:W39))</f>
        <v>#NUM!</v>
      </c>
      <c r="Y39" s="124" t="e">
        <f t="shared" si="24"/>
        <v>#NUM!</v>
      </c>
      <c r="Z39" s="123"/>
      <c r="AA39" s="114"/>
      <c r="AB39" s="84">
        <f>LN(SUM($AA$2:AA39))</f>
        <v>0.69314718055994529</v>
      </c>
      <c r="AC39" s="124" t="e">
        <f t="shared" si="25"/>
        <v>#DIV/0!</v>
      </c>
      <c r="AD39" s="123"/>
      <c r="AE39" s="83">
        <v>1</v>
      </c>
      <c r="AF39" s="84">
        <f>LN(SUM($AE$2:AE39))</f>
        <v>3.044522437723423</v>
      </c>
      <c r="AG39" s="124">
        <f t="shared" si="26"/>
        <v>170.48038899468511</v>
      </c>
      <c r="AH39" s="123"/>
      <c r="AI39" s="83">
        <v>7</v>
      </c>
      <c r="AJ39" s="84">
        <f>LN(SUM($AI$2:AI39))</f>
        <v>3.6109179126442243</v>
      </c>
      <c r="AK39" s="124">
        <f t="shared" si="27"/>
        <v>5.832064515907911</v>
      </c>
      <c r="AL39" s="123"/>
      <c r="AM39" s="83"/>
      <c r="AN39" s="84">
        <f>LN(SUM($AM$2:AM39))</f>
        <v>0</v>
      </c>
      <c r="AO39" s="124" t="e">
        <f t="shared" si="28"/>
        <v>#DIV/0!</v>
      </c>
      <c r="AP39" s="123"/>
      <c r="AQ39" s="114"/>
      <c r="AR39" s="84">
        <f>LN(SUM($AQ$2:AQ39))</f>
        <v>0</v>
      </c>
      <c r="AS39" s="124" t="e">
        <f t="shared" si="29"/>
        <v>#DIV/0!</v>
      </c>
      <c r="AT39" s="123"/>
      <c r="AU39" s="83">
        <v>9</v>
      </c>
      <c r="AV39" s="84">
        <f>LN(SUM($AU$2:AU39))</f>
        <v>2.9957322735539909</v>
      </c>
      <c r="AW39" s="124">
        <f t="shared" si="30"/>
        <v>7.0256579151276171</v>
      </c>
      <c r="AX39" s="123"/>
      <c r="AY39" s="83"/>
      <c r="AZ39" s="85" t="e">
        <f>LN(SUM($AY$2:AY39))</f>
        <v>#NUM!</v>
      </c>
      <c r="BA39" s="124" t="e">
        <f t="shared" si="31"/>
        <v>#NUM!</v>
      </c>
      <c r="BB39" s="123"/>
      <c r="BC39" s="114"/>
      <c r="BD39" s="85" t="e">
        <f>LN(SUM($BC$2:BC39))</f>
        <v>#NUM!</v>
      </c>
      <c r="BE39" s="124" t="e">
        <f t="shared" si="32"/>
        <v>#NUM!</v>
      </c>
      <c r="BF39" s="123"/>
      <c r="BG39" s="83"/>
      <c r="BH39" s="85">
        <f>LN(SUM($BG$2:BG39))</f>
        <v>1.3862943611198906</v>
      </c>
      <c r="BI39" s="124" t="e">
        <f t="shared" si="33"/>
        <v>#DIV/0!</v>
      </c>
      <c r="BJ39" s="123"/>
      <c r="BK39" s="83"/>
      <c r="BL39" s="85" t="e">
        <f>LN(SUM($BK$2:BK39))</f>
        <v>#NUM!</v>
      </c>
      <c r="BM39" s="124" t="e">
        <f t="shared" si="34"/>
        <v>#NUM!</v>
      </c>
      <c r="BN39" s="123"/>
      <c r="BO39" s="83"/>
      <c r="BP39" s="85">
        <f>LN(SUM($BO$2:BO39))</f>
        <v>0.69314718055994529</v>
      </c>
      <c r="BQ39" s="124" t="e">
        <f t="shared" si="35"/>
        <v>#DIV/0!</v>
      </c>
      <c r="BR39" s="123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3"/>
    </row>
    <row r="40" spans="1:74" s="9" customFormat="1" x14ac:dyDescent="0.25">
      <c r="A40" s="145">
        <f t="shared" si="0"/>
        <v>101</v>
      </c>
      <c r="B40" s="89">
        <v>44003</v>
      </c>
      <c r="C40" s="83"/>
      <c r="D40" s="84">
        <f>LN(SUM($C$2:C40))</f>
        <v>3.4011973816621555</v>
      </c>
      <c r="E40" s="123">
        <f t="shared" si="19"/>
        <v>21.743986036537734</v>
      </c>
      <c r="F40" s="123"/>
      <c r="G40" s="83"/>
      <c r="H40" s="84">
        <f>LN(SUM($G$2:G40))</f>
        <v>1.0986122886681098</v>
      </c>
      <c r="I40" s="123" t="e">
        <f t="shared" si="20"/>
        <v>#DIV/0!</v>
      </c>
      <c r="J40" s="123"/>
      <c r="K40" s="83"/>
      <c r="L40" s="84">
        <f>LN(SUM($K$2:K40))</f>
        <v>0.69314718055994529</v>
      </c>
      <c r="M40" s="123" t="e">
        <f t="shared" si="21"/>
        <v>#DIV/0!</v>
      </c>
      <c r="N40" s="123"/>
      <c r="O40" s="83">
        <v>1</v>
      </c>
      <c r="P40" s="84">
        <f>LN(SUM($O$2:O40))</f>
        <v>2.5649493574615367</v>
      </c>
      <c r="Q40" s="124">
        <f t="shared" si="22"/>
        <v>12.543101665623176</v>
      </c>
      <c r="R40" s="123"/>
      <c r="S40" s="83"/>
      <c r="T40" s="84" t="e">
        <f>LN(SUM($S$2:S40))</f>
        <v>#NUM!</v>
      </c>
      <c r="U40" s="127" t="e">
        <f t="shared" si="23"/>
        <v>#NUM!</v>
      </c>
      <c r="V40" s="123"/>
      <c r="W40" s="83"/>
      <c r="X40" s="84" t="e">
        <f>LN(SUM($W$2:W40))</f>
        <v>#NUM!</v>
      </c>
      <c r="Y40" s="124" t="e">
        <f t="shared" si="24"/>
        <v>#NUM!</v>
      </c>
      <c r="Z40" s="123"/>
      <c r="AA40" s="114"/>
      <c r="AB40" s="84">
        <f>LN(SUM($AA$2:AA40))</f>
        <v>0.69314718055994529</v>
      </c>
      <c r="AC40" s="124" t="e">
        <f t="shared" si="25"/>
        <v>#DIV/0!</v>
      </c>
      <c r="AD40" s="123"/>
      <c r="AE40" s="83"/>
      <c r="AF40" s="84">
        <f>LN(SUM($AE$2:AE40))</f>
        <v>3.044522437723423</v>
      </c>
      <c r="AG40" s="124">
        <f t="shared" si="26"/>
        <v>93.687420979061201</v>
      </c>
      <c r="AH40" s="123"/>
      <c r="AI40" s="83"/>
      <c r="AJ40" s="84">
        <f>LN(SUM($AI$2:AI40))</f>
        <v>3.6109179126442243</v>
      </c>
      <c r="AK40" s="124">
        <f t="shared" si="27"/>
        <v>6.5888468519466592</v>
      </c>
      <c r="AL40" s="123"/>
      <c r="AM40" s="83"/>
      <c r="AN40" s="84">
        <f>LN(SUM($AM$2:AM40))</f>
        <v>0</v>
      </c>
      <c r="AO40" s="124" t="e">
        <f t="shared" si="28"/>
        <v>#DIV/0!</v>
      </c>
      <c r="AP40" s="123"/>
      <c r="AQ40" s="114"/>
      <c r="AR40" s="84">
        <f>LN(SUM($AQ$2:AQ40))</f>
        <v>0</v>
      </c>
      <c r="AS40" s="124" t="e">
        <f t="shared" si="29"/>
        <v>#DIV/0!</v>
      </c>
      <c r="AT40" s="123"/>
      <c r="AU40" s="83">
        <v>9</v>
      </c>
      <c r="AV40" s="84">
        <f>LN(SUM($AU$2:AU40))</f>
        <v>3.3672958299864741</v>
      </c>
      <c r="AW40" s="124">
        <f t="shared" si="30"/>
        <v>3.7800224448442874</v>
      </c>
      <c r="AX40" s="123"/>
      <c r="AY40" s="83"/>
      <c r="AZ40" s="85" t="e">
        <f>LN(SUM($AY$2:AY40))</f>
        <v>#NUM!</v>
      </c>
      <c r="BA40" s="124" t="e">
        <f t="shared" si="31"/>
        <v>#NUM!</v>
      </c>
      <c r="BB40" s="123"/>
      <c r="BC40" s="114"/>
      <c r="BD40" s="85" t="e">
        <f>LN(SUM($BC$2:BC40))</f>
        <v>#NUM!</v>
      </c>
      <c r="BE40" s="124" t="e">
        <f t="shared" si="32"/>
        <v>#NUM!</v>
      </c>
      <c r="BF40" s="123"/>
      <c r="BG40" s="83"/>
      <c r="BH40" s="85">
        <f>LN(SUM($BG$2:BG40))</f>
        <v>1.3862943611198906</v>
      </c>
      <c r="BI40" s="124" t="e">
        <f t="shared" si="33"/>
        <v>#DIV/0!</v>
      </c>
      <c r="BJ40" s="123"/>
      <c r="BK40" s="83"/>
      <c r="BL40" s="85" t="e">
        <f>LN(SUM($BK$2:BK40))</f>
        <v>#NUM!</v>
      </c>
      <c r="BM40" s="124" t="e">
        <f t="shared" si="34"/>
        <v>#NUM!</v>
      </c>
      <c r="BN40" s="123"/>
      <c r="BO40" s="83"/>
      <c r="BP40" s="85">
        <f>LN(SUM($BO$2:BO40))</f>
        <v>0.69314718055994529</v>
      </c>
      <c r="BQ40" s="124" t="e">
        <f t="shared" si="35"/>
        <v>#DIV/0!</v>
      </c>
      <c r="BR40" s="123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3"/>
    </row>
    <row r="41" spans="1:74" s="9" customFormat="1" x14ac:dyDescent="0.25">
      <c r="A41" s="145">
        <f t="shared" si="0"/>
        <v>102</v>
      </c>
      <c r="B41" s="89">
        <v>44004</v>
      </c>
      <c r="C41" s="83"/>
      <c r="D41" s="84">
        <f>LN(SUM($C$2:C41))</f>
        <v>3.4011973816621555</v>
      </c>
      <c r="E41" s="123" t="e">
        <f t="shared" si="1"/>
        <v>#DIV/0!</v>
      </c>
      <c r="F41" s="123"/>
      <c r="G41" s="83"/>
      <c r="H41" s="84">
        <f>LN(SUM($G$2:G41))</f>
        <v>1.0986122886681098</v>
      </c>
      <c r="I41" s="123" t="e">
        <f t="shared" si="3"/>
        <v>#DIV/0!</v>
      </c>
      <c r="J41" s="123"/>
      <c r="K41" s="83"/>
      <c r="L41" s="84">
        <f>LN(SUM($K$2:K41))</f>
        <v>0.69314718055994529</v>
      </c>
      <c r="M41" s="123" t="e">
        <f t="shared" si="4"/>
        <v>#DIV/0!</v>
      </c>
      <c r="N41" s="123"/>
      <c r="O41" s="83">
        <v>5</v>
      </c>
      <c r="P41" s="84">
        <f>LN(SUM($O$2:O41))</f>
        <v>2.8903717578961645</v>
      </c>
      <c r="Q41" s="124">
        <f t="shared" si="2"/>
        <v>6.9650742405878212</v>
      </c>
      <c r="R41" s="123"/>
      <c r="S41" s="83"/>
      <c r="T41" s="84" t="e">
        <f>LN(SUM($S$2:S41))</f>
        <v>#NUM!</v>
      </c>
      <c r="U41" s="127" t="e">
        <f t="shared" si="5"/>
        <v>#NUM!</v>
      </c>
      <c r="V41" s="123"/>
      <c r="W41" s="83"/>
      <c r="X41" s="84" t="e">
        <f>LN(SUM($W$2:W41))</f>
        <v>#NUM!</v>
      </c>
      <c r="Y41" s="124" t="e">
        <f t="shared" si="6"/>
        <v>#NUM!</v>
      </c>
      <c r="Z41" s="123"/>
      <c r="AA41" s="114"/>
      <c r="AB41" s="84">
        <f>LN(SUM($AA$2:AA41))</f>
        <v>0.69314718055994529</v>
      </c>
      <c r="AC41" s="124" t="e">
        <f t="shared" si="7"/>
        <v>#DIV/0!</v>
      </c>
      <c r="AD41" s="123"/>
      <c r="AE41" s="83">
        <v>1</v>
      </c>
      <c r="AF41" s="84">
        <f>LN(SUM($AE$2:AE41))</f>
        <v>3.0910424533583161</v>
      </c>
      <c r="AG41" s="124">
        <f t="shared" si="8"/>
        <v>44.894921877523878</v>
      </c>
      <c r="AH41" s="123"/>
      <c r="AI41" s="83"/>
      <c r="AJ41" s="84">
        <f>LN(SUM($AI$2:AI41))</f>
        <v>3.6109179126442243</v>
      </c>
      <c r="AK41" s="124">
        <f t="shared" si="9"/>
        <v>10.361547556429086</v>
      </c>
      <c r="AL41" s="123"/>
      <c r="AM41" s="83"/>
      <c r="AN41" s="84">
        <f>LN(SUM($AM$2:AM41))</f>
        <v>0</v>
      </c>
      <c r="AO41" s="124" t="e">
        <f t="shared" si="10"/>
        <v>#DIV/0!</v>
      </c>
      <c r="AP41" s="123"/>
      <c r="AQ41" s="114"/>
      <c r="AR41" s="84">
        <f>LN(SUM($AQ$2:AQ41))</f>
        <v>0</v>
      </c>
      <c r="AS41" s="124" t="e">
        <f t="shared" si="11"/>
        <v>#DIV/0!</v>
      </c>
      <c r="AT41" s="123"/>
      <c r="AU41" s="83">
        <v>10</v>
      </c>
      <c r="AV41" s="84">
        <f>LN(SUM($AU$2:AU41))</f>
        <v>3.6635616461296463</v>
      </c>
      <c r="AW41" s="124">
        <f t="shared" si="12"/>
        <v>2.3882284071108906</v>
      </c>
      <c r="AX41" s="123"/>
      <c r="AY41" s="83"/>
      <c r="AZ41" s="85" t="e">
        <f>LN(SUM($AY$2:AY41))</f>
        <v>#NUM!</v>
      </c>
      <c r="BA41" s="124" t="e">
        <f t="shared" si="13"/>
        <v>#NUM!</v>
      </c>
      <c r="BB41" s="123"/>
      <c r="BC41" s="114"/>
      <c r="BD41" s="85" t="e">
        <f>LN(SUM($BC$2:BC41))</f>
        <v>#NUM!</v>
      </c>
      <c r="BE41" s="124" t="e">
        <f t="shared" si="14"/>
        <v>#NUM!</v>
      </c>
      <c r="BF41" s="123"/>
      <c r="BG41" s="83"/>
      <c r="BH41" s="85">
        <f>LN(SUM($BG$2:BG41))</f>
        <v>1.3862943611198906</v>
      </c>
      <c r="BI41" s="124" t="e">
        <f t="shared" si="15"/>
        <v>#DIV/0!</v>
      </c>
      <c r="BJ41" s="123"/>
      <c r="BK41" s="83"/>
      <c r="BL41" s="85" t="e">
        <f>LN(SUM($BK$2:BK41))</f>
        <v>#NUM!</v>
      </c>
      <c r="BM41" s="124" t="e">
        <f t="shared" si="16"/>
        <v>#NUM!</v>
      </c>
      <c r="BN41" s="123"/>
      <c r="BO41" s="83"/>
      <c r="BP41" s="85">
        <f>LN(SUM($BO$2:BO41))</f>
        <v>0.69314718055994529</v>
      </c>
      <c r="BQ41" s="124" t="e">
        <f t="shared" si="17"/>
        <v>#DIV/0!</v>
      </c>
      <c r="BR41" s="123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3"/>
    </row>
    <row r="42" spans="1:74" s="9" customFormat="1" x14ac:dyDescent="0.25">
      <c r="A42" s="145">
        <f t="shared" si="0"/>
        <v>103</v>
      </c>
      <c r="B42" s="89">
        <v>44005</v>
      </c>
      <c r="C42" s="83"/>
      <c r="D42" s="84">
        <f>LN(SUM($C$2:C42))</f>
        <v>3.4011973816621555</v>
      </c>
      <c r="E42" s="123" t="e">
        <f t="shared" si="1"/>
        <v>#DIV/0!</v>
      </c>
      <c r="F42" s="123"/>
      <c r="G42" s="83"/>
      <c r="H42" s="84">
        <f>LN(SUM($G$2:G42))</f>
        <v>1.0986122886681098</v>
      </c>
      <c r="I42" s="123" t="e">
        <f t="shared" si="3"/>
        <v>#DIV/0!</v>
      </c>
      <c r="J42" s="123"/>
      <c r="K42" s="83"/>
      <c r="L42" s="84">
        <f>LN(SUM($K$2:K42))</f>
        <v>0.69314718055994529</v>
      </c>
      <c r="M42" s="123" t="e">
        <f t="shared" si="4"/>
        <v>#DIV/0!</v>
      </c>
      <c r="N42" s="123"/>
      <c r="O42" s="83">
        <v>4</v>
      </c>
      <c r="P42" s="84">
        <f>LN(SUM($O$2:O42))</f>
        <v>3.0910424533583161</v>
      </c>
      <c r="Q42" s="124">
        <f t="shared" si="2"/>
        <v>5.2341218166067307</v>
      </c>
      <c r="R42" s="123"/>
      <c r="S42" s="83"/>
      <c r="T42" s="84" t="e">
        <f>LN(SUM($S$2:S42))</f>
        <v>#NUM!</v>
      </c>
      <c r="U42" s="127" t="e">
        <f t="shared" si="5"/>
        <v>#NUM!</v>
      </c>
      <c r="V42" s="123"/>
      <c r="W42" s="83"/>
      <c r="X42" s="84" t="e">
        <f>LN(SUM($W$2:W42))</f>
        <v>#NUM!</v>
      </c>
      <c r="Y42" s="124" t="e">
        <f t="shared" si="6"/>
        <v>#NUM!</v>
      </c>
      <c r="Z42" s="123"/>
      <c r="AA42" s="114"/>
      <c r="AB42" s="84">
        <f>LN(SUM($AA$2:AA42))</f>
        <v>0.69314718055994529</v>
      </c>
      <c r="AC42" s="124" t="e">
        <f t="shared" si="7"/>
        <v>#DIV/0!</v>
      </c>
      <c r="AD42" s="123"/>
      <c r="AE42" s="83"/>
      <c r="AF42" s="84">
        <f>LN(SUM($AE$2:AE42))</f>
        <v>3.0910424533583161</v>
      </c>
      <c r="AG42" s="124">
        <f t="shared" si="8"/>
        <v>36.943849273438659</v>
      </c>
      <c r="AH42" s="123"/>
      <c r="AI42" s="83"/>
      <c r="AJ42" s="84">
        <f>LN(SUM($AI$2:AI42))</f>
        <v>3.6109179126442243</v>
      </c>
      <c r="AK42" s="124">
        <f t="shared" si="9"/>
        <v>14.270385113996975</v>
      </c>
      <c r="AL42" s="123"/>
      <c r="AM42" s="83"/>
      <c r="AN42" s="84">
        <f>LN(SUM($AM$2:AM42))</f>
        <v>0</v>
      </c>
      <c r="AO42" s="124" t="e">
        <f t="shared" si="10"/>
        <v>#DIV/0!</v>
      </c>
      <c r="AP42" s="123"/>
      <c r="AQ42" s="114"/>
      <c r="AR42" s="84">
        <f>LN(SUM($AQ$2:AQ42))</f>
        <v>0</v>
      </c>
      <c r="AS42" s="124" t="e">
        <f t="shared" si="11"/>
        <v>#DIV/0!</v>
      </c>
      <c r="AT42" s="123"/>
      <c r="AU42" s="83">
        <v>13</v>
      </c>
      <c r="AV42" s="84">
        <f>LN(SUM($AU$2:AU42))</f>
        <v>3.9512437185814275</v>
      </c>
      <c r="AW42" s="124">
        <f t="shared" si="12"/>
        <v>2.0392077058917648</v>
      </c>
      <c r="AX42" s="123"/>
      <c r="AY42" s="83"/>
      <c r="AZ42" s="85" t="e">
        <f>LN(SUM($AY$2:AY42))</f>
        <v>#NUM!</v>
      </c>
      <c r="BA42" s="124" t="e">
        <f t="shared" si="13"/>
        <v>#NUM!</v>
      </c>
      <c r="BB42" s="123"/>
      <c r="BC42" s="114"/>
      <c r="BD42" s="85" t="e">
        <f>LN(SUM($BC$2:BC42))</f>
        <v>#NUM!</v>
      </c>
      <c r="BE42" s="124" t="e">
        <f t="shared" si="14"/>
        <v>#NUM!</v>
      </c>
      <c r="BF42" s="123"/>
      <c r="BG42" s="83">
        <v>1</v>
      </c>
      <c r="BH42" s="85">
        <f>LN(SUM($BG$2:BG42))</f>
        <v>1.6094379124341003</v>
      </c>
      <c r="BI42" s="124">
        <f t="shared" si="15"/>
        <v>28.991981382050312</v>
      </c>
      <c r="BJ42" s="123"/>
      <c r="BK42" s="83"/>
      <c r="BL42" s="85" t="e">
        <f>LN(SUM($BK$2:BK42))</f>
        <v>#NUM!</v>
      </c>
      <c r="BM42" s="124" t="e">
        <f t="shared" si="16"/>
        <v>#NUM!</v>
      </c>
      <c r="BN42" s="123"/>
      <c r="BO42" s="83"/>
      <c r="BP42" s="85">
        <f>LN(SUM($BO$2:BO42))</f>
        <v>0.69314718055994529</v>
      </c>
      <c r="BQ42" s="124" t="e">
        <f t="shared" si="17"/>
        <v>#DIV/0!</v>
      </c>
      <c r="BR42" s="123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3"/>
    </row>
    <row r="43" spans="1:74" s="9" customFormat="1" x14ac:dyDescent="0.25">
      <c r="A43" s="145">
        <f t="shared" si="0"/>
        <v>104</v>
      </c>
      <c r="B43" s="89">
        <v>44006</v>
      </c>
      <c r="C43" s="83"/>
      <c r="D43" s="84">
        <f>LN(SUM($C$2:C43))</f>
        <v>3.4011973816621555</v>
      </c>
      <c r="E43" s="123" t="e">
        <f t="shared" si="1"/>
        <v>#DIV/0!</v>
      </c>
      <c r="F43" s="123"/>
      <c r="G43" s="83"/>
      <c r="H43" s="84">
        <f>LN(SUM($G$2:G43))</f>
        <v>1.0986122886681098</v>
      </c>
      <c r="I43" s="123" t="e">
        <f t="shared" si="3"/>
        <v>#DIV/0!</v>
      </c>
      <c r="J43" s="123"/>
      <c r="K43" s="83"/>
      <c r="L43" s="84">
        <f>LN(SUM($K$2:K43))</f>
        <v>0.69314718055994529</v>
      </c>
      <c r="M43" s="123" t="e">
        <f t="shared" si="4"/>
        <v>#DIV/0!</v>
      </c>
      <c r="N43" s="123"/>
      <c r="O43" s="83">
        <v>7</v>
      </c>
      <c r="P43" s="84">
        <f>LN(SUM($O$2:O43))</f>
        <v>3.3672958299864741</v>
      </c>
      <c r="Q43" s="124">
        <f t="shared" si="2"/>
        <v>3.8926078423908241</v>
      </c>
      <c r="R43" s="123"/>
      <c r="S43" s="83"/>
      <c r="T43" s="84" t="e">
        <f>LN(SUM($S$2:S43))</f>
        <v>#NUM!</v>
      </c>
      <c r="U43" s="127" t="e">
        <f t="shared" si="5"/>
        <v>#NUM!</v>
      </c>
      <c r="V43" s="123"/>
      <c r="W43" s="83"/>
      <c r="X43" s="84" t="e">
        <f>LN(SUM($W$2:W43))</f>
        <v>#NUM!</v>
      </c>
      <c r="Y43" s="124" t="e">
        <f t="shared" si="6"/>
        <v>#NUM!</v>
      </c>
      <c r="Z43" s="123"/>
      <c r="AA43" s="114"/>
      <c r="AB43" s="84">
        <f>LN(SUM($AA$2:AA43))</f>
        <v>0.69314718055994529</v>
      </c>
      <c r="AC43" s="124" t="e">
        <f t="shared" si="7"/>
        <v>#DIV/0!</v>
      </c>
      <c r="AD43" s="123"/>
      <c r="AE43" s="83"/>
      <c r="AF43" s="84">
        <f>LN(SUM($AE$2:AE43))</f>
        <v>3.0910424533583161</v>
      </c>
      <c r="AG43" s="124">
        <f t="shared" si="8"/>
        <v>37.10418704588659</v>
      </c>
      <c r="AH43" s="123"/>
      <c r="AI43" s="83">
        <v>2</v>
      </c>
      <c r="AJ43" s="84">
        <f>LN(SUM($AI$2:AI43))</f>
        <v>3.6635616461296463</v>
      </c>
      <c r="AK43" s="124">
        <f t="shared" si="9"/>
        <v>16.085848705655447</v>
      </c>
      <c r="AL43" s="123"/>
      <c r="AM43" s="83"/>
      <c r="AN43" s="84">
        <f>LN(SUM($AM$2:AM43))</f>
        <v>0</v>
      </c>
      <c r="AO43" s="124" t="e">
        <f t="shared" si="10"/>
        <v>#DIV/0!</v>
      </c>
      <c r="AP43" s="123"/>
      <c r="AQ43" s="114"/>
      <c r="AR43" s="84">
        <f>LN(SUM($AQ$2:AQ43))</f>
        <v>0</v>
      </c>
      <c r="AS43" s="124" t="e">
        <f t="shared" si="11"/>
        <v>#DIV/0!</v>
      </c>
      <c r="AT43" s="123"/>
      <c r="AU43" s="83">
        <v>11</v>
      </c>
      <c r="AV43" s="84">
        <f>LN(SUM($AU$2:AU43))</f>
        <v>4.1431347263915326</v>
      </c>
      <c r="AW43" s="124">
        <f t="shared" si="12"/>
        <v>2.0191014075650995</v>
      </c>
      <c r="AX43" s="123"/>
      <c r="AY43" s="83"/>
      <c r="AZ43" s="85" t="e">
        <f>LN(SUM($AY$2:AY43))</f>
        <v>#NUM!</v>
      </c>
      <c r="BA43" s="124" t="e">
        <f t="shared" si="13"/>
        <v>#NUM!</v>
      </c>
      <c r="BB43" s="123"/>
      <c r="BC43" s="114"/>
      <c r="BD43" s="85" t="e">
        <f>LN(SUM($BC$2:BC43))</f>
        <v>#NUM!</v>
      </c>
      <c r="BE43" s="124" t="e">
        <f t="shared" si="14"/>
        <v>#NUM!</v>
      </c>
      <c r="BF43" s="123"/>
      <c r="BG43" s="83"/>
      <c r="BH43" s="85">
        <f>LN(SUM($BG$2:BG43))</f>
        <v>1.6094379124341003</v>
      </c>
      <c r="BI43" s="124">
        <f t="shared" si="15"/>
        <v>17.395188829230186</v>
      </c>
      <c r="BJ43" s="123"/>
      <c r="BK43" s="83"/>
      <c r="BL43" s="85" t="e">
        <f>LN(SUM($BK$2:BK43))</f>
        <v>#NUM!</v>
      </c>
      <c r="BM43" s="124" t="e">
        <f t="shared" si="16"/>
        <v>#NUM!</v>
      </c>
      <c r="BN43" s="123"/>
      <c r="BO43" s="83"/>
      <c r="BP43" s="85">
        <f>LN(SUM($BO$2:BO43))</f>
        <v>0.69314718055994529</v>
      </c>
      <c r="BQ43" s="124" t="e">
        <f t="shared" si="17"/>
        <v>#DIV/0!</v>
      </c>
      <c r="BR43" s="123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3"/>
    </row>
    <row r="44" spans="1:74" s="9" customFormat="1" x14ac:dyDescent="0.25">
      <c r="A44" s="145">
        <f t="shared" si="0"/>
        <v>105</v>
      </c>
      <c r="B44" s="89">
        <v>44007</v>
      </c>
      <c r="C44" s="83"/>
      <c r="D44" s="84">
        <f>LN(SUM($C$2:C44))</f>
        <v>3.4011973816621555</v>
      </c>
      <c r="E44" s="123" t="e">
        <f t="shared" si="1"/>
        <v>#DIV/0!</v>
      </c>
      <c r="F44" s="123"/>
      <c r="G44" s="83"/>
      <c r="H44" s="84">
        <f>LN(SUM($G$2:G44))</f>
        <v>1.0986122886681098</v>
      </c>
      <c r="I44" s="123" t="e">
        <f t="shared" si="3"/>
        <v>#DIV/0!</v>
      </c>
      <c r="J44" s="123"/>
      <c r="K44" s="83"/>
      <c r="L44" s="84">
        <f>LN(SUM($K$2:K44))</f>
        <v>0.69314718055994529</v>
      </c>
      <c r="M44" s="123" t="e">
        <f t="shared" si="4"/>
        <v>#DIV/0!</v>
      </c>
      <c r="N44" s="123"/>
      <c r="O44" s="83">
        <v>4</v>
      </c>
      <c r="P44" s="84">
        <f>LN(SUM($O$2:O44))</f>
        <v>3.4965075614664802</v>
      </c>
      <c r="Q44" s="124">
        <f t="shared" si="2"/>
        <v>3.4739814459644216</v>
      </c>
      <c r="R44" s="123"/>
      <c r="S44" s="83"/>
      <c r="T44" s="84" t="e">
        <f>LN(SUM($S$2:S44))</f>
        <v>#NUM!</v>
      </c>
      <c r="U44" s="127" t="e">
        <f t="shared" si="5"/>
        <v>#NUM!</v>
      </c>
      <c r="V44" s="123"/>
      <c r="W44" s="83"/>
      <c r="X44" s="84" t="e">
        <f>LN(SUM($W$2:W44))</f>
        <v>#NUM!</v>
      </c>
      <c r="Y44" s="124" t="e">
        <f t="shared" si="6"/>
        <v>#NUM!</v>
      </c>
      <c r="Z44" s="123"/>
      <c r="AA44" s="114"/>
      <c r="AB44" s="84">
        <f>LN(SUM($AA$2:AA44))</f>
        <v>0.69314718055994529</v>
      </c>
      <c r="AC44" s="124" t="e">
        <f t="shared" si="7"/>
        <v>#DIV/0!</v>
      </c>
      <c r="AD44" s="123"/>
      <c r="AE44" s="83"/>
      <c r="AF44" s="84">
        <f>LN(SUM($AE$2:AE44))</f>
        <v>3.0910424533583161</v>
      </c>
      <c r="AG44" s="124">
        <f t="shared" si="8"/>
        <v>45.613514563608035</v>
      </c>
      <c r="AH44" s="123"/>
      <c r="AI44" s="83">
        <v>3</v>
      </c>
      <c r="AJ44" s="84">
        <f>LN(SUM($AI$2:AI44))</f>
        <v>3.7376696182833684</v>
      </c>
      <c r="AK44" s="124">
        <f t="shared" si="9"/>
        <v>17.411005950290157</v>
      </c>
      <c r="AL44" s="123"/>
      <c r="AM44" s="83"/>
      <c r="AN44" s="84">
        <f>LN(SUM($AM$2:AM44))</f>
        <v>0</v>
      </c>
      <c r="AO44" s="124" t="e">
        <f t="shared" si="10"/>
        <v>#DIV/0!</v>
      </c>
      <c r="AP44" s="123"/>
      <c r="AQ44" s="114"/>
      <c r="AR44" s="84">
        <f>LN(SUM($AQ$2:AQ44))</f>
        <v>0</v>
      </c>
      <c r="AS44" s="124" t="e">
        <f t="shared" si="11"/>
        <v>#DIV/0!</v>
      </c>
      <c r="AT44" s="123"/>
      <c r="AU44" s="83">
        <v>10</v>
      </c>
      <c r="AV44" s="84">
        <f>LN(SUM($AU$2:AU44))</f>
        <v>4.290459441148391</v>
      </c>
      <c r="AW44" s="124">
        <f t="shared" si="12"/>
        <v>2.268245793287623</v>
      </c>
      <c r="AX44" s="123"/>
      <c r="AY44" s="83"/>
      <c r="AZ44" s="85" t="e">
        <f>LN(SUM($AY$2:AY44))</f>
        <v>#NUM!</v>
      </c>
      <c r="BA44" s="124" t="e">
        <f t="shared" si="13"/>
        <v>#NUM!</v>
      </c>
      <c r="BB44" s="123"/>
      <c r="BC44" s="114"/>
      <c r="BD44" s="85" t="e">
        <f>LN(SUM($BC$2:BC44))</f>
        <v>#NUM!</v>
      </c>
      <c r="BE44" s="124" t="e">
        <f t="shared" si="14"/>
        <v>#NUM!</v>
      </c>
      <c r="BF44" s="123"/>
      <c r="BG44" s="83"/>
      <c r="BH44" s="85">
        <f>LN(SUM($BG$2:BG44))</f>
        <v>1.6094379124341003</v>
      </c>
      <c r="BI44" s="124">
        <f t="shared" si="15"/>
        <v>14.495990691025156</v>
      </c>
      <c r="BJ44" s="123"/>
      <c r="BK44" s="83"/>
      <c r="BL44" s="85" t="e">
        <f>LN(SUM($BK$2:BK44))</f>
        <v>#NUM!</v>
      </c>
      <c r="BM44" s="124" t="e">
        <f t="shared" si="16"/>
        <v>#NUM!</v>
      </c>
      <c r="BN44" s="123"/>
      <c r="BO44" s="83"/>
      <c r="BP44" s="85">
        <f>LN(SUM($BO$2:BO44))</f>
        <v>0.69314718055994529</v>
      </c>
      <c r="BQ44" s="124" t="e">
        <f t="shared" si="17"/>
        <v>#DIV/0!</v>
      </c>
      <c r="BR44" s="123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3"/>
    </row>
    <row r="45" spans="1:74" s="9" customFormat="1" x14ac:dyDescent="0.25">
      <c r="A45" s="145">
        <f t="shared" si="0"/>
        <v>106</v>
      </c>
      <c r="B45" s="89">
        <v>44008</v>
      </c>
      <c r="C45" s="83"/>
      <c r="D45" s="84">
        <f>LN(SUM($C$2:C45))</f>
        <v>3.4011973816621555</v>
      </c>
      <c r="E45" s="123" t="e">
        <f t="shared" si="1"/>
        <v>#DIV/0!</v>
      </c>
      <c r="F45" s="123"/>
      <c r="G45" s="83"/>
      <c r="H45" s="84">
        <f>LN(SUM($G$2:G45))</f>
        <v>1.0986122886681098</v>
      </c>
      <c r="I45" s="123" t="e">
        <f t="shared" si="3"/>
        <v>#DIV/0!</v>
      </c>
      <c r="J45" s="123"/>
      <c r="K45" s="83"/>
      <c r="L45" s="84">
        <f>LN(SUM($K$2:K45))</f>
        <v>0.69314718055994529</v>
      </c>
      <c r="M45" s="123" t="e">
        <f t="shared" si="4"/>
        <v>#DIV/0!</v>
      </c>
      <c r="N45" s="123"/>
      <c r="O45" s="83">
        <v>12</v>
      </c>
      <c r="P45" s="84">
        <f>LN(SUM($O$2:O45))</f>
        <v>3.8066624897703196</v>
      </c>
      <c r="Q45" s="124">
        <f t="shared" si="2"/>
        <v>3.0780607474739261</v>
      </c>
      <c r="R45" s="123"/>
      <c r="S45" s="83"/>
      <c r="T45" s="84" t="e">
        <f>LN(SUM($S$2:S45))</f>
        <v>#NUM!</v>
      </c>
      <c r="U45" s="127" t="e">
        <f t="shared" si="5"/>
        <v>#NUM!</v>
      </c>
      <c r="V45" s="123"/>
      <c r="W45" s="83"/>
      <c r="X45" s="84" t="e">
        <f>LN(SUM($W$2:W45))</f>
        <v>#NUM!</v>
      </c>
      <c r="Y45" s="124" t="e">
        <f t="shared" si="6"/>
        <v>#NUM!</v>
      </c>
      <c r="Z45" s="123"/>
      <c r="AA45" s="114"/>
      <c r="AB45" s="84">
        <f>LN(SUM($AA$2:AA45))</f>
        <v>0.69314718055994529</v>
      </c>
      <c r="AC45" s="124" t="e">
        <f t="shared" si="7"/>
        <v>#DIV/0!</v>
      </c>
      <c r="AD45" s="123"/>
      <c r="AE45" s="83"/>
      <c r="AF45" s="84">
        <f>LN(SUM($AE$2:AE45))</f>
        <v>3.0910424533583161</v>
      </c>
      <c r="AG45" s="124">
        <f t="shared" si="8"/>
        <v>83.439873313890757</v>
      </c>
      <c r="AH45" s="123"/>
      <c r="AI45" s="83"/>
      <c r="AJ45" s="84">
        <f>LN(SUM($AI$2:AI45))</f>
        <v>3.7376696182833684</v>
      </c>
      <c r="AK45" s="124">
        <f t="shared" si="9"/>
        <v>28.27514147191755</v>
      </c>
      <c r="AL45" s="123"/>
      <c r="AM45" s="83"/>
      <c r="AN45" s="84">
        <f>LN(SUM($AM$2:AM45))</f>
        <v>0</v>
      </c>
      <c r="AO45" s="124" t="e">
        <f t="shared" si="10"/>
        <v>#DIV/0!</v>
      </c>
      <c r="AP45" s="123"/>
      <c r="AQ45" s="114"/>
      <c r="AR45" s="84">
        <f>LN(SUM($AQ$2:AQ45))</f>
        <v>0</v>
      </c>
      <c r="AS45" s="124" t="e">
        <f t="shared" si="11"/>
        <v>#DIV/0!</v>
      </c>
      <c r="AT45" s="123"/>
      <c r="AU45" s="83">
        <v>8</v>
      </c>
      <c r="AV45" s="84">
        <f>LN(SUM($AU$2:AU45))</f>
        <v>4.3944491546724391</v>
      </c>
      <c r="AW45" s="124">
        <f t="shared" si="12"/>
        <v>2.9757696185671358</v>
      </c>
      <c r="AX45" s="123"/>
      <c r="AY45" s="83"/>
      <c r="AZ45" s="85" t="e">
        <f>LN(SUM($AY$2:AY45))</f>
        <v>#NUM!</v>
      </c>
      <c r="BA45" s="124" t="e">
        <f t="shared" si="13"/>
        <v>#NUM!</v>
      </c>
      <c r="BB45" s="123"/>
      <c r="BC45" s="114"/>
      <c r="BD45" s="85" t="e">
        <f>LN(SUM($BC$2:BC45))</f>
        <v>#NUM!</v>
      </c>
      <c r="BE45" s="124" t="e">
        <f t="shared" si="14"/>
        <v>#NUM!</v>
      </c>
      <c r="BF45" s="123"/>
      <c r="BG45" s="83"/>
      <c r="BH45" s="85">
        <f>LN(SUM($BG$2:BG45))</f>
        <v>1.6094379124341003</v>
      </c>
      <c r="BI45" s="124">
        <f t="shared" si="15"/>
        <v>14.495990691025156</v>
      </c>
      <c r="BJ45" s="123"/>
      <c r="BK45" s="83"/>
      <c r="BL45" s="85" t="e">
        <f>LN(SUM($BK$2:BK45))</f>
        <v>#NUM!</v>
      </c>
      <c r="BM45" s="124" t="e">
        <f t="shared" si="16"/>
        <v>#NUM!</v>
      </c>
      <c r="BN45" s="123"/>
      <c r="BO45" s="83"/>
      <c r="BP45" s="85">
        <f>LN(SUM($BO$2:BO45))</f>
        <v>0.69314718055994529</v>
      </c>
      <c r="BQ45" s="124" t="e">
        <f t="shared" si="17"/>
        <v>#DIV/0!</v>
      </c>
      <c r="BR45" s="123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3"/>
    </row>
    <row r="46" spans="1:74" s="9" customFormat="1" x14ac:dyDescent="0.25">
      <c r="A46" s="145">
        <f t="shared" si="0"/>
        <v>107</v>
      </c>
      <c r="B46" s="89">
        <v>44009</v>
      </c>
      <c r="C46" s="83"/>
      <c r="D46" s="84">
        <f>LN(SUM($C$2:C46))</f>
        <v>3.4011973816621555</v>
      </c>
      <c r="E46" s="123" t="e">
        <f t="shared" si="1"/>
        <v>#DIV/0!</v>
      </c>
      <c r="F46" s="123"/>
      <c r="G46" s="83"/>
      <c r="H46" s="84">
        <f>LN(SUM($G$2:G46))</f>
        <v>1.0986122886681098</v>
      </c>
      <c r="I46" s="123" t="e">
        <f t="shared" si="3"/>
        <v>#DIV/0!</v>
      </c>
      <c r="J46" s="123"/>
      <c r="K46" s="83"/>
      <c r="L46" s="84">
        <f>LN(SUM($K$2:K46))</f>
        <v>0.69314718055994529</v>
      </c>
      <c r="M46" s="123" t="e">
        <f t="shared" si="4"/>
        <v>#DIV/0!</v>
      </c>
      <c r="N46" s="123"/>
      <c r="O46" s="83">
        <v>1</v>
      </c>
      <c r="P46" s="84">
        <f>LN(SUM($O$2:O46))</f>
        <v>3.8286413964890951</v>
      </c>
      <c r="Q46" s="124">
        <f t="shared" si="2"/>
        <v>3.2190622180046256</v>
      </c>
      <c r="R46" s="123"/>
      <c r="S46" s="83"/>
      <c r="T46" s="84" t="e">
        <f>LN(SUM($S$2:S46))</f>
        <v>#NUM!</v>
      </c>
      <c r="U46" s="127" t="e">
        <f t="shared" si="5"/>
        <v>#NUM!</v>
      </c>
      <c r="V46" s="123"/>
      <c r="W46" s="83"/>
      <c r="X46" s="84" t="e">
        <f>LN(SUM($W$2:W46))</f>
        <v>#NUM!</v>
      </c>
      <c r="Y46" s="124" t="e">
        <f t="shared" si="6"/>
        <v>#NUM!</v>
      </c>
      <c r="Z46" s="123"/>
      <c r="AA46" s="114"/>
      <c r="AB46" s="84">
        <f>LN(SUM($AA$2:AA46))</f>
        <v>0.69314718055994529</v>
      </c>
      <c r="AC46" s="124" t="e">
        <f t="shared" si="7"/>
        <v>#DIV/0!</v>
      </c>
      <c r="AD46" s="123"/>
      <c r="AE46" s="83">
        <v>2</v>
      </c>
      <c r="AF46" s="84">
        <f>LN(SUM($AE$2:AE46))</f>
        <v>3.1780538303479458</v>
      </c>
      <c r="AG46" s="124">
        <f t="shared" si="8"/>
        <v>48.448335317054649</v>
      </c>
      <c r="AH46" s="123"/>
      <c r="AI46" s="83"/>
      <c r="AJ46" s="84">
        <f>LN(SUM($AI$2:AI46))</f>
        <v>3.7376696182833684</v>
      </c>
      <c r="AK46" s="124">
        <f t="shared" si="9"/>
        <v>25.519868362340418</v>
      </c>
      <c r="AL46" s="123"/>
      <c r="AM46" s="83"/>
      <c r="AN46" s="84">
        <f>LN(SUM($AM$2:AM46))</f>
        <v>0</v>
      </c>
      <c r="AO46" s="124" t="e">
        <f t="shared" si="10"/>
        <v>#DIV/0!</v>
      </c>
      <c r="AP46" s="123"/>
      <c r="AQ46" s="114"/>
      <c r="AR46" s="84">
        <f>LN(SUM($AQ$2:AQ46))</f>
        <v>0</v>
      </c>
      <c r="AS46" s="124" t="e">
        <f t="shared" si="11"/>
        <v>#DIV/0!</v>
      </c>
      <c r="AT46" s="123"/>
      <c r="AU46" s="83">
        <v>7</v>
      </c>
      <c r="AV46" s="84">
        <f>LN(SUM($AU$2:AU46))</f>
        <v>4.4773368144782069</v>
      </c>
      <c r="AW46" s="124">
        <f t="shared" si="12"/>
        <v>3.7824383197106584</v>
      </c>
      <c r="AX46" s="123"/>
      <c r="AY46" s="83"/>
      <c r="AZ46" s="85" t="e">
        <f>LN(SUM($AY$2:AY46))</f>
        <v>#NUM!</v>
      </c>
      <c r="BA46" s="124" t="e">
        <f t="shared" si="13"/>
        <v>#NUM!</v>
      </c>
      <c r="BB46" s="123"/>
      <c r="BC46" s="114"/>
      <c r="BD46" s="85" t="e">
        <f>LN(SUM($BC$2:BC46))</f>
        <v>#NUM!</v>
      </c>
      <c r="BE46" s="124" t="e">
        <f t="shared" si="14"/>
        <v>#NUM!</v>
      </c>
      <c r="BF46" s="123"/>
      <c r="BG46" s="83"/>
      <c r="BH46" s="85">
        <f>LN(SUM($BG$2:BG46))</f>
        <v>1.6094379124341003</v>
      </c>
      <c r="BI46" s="124">
        <f t="shared" si="15"/>
        <v>17.395188829230186</v>
      </c>
      <c r="BJ46" s="123"/>
      <c r="BK46" s="83"/>
      <c r="BL46" s="85" t="e">
        <f>LN(SUM($BK$2:BK46))</f>
        <v>#NUM!</v>
      </c>
      <c r="BM46" s="124" t="e">
        <f t="shared" si="16"/>
        <v>#NUM!</v>
      </c>
      <c r="BN46" s="123"/>
      <c r="BO46" s="83"/>
      <c r="BP46" s="85">
        <f>LN(SUM($BO$2:BO46))</f>
        <v>0.69314718055994529</v>
      </c>
      <c r="BQ46" s="124" t="e">
        <f t="shared" si="17"/>
        <v>#DIV/0!</v>
      </c>
      <c r="BR46" s="123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3"/>
    </row>
    <row r="47" spans="1:74" s="9" customFormat="1" x14ac:dyDescent="0.25">
      <c r="A47" s="145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3">
        <f t="shared" si="1"/>
        <v>197.29822024808593</v>
      </c>
      <c r="F47" s="123"/>
      <c r="G47" s="83"/>
      <c r="H47" s="84">
        <f>LN(SUM($G$2:G47))</f>
        <v>1.0986122886681098</v>
      </c>
      <c r="I47" s="123" t="e">
        <f t="shared" si="3"/>
        <v>#DIV/0!</v>
      </c>
      <c r="J47" s="123"/>
      <c r="K47" s="83"/>
      <c r="L47" s="84">
        <f>LN(SUM($K$2:K47))</f>
        <v>0.69314718055994529</v>
      </c>
      <c r="M47" s="123" t="e">
        <f t="shared" si="4"/>
        <v>#DIV/0!</v>
      </c>
      <c r="N47" s="123"/>
      <c r="O47" s="83">
        <v>13</v>
      </c>
      <c r="P47" s="84">
        <f>LN(SUM($O$2:O47))</f>
        <v>4.0775374439057197</v>
      </c>
      <c r="Q47" s="124">
        <f t="shared" si="2"/>
        <v>3.544175076708278</v>
      </c>
      <c r="R47" s="123"/>
      <c r="S47" s="83"/>
      <c r="T47" s="84" t="e">
        <f>LN(SUM($S$2:S47))</f>
        <v>#NUM!</v>
      </c>
      <c r="U47" s="127" t="e">
        <f t="shared" si="5"/>
        <v>#NUM!</v>
      </c>
      <c r="V47" s="123"/>
      <c r="W47" s="83"/>
      <c r="X47" s="84" t="e">
        <f>LN(SUM($W$2:W47))</f>
        <v>#NUM!</v>
      </c>
      <c r="Y47" s="124" t="e">
        <f t="shared" si="6"/>
        <v>#NUM!</v>
      </c>
      <c r="Z47" s="123"/>
      <c r="AA47" s="114"/>
      <c r="AB47" s="84">
        <f>LN(SUM($AA$2:AA47))</f>
        <v>0.69314718055994529</v>
      </c>
      <c r="AC47" s="124" t="e">
        <f t="shared" si="7"/>
        <v>#DIV/0!</v>
      </c>
      <c r="AD47" s="123"/>
      <c r="AE47" s="83">
        <v>3</v>
      </c>
      <c r="AF47" s="84">
        <f>LN(SUM($AE$2:AE47))</f>
        <v>3.2958368660043291</v>
      </c>
      <c r="AG47" s="124">
        <f t="shared" si="8"/>
        <v>24.616912167905394</v>
      </c>
      <c r="AH47" s="123"/>
      <c r="AI47" s="83"/>
      <c r="AJ47" s="84">
        <f>LN(SUM($AI$2:AI47))</f>
        <v>3.7376696182833684</v>
      </c>
      <c r="AK47" s="124">
        <f t="shared" si="9"/>
        <v>27.41777022376046</v>
      </c>
      <c r="AL47" s="123"/>
      <c r="AM47" s="83"/>
      <c r="AN47" s="84">
        <f>LN(SUM($AM$2:AM47))</f>
        <v>0</v>
      </c>
      <c r="AO47" s="124" t="e">
        <f t="shared" si="10"/>
        <v>#DIV/0!</v>
      </c>
      <c r="AP47" s="123"/>
      <c r="AQ47" s="114"/>
      <c r="AR47" s="84">
        <f>LN(SUM($AQ$2:AQ47))</f>
        <v>0</v>
      </c>
      <c r="AS47" s="124" t="e">
        <f t="shared" si="11"/>
        <v>#DIV/0!</v>
      </c>
      <c r="AT47" s="123"/>
      <c r="AU47" s="83">
        <v>8</v>
      </c>
      <c r="AV47" s="84">
        <f>LN(SUM($AU$2:AU47))</f>
        <v>4.5643481914678361</v>
      </c>
      <c r="AW47" s="124">
        <f t="shared" si="12"/>
        <v>4.8449321281683524</v>
      </c>
      <c r="AX47" s="123"/>
      <c r="AY47" s="83"/>
      <c r="AZ47" s="85" t="e">
        <f>LN(SUM($AY$2:AY47))</f>
        <v>#NUM!</v>
      </c>
      <c r="BA47" s="124" t="e">
        <f t="shared" si="13"/>
        <v>#NUM!</v>
      </c>
      <c r="BB47" s="123"/>
      <c r="BC47" s="114"/>
      <c r="BD47" s="85" t="e">
        <f>LN(SUM($BC$2:BC47))</f>
        <v>#NUM!</v>
      </c>
      <c r="BE47" s="124" t="e">
        <f t="shared" si="14"/>
        <v>#NUM!</v>
      </c>
      <c r="BF47" s="123"/>
      <c r="BG47" s="83"/>
      <c r="BH47" s="85">
        <f>LN(SUM($BG$2:BG47))</f>
        <v>1.6094379124341003</v>
      </c>
      <c r="BI47" s="124">
        <f t="shared" si="15"/>
        <v>28.991981382050312</v>
      </c>
      <c r="BJ47" s="123"/>
      <c r="BK47" s="83"/>
      <c r="BL47" s="85" t="e">
        <f>LN(SUM($BK$2:BK47))</f>
        <v>#NUM!</v>
      </c>
      <c r="BM47" s="124" t="e">
        <f t="shared" si="16"/>
        <v>#NUM!</v>
      </c>
      <c r="BN47" s="123"/>
      <c r="BO47" s="83"/>
      <c r="BP47" s="85">
        <f>LN(SUM($BO$2:BO47))</f>
        <v>0.69314718055994529</v>
      </c>
      <c r="BQ47" s="124" t="e">
        <f t="shared" si="17"/>
        <v>#DIV/0!</v>
      </c>
      <c r="BR47" s="123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3"/>
    </row>
    <row r="48" spans="1:74" s="9" customFormat="1" x14ac:dyDescent="0.25">
      <c r="A48" s="145">
        <f t="shared" si="0"/>
        <v>109</v>
      </c>
      <c r="B48" s="89">
        <v>44011</v>
      </c>
      <c r="C48" s="83"/>
      <c r="D48" s="84">
        <f>LN(SUM($C$2:C48))</f>
        <v>3.4339872044851463</v>
      </c>
      <c r="E48" s="123">
        <f t="shared" si="1"/>
        <v>118.37893214885156</v>
      </c>
      <c r="F48" s="123"/>
      <c r="G48" s="83"/>
      <c r="H48" s="84">
        <f>LN(SUM($G$2:G48))</f>
        <v>1.0986122886681098</v>
      </c>
      <c r="I48" s="123" t="e">
        <f t="shared" si="3"/>
        <v>#DIV/0!</v>
      </c>
      <c r="J48" s="123"/>
      <c r="K48" s="83"/>
      <c r="L48" s="84">
        <f>LN(SUM($K$2:K48))</f>
        <v>0.69314718055994529</v>
      </c>
      <c r="M48" s="123" t="e">
        <f t="shared" si="4"/>
        <v>#DIV/0!</v>
      </c>
      <c r="N48" s="123"/>
      <c r="O48" s="83"/>
      <c r="P48" s="84">
        <f>LN(SUM($O$2:O48))</f>
        <v>4.0775374439057197</v>
      </c>
      <c r="Q48" s="124">
        <f t="shared" si="2"/>
        <v>4.1187820029292288</v>
      </c>
      <c r="R48" s="123"/>
      <c r="S48" s="83"/>
      <c r="T48" s="84" t="e">
        <f>LN(SUM($S$2:S48))</f>
        <v>#NUM!</v>
      </c>
      <c r="U48" s="127" t="e">
        <f t="shared" si="5"/>
        <v>#NUM!</v>
      </c>
      <c r="V48" s="123"/>
      <c r="W48" s="83"/>
      <c r="X48" s="84" t="e">
        <f>LN(SUM($W$2:W48))</f>
        <v>#NUM!</v>
      </c>
      <c r="Y48" s="124" t="e">
        <f t="shared" si="6"/>
        <v>#NUM!</v>
      </c>
      <c r="Z48" s="123"/>
      <c r="AA48" s="114"/>
      <c r="AB48" s="84">
        <f>LN(SUM($AA$2:AA48))</f>
        <v>0.69314718055994529</v>
      </c>
      <c r="AC48" s="124" t="e">
        <f t="shared" si="7"/>
        <v>#DIV/0!</v>
      </c>
      <c r="AD48" s="123"/>
      <c r="AE48" s="83"/>
      <c r="AF48" s="84">
        <f>LN(SUM($AE$2:AE48))</f>
        <v>3.2958368660043291</v>
      </c>
      <c r="AG48" s="124">
        <f t="shared" si="8"/>
        <v>17.469316240969846</v>
      </c>
      <c r="AH48" s="123"/>
      <c r="AI48" s="83"/>
      <c r="AJ48" s="84">
        <f>LN(SUM($AI$2:AI48))</f>
        <v>3.7376696182833684</v>
      </c>
      <c r="AK48" s="124">
        <f t="shared" si="9"/>
        <v>36.725040365871372</v>
      </c>
      <c r="AL48" s="123"/>
      <c r="AM48" s="83"/>
      <c r="AN48" s="84">
        <f>LN(SUM($AM$2:AM48))</f>
        <v>0</v>
      </c>
      <c r="AO48" s="124" t="e">
        <f t="shared" si="10"/>
        <v>#DIV/0!</v>
      </c>
      <c r="AP48" s="123"/>
      <c r="AQ48" s="114"/>
      <c r="AR48" s="84">
        <f>LN(SUM($AQ$2:AQ48))</f>
        <v>0</v>
      </c>
      <c r="AS48" s="124" t="e">
        <f t="shared" si="11"/>
        <v>#DIV/0!</v>
      </c>
      <c r="AT48" s="123"/>
      <c r="AU48" s="83">
        <v>5</v>
      </c>
      <c r="AV48" s="84">
        <f>LN(SUM($AU$2:AU48))</f>
        <v>4.6151205168412597</v>
      </c>
      <c r="AW48" s="124">
        <f t="shared" si="12"/>
        <v>6.4245417376432661</v>
      </c>
      <c r="AX48" s="123"/>
      <c r="AY48" s="83"/>
      <c r="AZ48" s="85" t="e">
        <f>LN(SUM($AY$2:AY48))</f>
        <v>#NUM!</v>
      </c>
      <c r="BA48" s="124" t="e">
        <f t="shared" si="13"/>
        <v>#NUM!</v>
      </c>
      <c r="BB48" s="123"/>
      <c r="BC48" s="114"/>
      <c r="BD48" s="85" t="e">
        <f>LN(SUM($BC$2:BC48))</f>
        <v>#NUM!</v>
      </c>
      <c r="BE48" s="124" t="e">
        <f t="shared" si="14"/>
        <v>#NUM!</v>
      </c>
      <c r="BF48" s="123"/>
      <c r="BG48" s="83"/>
      <c r="BH48" s="85">
        <f>LN(SUM($BG$2:BG48))</f>
        <v>1.6094379124341003</v>
      </c>
      <c r="BI48" s="124" t="e">
        <f t="shared" si="15"/>
        <v>#DIV/0!</v>
      </c>
      <c r="BJ48" s="123"/>
      <c r="BK48" s="83"/>
      <c r="BL48" s="85" t="e">
        <f>LN(SUM($BK$2:BK48))</f>
        <v>#NUM!</v>
      </c>
      <c r="BM48" s="124" t="e">
        <f t="shared" si="16"/>
        <v>#NUM!</v>
      </c>
      <c r="BN48" s="123"/>
      <c r="BO48" s="83"/>
      <c r="BP48" s="85">
        <f>LN(SUM($BO$2:BO48))</f>
        <v>0.69314718055994529</v>
      </c>
      <c r="BQ48" s="124" t="e">
        <f t="shared" si="17"/>
        <v>#DIV/0!</v>
      </c>
      <c r="BR48" s="123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3"/>
    </row>
    <row r="49" spans="1:74" s="9" customFormat="1" x14ac:dyDescent="0.25">
      <c r="A49" s="145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3">
        <f t="shared" si="1"/>
        <v>50.502525780953029</v>
      </c>
      <c r="F49" s="123"/>
      <c r="G49" s="83"/>
      <c r="H49" s="84">
        <f>LN(SUM($G$2:G49))</f>
        <v>1.0986122886681098</v>
      </c>
      <c r="I49" s="123" t="e">
        <f t="shared" si="3"/>
        <v>#DIV/0!</v>
      </c>
      <c r="J49" s="123"/>
      <c r="K49" s="83"/>
      <c r="L49" s="84">
        <f>LN(SUM($K$2:K49))</f>
        <v>0.69314718055994529</v>
      </c>
      <c r="M49" s="123" t="e">
        <f t="shared" si="4"/>
        <v>#DIV/0!</v>
      </c>
      <c r="N49" s="123"/>
      <c r="O49" s="83"/>
      <c r="P49" s="84">
        <f>LN(SUM($O$2:O49))</f>
        <v>4.0775374439057197</v>
      </c>
      <c r="Q49" s="124">
        <f t="shared" si="2"/>
        <v>5.4461209677043767</v>
      </c>
      <c r="R49" s="123"/>
      <c r="S49" s="83"/>
      <c r="T49" s="84" t="e">
        <f>LN(SUM($S$2:S49))</f>
        <v>#NUM!</v>
      </c>
      <c r="U49" s="127" t="e">
        <f t="shared" si="5"/>
        <v>#NUM!</v>
      </c>
      <c r="V49" s="123"/>
      <c r="W49" s="83"/>
      <c r="X49" s="84" t="e">
        <f>LN(SUM($W$2:W49))</f>
        <v>#NUM!</v>
      </c>
      <c r="Y49" s="124" t="e">
        <f t="shared" si="6"/>
        <v>#NUM!</v>
      </c>
      <c r="Z49" s="123"/>
      <c r="AA49" s="114"/>
      <c r="AB49" s="84">
        <f>LN(SUM($AA$2:AA49))</f>
        <v>0.69314718055994529</v>
      </c>
      <c r="AC49" s="124" t="e">
        <f t="shared" si="7"/>
        <v>#DIV/0!</v>
      </c>
      <c r="AD49" s="123"/>
      <c r="AE49" s="83"/>
      <c r="AF49" s="84">
        <f>LN(SUM($AE$2:AE49))</f>
        <v>3.2958368660043291</v>
      </c>
      <c r="AG49" s="124">
        <f t="shared" si="8"/>
        <v>15.794800262467273</v>
      </c>
      <c r="AH49" s="123"/>
      <c r="AI49" s="83"/>
      <c r="AJ49" s="84">
        <f>LN(SUM($AI$2:AI49))</f>
        <v>3.7376696182833684</v>
      </c>
      <c r="AK49" s="124">
        <f t="shared" si="9"/>
        <v>87.296595726661351</v>
      </c>
      <c r="AL49" s="123"/>
      <c r="AM49" s="83"/>
      <c r="AN49" s="84">
        <f>LN(SUM($AM$2:AM49))</f>
        <v>0</v>
      </c>
      <c r="AO49" s="124" t="e">
        <f t="shared" si="10"/>
        <v>#DIV/0!</v>
      </c>
      <c r="AP49" s="123"/>
      <c r="AQ49" s="114"/>
      <c r="AR49" s="84">
        <f>LN(SUM($AQ$2:AQ49))</f>
        <v>0</v>
      </c>
      <c r="AS49" s="124" t="e">
        <f t="shared" si="11"/>
        <v>#DIV/0!</v>
      </c>
      <c r="AT49" s="123"/>
      <c r="AU49" s="83">
        <v>5</v>
      </c>
      <c r="AV49" s="84">
        <f>LN(SUM($AU$2:AU49))</f>
        <v>4.6634390941120669</v>
      </c>
      <c r="AW49" s="124">
        <f t="shared" si="12"/>
        <v>8.1542126115621407</v>
      </c>
      <c r="AX49" s="123"/>
      <c r="AY49" s="83"/>
      <c r="AZ49" s="85" t="e">
        <f>LN(SUM($AY$2:AY49))</f>
        <v>#NUM!</v>
      </c>
      <c r="BA49" s="124" t="e">
        <f t="shared" si="13"/>
        <v>#NUM!</v>
      </c>
      <c r="BB49" s="123"/>
      <c r="BC49" s="114"/>
      <c r="BD49" s="85" t="e">
        <f>LN(SUM($BC$2:BC49))</f>
        <v>#NUM!</v>
      </c>
      <c r="BE49" s="124" t="e">
        <f t="shared" si="14"/>
        <v>#NUM!</v>
      </c>
      <c r="BF49" s="123"/>
      <c r="BG49" s="83"/>
      <c r="BH49" s="85">
        <f>LN(SUM($BG$2:BG49))</f>
        <v>1.6094379124341003</v>
      </c>
      <c r="BI49" s="124" t="e">
        <f t="shared" si="15"/>
        <v>#DIV/0!</v>
      </c>
      <c r="BJ49" s="123"/>
      <c r="BK49" s="83"/>
      <c r="BL49" s="85" t="e">
        <f>LN(SUM($BK$2:BK49))</f>
        <v>#NUM!</v>
      </c>
      <c r="BM49" s="124" t="e">
        <f t="shared" si="16"/>
        <v>#NUM!</v>
      </c>
      <c r="BN49" s="123"/>
      <c r="BO49" s="83"/>
      <c r="BP49" s="85">
        <f>LN(SUM($BO$2:BO49))</f>
        <v>0.69314718055994529</v>
      </c>
      <c r="BQ49" s="124" t="e">
        <f t="shared" si="17"/>
        <v>#DIV/0!</v>
      </c>
      <c r="BR49" s="123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3"/>
    </row>
    <row r="50" spans="1:74" s="9" customFormat="1" x14ac:dyDescent="0.25">
      <c r="A50" s="145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3">
        <f t="shared" si="1"/>
        <v>32.406300972137508</v>
      </c>
      <c r="F50" s="123"/>
      <c r="G50" s="83"/>
      <c r="H50" s="84">
        <f>LN(SUM($G$2:G50))</f>
        <v>1.0986122886681098</v>
      </c>
      <c r="I50" s="123" t="e">
        <f t="shared" si="3"/>
        <v>#DIV/0!</v>
      </c>
      <c r="J50" s="123"/>
      <c r="K50" s="83"/>
      <c r="L50" s="84">
        <f>LN(SUM($K$2:K50))</f>
        <v>0.69314718055994529</v>
      </c>
      <c r="M50" s="123" t="e">
        <f t="shared" si="4"/>
        <v>#DIV/0!</v>
      </c>
      <c r="N50" s="123"/>
      <c r="O50" s="83"/>
      <c r="P50" s="84">
        <f>LN(SUM($O$2:O50))</f>
        <v>4.0775374439057197</v>
      </c>
      <c r="Q50" s="124">
        <f t="shared" si="2"/>
        <v>7.6598840986642083</v>
      </c>
      <c r="R50" s="123"/>
      <c r="S50" s="83"/>
      <c r="T50" s="84" t="e">
        <f>LN(SUM($S$2:S50))</f>
        <v>#NUM!</v>
      </c>
      <c r="U50" s="127" t="e">
        <f t="shared" si="5"/>
        <v>#NUM!</v>
      </c>
      <c r="V50" s="123"/>
      <c r="W50" s="83"/>
      <c r="X50" s="84" t="e">
        <f>LN(SUM($W$2:W50))</f>
        <v>#NUM!</v>
      </c>
      <c r="Y50" s="124" t="e">
        <f t="shared" si="6"/>
        <v>#NUM!</v>
      </c>
      <c r="Z50" s="123"/>
      <c r="AA50" s="114"/>
      <c r="AB50" s="84">
        <f>LN(SUM($AA$2:AA50))</f>
        <v>0.69314718055994529</v>
      </c>
      <c r="AC50" s="124" t="e">
        <f t="shared" si="7"/>
        <v>#DIV/0!</v>
      </c>
      <c r="AD50" s="123"/>
      <c r="AE50" s="83"/>
      <c r="AF50" s="84">
        <f>LN(SUM($AE$2:AE50))</f>
        <v>3.2958368660043291</v>
      </c>
      <c r="AG50" s="124">
        <f t="shared" si="8"/>
        <v>16.998497378822453</v>
      </c>
      <c r="AH50" s="123"/>
      <c r="AI50" s="83"/>
      <c r="AJ50" s="84">
        <f>LN(SUM($AI$2:AI50))</f>
        <v>3.7376696182833684</v>
      </c>
      <c r="AK50" s="124" t="e">
        <f t="shared" si="9"/>
        <v>#DIV/0!</v>
      </c>
      <c r="AL50" s="123"/>
      <c r="AM50" s="83"/>
      <c r="AN50" s="84">
        <f>LN(SUM($AM$2:AM50))</f>
        <v>0</v>
      </c>
      <c r="AO50" s="124" t="e">
        <f t="shared" si="10"/>
        <v>#DIV/0!</v>
      </c>
      <c r="AP50" s="123"/>
      <c r="AQ50" s="114"/>
      <c r="AR50" s="84">
        <f>LN(SUM($AQ$2:AQ50))</f>
        <v>0</v>
      </c>
      <c r="AS50" s="124" t="e">
        <f t="shared" si="11"/>
        <v>#DIV/0!</v>
      </c>
      <c r="AT50" s="123"/>
      <c r="AU50" s="83">
        <v>9</v>
      </c>
      <c r="AV50" s="84">
        <f>LN(SUM($AU$2:AU50))</f>
        <v>4.7449321283632502</v>
      </c>
      <c r="AW50" s="124">
        <f t="shared" si="12"/>
        <v>9.5176028694541568</v>
      </c>
      <c r="AX50" s="123"/>
      <c r="AY50" s="83"/>
      <c r="AZ50" s="85" t="e">
        <f>LN(SUM($AY$2:AY50))</f>
        <v>#NUM!</v>
      </c>
      <c r="BA50" s="124" t="e">
        <f t="shared" si="13"/>
        <v>#NUM!</v>
      </c>
      <c r="BB50" s="123"/>
      <c r="BC50" s="114"/>
      <c r="BD50" s="85" t="e">
        <f>LN(SUM($BC$2:BC50))</f>
        <v>#NUM!</v>
      </c>
      <c r="BE50" s="124" t="e">
        <f t="shared" si="14"/>
        <v>#NUM!</v>
      </c>
      <c r="BF50" s="123"/>
      <c r="BG50" s="83"/>
      <c r="BH50" s="85">
        <f>LN(SUM($BG$2:BG50))</f>
        <v>1.6094379124341003</v>
      </c>
      <c r="BI50" s="124" t="e">
        <f t="shared" si="15"/>
        <v>#DIV/0!</v>
      </c>
      <c r="BJ50" s="123"/>
      <c r="BK50" s="83"/>
      <c r="BL50" s="85" t="e">
        <f>LN(SUM($BK$2:BK50))</f>
        <v>#NUM!</v>
      </c>
      <c r="BM50" s="124" t="e">
        <f t="shared" si="16"/>
        <v>#NUM!</v>
      </c>
      <c r="BN50" s="123"/>
      <c r="BO50" s="83"/>
      <c r="BP50" s="85">
        <f>LN(SUM($BO$2:BO50))</f>
        <v>0.69314718055994529</v>
      </c>
      <c r="BQ50" s="124" t="e">
        <f t="shared" si="17"/>
        <v>#DIV/0!</v>
      </c>
      <c r="BR50" s="123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3"/>
    </row>
    <row r="51" spans="1:74" s="9" customFormat="1" x14ac:dyDescent="0.25">
      <c r="A51" s="145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3">
        <f t="shared" si="1"/>
        <v>17.644717895658221</v>
      </c>
      <c r="F51" s="123"/>
      <c r="G51" s="83"/>
      <c r="H51" s="84">
        <f>LN(SUM($G$2:G51))</f>
        <v>1.0986122886681098</v>
      </c>
      <c r="I51" s="123" t="e">
        <f t="shared" si="3"/>
        <v>#DIV/0!</v>
      </c>
      <c r="J51" s="123"/>
      <c r="K51" s="83"/>
      <c r="L51" s="84">
        <f>LN(SUM($K$2:K51))</f>
        <v>0.69314718055994529</v>
      </c>
      <c r="M51" s="123" t="e">
        <f t="shared" si="4"/>
        <v>#DIV/0!</v>
      </c>
      <c r="N51" s="123"/>
      <c r="O51" s="83">
        <v>10</v>
      </c>
      <c r="P51" s="84">
        <f>LN(SUM($O$2:O51))</f>
        <v>4.2341065045972597</v>
      </c>
      <c r="Q51" s="124">
        <f t="shared" si="2"/>
        <v>10.902678429582416</v>
      </c>
      <c r="R51" s="123"/>
      <c r="S51" s="83"/>
      <c r="T51" s="84" t="e">
        <f>LN(SUM($S$2:S51))</f>
        <v>#NUM!</v>
      </c>
      <c r="U51" s="127" t="e">
        <f t="shared" si="5"/>
        <v>#NUM!</v>
      </c>
      <c r="V51" s="123"/>
      <c r="W51" s="83"/>
      <c r="X51" s="84" t="e">
        <f>LN(SUM($W$2:W51))</f>
        <v>#NUM!</v>
      </c>
      <c r="Y51" s="124" t="e">
        <f t="shared" si="6"/>
        <v>#NUM!</v>
      </c>
      <c r="Z51" s="123"/>
      <c r="AA51" s="114"/>
      <c r="AB51" s="84">
        <f>LN(SUM($AA$2:AA51))</f>
        <v>0.69314718055994529</v>
      </c>
      <c r="AC51" s="124" t="e">
        <f t="shared" si="7"/>
        <v>#DIV/0!</v>
      </c>
      <c r="AD51" s="123"/>
      <c r="AE51" s="83"/>
      <c r="AF51" s="84">
        <f>LN(SUM($AE$2:AE51))</f>
        <v>3.2958368660043291</v>
      </c>
      <c r="AG51" s="124">
        <f t="shared" si="8"/>
        <v>22.834445353906929</v>
      </c>
      <c r="AH51" s="123"/>
      <c r="AI51" s="83"/>
      <c r="AJ51" s="84">
        <f>LN(SUM($AI$2:AI51))</f>
        <v>3.7376696182833684</v>
      </c>
      <c r="AK51" s="124" t="e">
        <f t="shared" si="9"/>
        <v>#DIV/0!</v>
      </c>
      <c r="AL51" s="123"/>
      <c r="AM51" s="83"/>
      <c r="AN51" s="84">
        <f>LN(SUM($AM$2:AM51))</f>
        <v>0</v>
      </c>
      <c r="AO51" s="124" t="e">
        <f t="shared" si="10"/>
        <v>#DIV/0!</v>
      </c>
      <c r="AP51" s="123"/>
      <c r="AQ51" s="114"/>
      <c r="AR51" s="84">
        <f>LN(SUM($AQ$2:AQ51))</f>
        <v>0</v>
      </c>
      <c r="AS51" s="124" t="e">
        <f t="shared" si="11"/>
        <v>#DIV/0!</v>
      </c>
      <c r="AT51" s="123"/>
      <c r="AU51" s="83">
        <v>2</v>
      </c>
      <c r="AV51" s="84">
        <f>LN(SUM($AU$2:AU51))</f>
        <v>4.7621739347977563</v>
      </c>
      <c r="AW51" s="124">
        <f t="shared" si="12"/>
        <v>11.170425322428953</v>
      </c>
      <c r="AX51" s="123"/>
      <c r="AY51" s="83"/>
      <c r="AZ51" s="85" t="e">
        <f>LN(SUM($AY$2:AY51))</f>
        <v>#NUM!</v>
      </c>
      <c r="BA51" s="124" t="e">
        <f t="shared" si="13"/>
        <v>#NUM!</v>
      </c>
      <c r="BB51" s="123"/>
      <c r="BC51" s="114"/>
      <c r="BD51" s="85" t="e">
        <f>LN(SUM($BC$2:BC51))</f>
        <v>#NUM!</v>
      </c>
      <c r="BE51" s="124" t="e">
        <f t="shared" si="14"/>
        <v>#NUM!</v>
      </c>
      <c r="BF51" s="123"/>
      <c r="BG51" s="83"/>
      <c r="BH51" s="85">
        <f>LN(SUM($BG$2:BG51))</f>
        <v>1.6094379124341003</v>
      </c>
      <c r="BI51" s="124" t="e">
        <f t="shared" si="15"/>
        <v>#DIV/0!</v>
      </c>
      <c r="BJ51" s="123"/>
      <c r="BK51" s="83"/>
      <c r="BL51" s="85" t="e">
        <f>LN(SUM($BK$2:BK51))</f>
        <v>#NUM!</v>
      </c>
      <c r="BM51" s="124" t="e">
        <f t="shared" si="16"/>
        <v>#NUM!</v>
      </c>
      <c r="BN51" s="123"/>
      <c r="BO51" s="83"/>
      <c r="BP51" s="85">
        <f>LN(SUM($BO$2:BO51))</f>
        <v>0.69314718055994529</v>
      </c>
      <c r="BQ51" s="124" t="e">
        <f t="shared" si="17"/>
        <v>#DIV/0!</v>
      </c>
      <c r="BR51" s="123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3"/>
    </row>
    <row r="52" spans="1:74" s="9" customFormat="1" x14ac:dyDescent="0.25">
      <c r="A52" s="145">
        <f t="shared" si="0"/>
        <v>113</v>
      </c>
      <c r="B52" s="89">
        <v>44015</v>
      </c>
      <c r="C52" s="83"/>
      <c r="D52" s="84">
        <f>LN(SUM($C$2:C52))</f>
        <v>3.6635616461296463</v>
      </c>
      <c r="E52" s="123">
        <f t="shared" si="1"/>
        <v>14.498658017240304</v>
      </c>
      <c r="F52" s="123"/>
      <c r="G52" s="83"/>
      <c r="H52" s="84">
        <f>LN(SUM($G$2:G52))</f>
        <v>1.0986122886681098</v>
      </c>
      <c r="I52" s="123" t="e">
        <f t="shared" si="3"/>
        <v>#DIV/0!</v>
      </c>
      <c r="J52" s="123"/>
      <c r="K52" s="83"/>
      <c r="L52" s="84">
        <f>LN(SUM($K$2:K52))</f>
        <v>0.69314718055994529</v>
      </c>
      <c r="M52" s="123" t="e">
        <f t="shared" si="4"/>
        <v>#DIV/0!</v>
      </c>
      <c r="N52" s="123"/>
      <c r="O52" s="83">
        <v>1</v>
      </c>
      <c r="P52" s="84">
        <f>LN(SUM($O$2:O52))</f>
        <v>4.2484952420493594</v>
      </c>
      <c r="Q52" s="124">
        <f t="shared" si="2"/>
        <v>12.340640475226857</v>
      </c>
      <c r="R52" s="123"/>
      <c r="S52" s="83"/>
      <c r="T52" s="84" t="e">
        <f>LN(SUM($S$2:S52))</f>
        <v>#NUM!</v>
      </c>
      <c r="U52" s="127" t="e">
        <f t="shared" si="5"/>
        <v>#NUM!</v>
      </c>
      <c r="V52" s="123"/>
      <c r="W52" s="83"/>
      <c r="X52" s="84" t="e">
        <f>LN(SUM($W$2:W52))</f>
        <v>#NUM!</v>
      </c>
      <c r="Y52" s="124" t="e">
        <f t="shared" si="6"/>
        <v>#NUM!</v>
      </c>
      <c r="Z52" s="123"/>
      <c r="AA52" s="114"/>
      <c r="AB52" s="84">
        <f>LN(SUM($AA$2:AA52))</f>
        <v>0.69314718055994529</v>
      </c>
      <c r="AC52" s="124" t="e">
        <f t="shared" si="7"/>
        <v>#DIV/0!</v>
      </c>
      <c r="AD52" s="123"/>
      <c r="AE52" s="83"/>
      <c r="AF52" s="84">
        <f>LN(SUM($AE$2:AE52))</f>
        <v>3.2958368660043291</v>
      </c>
      <c r="AG52" s="124">
        <f t="shared" si="8"/>
        <v>54.926192462042742</v>
      </c>
      <c r="AH52" s="123"/>
      <c r="AI52" s="83"/>
      <c r="AJ52" s="84">
        <f>LN(SUM($AI$2:AI52))</f>
        <v>3.7376696182833684</v>
      </c>
      <c r="AK52" s="124" t="e">
        <f t="shared" si="9"/>
        <v>#DIV/0!</v>
      </c>
      <c r="AL52" s="123"/>
      <c r="AM52" s="83"/>
      <c r="AN52" s="84">
        <f>LN(SUM($AM$2:AM52))</f>
        <v>0</v>
      </c>
      <c r="AO52" s="124" t="e">
        <f t="shared" si="10"/>
        <v>#DIV/0!</v>
      </c>
      <c r="AP52" s="123"/>
      <c r="AQ52" s="114"/>
      <c r="AR52" s="84">
        <f>LN(SUM($AQ$2:AQ52))</f>
        <v>0</v>
      </c>
      <c r="AS52" s="124" t="e">
        <f t="shared" si="11"/>
        <v>#DIV/0!</v>
      </c>
      <c r="AT52" s="123"/>
      <c r="AU52" s="83">
        <v>9</v>
      </c>
      <c r="AV52" s="84">
        <f>LN(SUM($AU$2:AU52))</f>
        <v>4.836281906951478</v>
      </c>
      <c r="AW52" s="124">
        <f t="shared" si="12"/>
        <v>12.112675985451803</v>
      </c>
      <c r="AX52" s="123"/>
      <c r="AY52" s="83"/>
      <c r="AZ52" s="85" t="e">
        <f>LN(SUM($AY$2:AY52))</f>
        <v>#NUM!</v>
      </c>
      <c r="BA52" s="124" t="e">
        <f t="shared" si="13"/>
        <v>#NUM!</v>
      </c>
      <c r="BB52" s="123"/>
      <c r="BC52" s="114"/>
      <c r="BD52" s="85" t="e">
        <f>LN(SUM($BC$2:BC52))</f>
        <v>#NUM!</v>
      </c>
      <c r="BE52" s="124" t="e">
        <f t="shared" si="14"/>
        <v>#NUM!</v>
      </c>
      <c r="BF52" s="123"/>
      <c r="BG52" s="83"/>
      <c r="BH52" s="85">
        <f>LN(SUM($BG$2:BG52))</f>
        <v>1.6094379124341003</v>
      </c>
      <c r="BI52" s="124" t="e">
        <f t="shared" si="15"/>
        <v>#DIV/0!</v>
      </c>
      <c r="BJ52" s="123"/>
      <c r="BK52" s="83"/>
      <c r="BL52" s="85" t="e">
        <f>LN(SUM($BK$2:BK52))</f>
        <v>#NUM!</v>
      </c>
      <c r="BM52" s="124" t="e">
        <f t="shared" si="16"/>
        <v>#NUM!</v>
      </c>
      <c r="BN52" s="123"/>
      <c r="BO52" s="83"/>
      <c r="BP52" s="85">
        <f>LN(SUM($BO$2:BO52))</f>
        <v>0.69314718055994529</v>
      </c>
      <c r="BQ52" s="124" t="e">
        <f t="shared" si="17"/>
        <v>#DIV/0!</v>
      </c>
      <c r="BR52" s="123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3"/>
    </row>
    <row r="53" spans="1:74" s="9" customFormat="1" x14ac:dyDescent="0.25">
      <c r="A53" s="145">
        <f t="shared" si="0"/>
        <v>114</v>
      </c>
      <c r="B53" s="89">
        <v>44016</v>
      </c>
      <c r="C53" s="83"/>
      <c r="D53" s="84">
        <f>LN(SUM($C$2:C53))</f>
        <v>3.6635616461296463</v>
      </c>
      <c r="E53" s="123">
        <f t="shared" si="1"/>
        <v>14.759854723937762</v>
      </c>
      <c r="F53" s="123"/>
      <c r="G53" s="83"/>
      <c r="H53" s="84">
        <f>LN(SUM($G$2:G53))</f>
        <v>1.0986122886681098</v>
      </c>
      <c r="I53" s="123" t="e">
        <f t="shared" si="3"/>
        <v>#DIV/0!</v>
      </c>
      <c r="J53" s="123"/>
      <c r="K53" s="83"/>
      <c r="L53" s="84">
        <f>LN(SUM($K$2:K53))</f>
        <v>0.69314718055994529</v>
      </c>
      <c r="M53" s="123" t="e">
        <f t="shared" si="4"/>
        <v>#DIV/0!</v>
      </c>
      <c r="N53" s="123"/>
      <c r="O53" s="83">
        <v>3</v>
      </c>
      <c r="P53" s="84">
        <f>LN(SUM($O$2:O53))</f>
        <v>4.290459441148391</v>
      </c>
      <c r="Q53" s="124">
        <f t="shared" si="2"/>
        <v>17.065825442920108</v>
      </c>
      <c r="R53" s="123"/>
      <c r="S53" s="83"/>
      <c r="T53" s="84" t="e">
        <f>LN(SUM($S$2:S53))</f>
        <v>#NUM!</v>
      </c>
      <c r="U53" s="127" t="e">
        <f t="shared" si="5"/>
        <v>#NUM!</v>
      </c>
      <c r="V53" s="123"/>
      <c r="W53" s="83"/>
      <c r="X53" s="84" t="e">
        <f>LN(SUM($W$2:W53))</f>
        <v>#NUM!</v>
      </c>
      <c r="Y53" s="124" t="e">
        <f t="shared" si="6"/>
        <v>#NUM!</v>
      </c>
      <c r="Z53" s="123"/>
      <c r="AA53" s="114"/>
      <c r="AB53" s="84">
        <f>LN(SUM($AA$2:AA53))</f>
        <v>0.69314718055994529</v>
      </c>
      <c r="AC53" s="124" t="e">
        <f t="shared" si="7"/>
        <v>#DIV/0!</v>
      </c>
      <c r="AD53" s="123"/>
      <c r="AE53" s="83"/>
      <c r="AF53" s="84">
        <f>LN(SUM($AE$2:AE53))</f>
        <v>3.2958368660043291</v>
      </c>
      <c r="AG53" s="124" t="e">
        <f t="shared" si="8"/>
        <v>#DIV/0!</v>
      </c>
      <c r="AH53" s="123"/>
      <c r="AI53" s="83"/>
      <c r="AJ53" s="84">
        <f>LN(SUM($AI$2:AI53))</f>
        <v>3.7376696182833684</v>
      </c>
      <c r="AK53" s="124" t="e">
        <f t="shared" si="9"/>
        <v>#DIV/0!</v>
      </c>
      <c r="AL53" s="123"/>
      <c r="AM53" s="83"/>
      <c r="AN53" s="84">
        <f>LN(SUM($AM$2:AM53))</f>
        <v>0</v>
      </c>
      <c r="AO53" s="124" t="e">
        <f t="shared" si="10"/>
        <v>#DIV/0!</v>
      </c>
      <c r="AP53" s="123"/>
      <c r="AQ53" s="114"/>
      <c r="AR53" s="84">
        <f>LN(SUM($AQ$2:AQ53))</f>
        <v>0</v>
      </c>
      <c r="AS53" s="124" t="e">
        <f t="shared" si="11"/>
        <v>#DIV/0!</v>
      </c>
      <c r="AT53" s="123"/>
      <c r="AU53" s="83">
        <v>2</v>
      </c>
      <c r="AV53" s="84">
        <f>LN(SUM($AU$2:AU53))</f>
        <v>4.8520302639196169</v>
      </c>
      <c r="AW53" s="124">
        <f t="shared" si="12"/>
        <v>13.822425754286943</v>
      </c>
      <c r="AX53" s="123"/>
      <c r="AY53" s="83"/>
      <c r="AZ53" s="85" t="e">
        <f>LN(SUM($AY$2:AY53))</f>
        <v>#NUM!</v>
      </c>
      <c r="BA53" s="124" t="e">
        <f t="shared" si="13"/>
        <v>#NUM!</v>
      </c>
      <c r="BB53" s="123"/>
      <c r="BC53" s="114"/>
      <c r="BD53" s="85" t="e">
        <f>LN(SUM($BC$2:BC53))</f>
        <v>#NUM!</v>
      </c>
      <c r="BE53" s="124" t="e">
        <f t="shared" si="14"/>
        <v>#NUM!</v>
      </c>
      <c r="BF53" s="123"/>
      <c r="BG53" s="83"/>
      <c r="BH53" s="85">
        <f>LN(SUM($BG$2:BG53))</f>
        <v>1.6094379124341003</v>
      </c>
      <c r="BI53" s="124" t="e">
        <f t="shared" si="15"/>
        <v>#DIV/0!</v>
      </c>
      <c r="BJ53" s="123"/>
      <c r="BK53" s="83"/>
      <c r="BL53" s="85" t="e">
        <f>LN(SUM($BK$2:BK53))</f>
        <v>#NUM!</v>
      </c>
      <c r="BM53" s="124" t="e">
        <f t="shared" si="16"/>
        <v>#NUM!</v>
      </c>
      <c r="BN53" s="123"/>
      <c r="BO53" s="83"/>
      <c r="BP53" s="85">
        <f>LN(SUM($BO$2:BO53))</f>
        <v>0.69314718055994529</v>
      </c>
      <c r="BQ53" s="124" t="e">
        <f t="shared" si="17"/>
        <v>#DIV/0!</v>
      </c>
      <c r="BR53" s="123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3"/>
    </row>
    <row r="54" spans="1:74" s="9" customFormat="1" x14ac:dyDescent="0.25">
      <c r="A54" s="145">
        <f t="shared" si="0"/>
        <v>115</v>
      </c>
      <c r="B54" s="89">
        <v>44017</v>
      </c>
      <c r="C54" s="83"/>
      <c r="D54" s="84">
        <f>LN(SUM($C$2:C54))</f>
        <v>3.6635616461296463</v>
      </c>
      <c r="E54" s="123">
        <f t="shared" si="1"/>
        <v>16.730668424129057</v>
      </c>
      <c r="F54" s="123"/>
      <c r="G54" s="83"/>
      <c r="H54" s="84">
        <f>LN(SUM($G$2:G54))</f>
        <v>1.0986122886681098</v>
      </c>
      <c r="I54" s="123" t="e">
        <f t="shared" si="3"/>
        <v>#DIV/0!</v>
      </c>
      <c r="J54" s="123"/>
      <c r="K54" s="83"/>
      <c r="L54" s="84">
        <f>LN(SUM($K$2:K54))</f>
        <v>0.69314718055994529</v>
      </c>
      <c r="M54" s="123" t="e">
        <f t="shared" si="4"/>
        <v>#DIV/0!</v>
      </c>
      <c r="N54" s="123"/>
      <c r="O54" s="83">
        <v>2</v>
      </c>
      <c r="P54" s="84">
        <f>LN(SUM($O$2:O54))</f>
        <v>4.3174881135363101</v>
      </c>
      <c r="Q54" s="124">
        <f t="shared" si="2"/>
        <v>14.740489134852167</v>
      </c>
      <c r="R54" s="123"/>
      <c r="S54" s="83"/>
      <c r="T54" s="84" t="e">
        <f>LN(SUM($S$2:S54))</f>
        <v>#NUM!</v>
      </c>
      <c r="U54" s="127" t="e">
        <f t="shared" si="5"/>
        <v>#NUM!</v>
      </c>
      <c r="V54" s="123"/>
      <c r="W54" s="83"/>
      <c r="X54" s="84" t="e">
        <f>LN(SUM($W$2:W54))</f>
        <v>#NUM!</v>
      </c>
      <c r="Y54" s="124" t="e">
        <f t="shared" si="6"/>
        <v>#NUM!</v>
      </c>
      <c r="Z54" s="123"/>
      <c r="AA54" s="114"/>
      <c r="AB54" s="84">
        <f>LN(SUM($AA$2:AA54))</f>
        <v>0.69314718055994529</v>
      </c>
      <c r="AC54" s="124" t="e">
        <f t="shared" si="7"/>
        <v>#DIV/0!</v>
      </c>
      <c r="AD54" s="123"/>
      <c r="AE54" s="83"/>
      <c r="AF54" s="84">
        <f>LN(SUM($AE$2:AE54))</f>
        <v>3.2958368660043291</v>
      </c>
      <c r="AG54" s="124" t="e">
        <f t="shared" si="8"/>
        <v>#DIV/0!</v>
      </c>
      <c r="AH54" s="123"/>
      <c r="AI54" s="83"/>
      <c r="AJ54" s="84">
        <f>LN(SUM($AI$2:AI54))</f>
        <v>3.7376696182833684</v>
      </c>
      <c r="AK54" s="124" t="e">
        <f t="shared" si="9"/>
        <v>#DIV/0!</v>
      </c>
      <c r="AL54" s="123"/>
      <c r="AM54" s="83"/>
      <c r="AN54" s="84">
        <f>LN(SUM($AM$2:AM54))</f>
        <v>0</v>
      </c>
      <c r="AO54" s="124" t="e">
        <f t="shared" si="10"/>
        <v>#DIV/0!</v>
      </c>
      <c r="AP54" s="123"/>
      <c r="AQ54" s="114"/>
      <c r="AR54" s="84">
        <f>LN(SUM($AQ$2:AQ54))</f>
        <v>0</v>
      </c>
      <c r="AS54" s="124" t="e">
        <f t="shared" si="11"/>
        <v>#DIV/0!</v>
      </c>
      <c r="AT54" s="123"/>
      <c r="AU54" s="83">
        <v>4</v>
      </c>
      <c r="AV54" s="84">
        <f>LN(SUM($AU$2:AU54))</f>
        <v>4.8828019225863706</v>
      </c>
      <c r="AW54" s="124">
        <f t="shared" si="12"/>
        <v>15.263040459921092</v>
      </c>
      <c r="AX54" s="123"/>
      <c r="AY54" s="83"/>
      <c r="AZ54" s="85" t="e">
        <f>LN(SUM($AY$2:AY54))</f>
        <v>#NUM!</v>
      </c>
      <c r="BA54" s="124" t="e">
        <f t="shared" si="13"/>
        <v>#NUM!</v>
      </c>
      <c r="BB54" s="123"/>
      <c r="BC54" s="114"/>
      <c r="BD54" s="85" t="e">
        <f>LN(SUM($BC$2:BC54))</f>
        <v>#NUM!</v>
      </c>
      <c r="BE54" s="124" t="e">
        <f t="shared" si="14"/>
        <v>#NUM!</v>
      </c>
      <c r="BF54" s="123"/>
      <c r="BG54" s="83"/>
      <c r="BH54" s="85">
        <f>LN(SUM($BG$2:BG54))</f>
        <v>1.6094379124341003</v>
      </c>
      <c r="BI54" s="124" t="e">
        <f t="shared" si="15"/>
        <v>#DIV/0!</v>
      </c>
      <c r="BJ54" s="123"/>
      <c r="BK54" s="83"/>
      <c r="BL54" s="85" t="e">
        <f>LN(SUM($BK$2:BK54))</f>
        <v>#NUM!</v>
      </c>
      <c r="BM54" s="124" t="e">
        <f t="shared" si="16"/>
        <v>#NUM!</v>
      </c>
      <c r="BN54" s="123"/>
      <c r="BO54" s="83"/>
      <c r="BP54" s="85">
        <f>LN(SUM($BO$2:BO54))</f>
        <v>0.69314718055994529</v>
      </c>
      <c r="BQ54" s="124" t="e">
        <f t="shared" si="17"/>
        <v>#DIV/0!</v>
      </c>
      <c r="BR54" s="123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3"/>
    </row>
    <row r="55" spans="1:74" s="9" customFormat="1" x14ac:dyDescent="0.25">
      <c r="A55" s="145">
        <f t="shared" si="0"/>
        <v>116</v>
      </c>
      <c r="B55" s="89">
        <v>44018</v>
      </c>
      <c r="C55" s="83"/>
      <c r="D55" s="84">
        <f>LN(SUM($C$2:C55))</f>
        <v>3.6635616461296463</v>
      </c>
      <c r="E55" s="123">
        <f t="shared" si="1"/>
        <v>25.024509412614812</v>
      </c>
      <c r="F55" s="123"/>
      <c r="G55" s="83"/>
      <c r="H55" s="84">
        <f>LN(SUM($G$2:G55))</f>
        <v>1.0986122886681098</v>
      </c>
      <c r="I55" s="123" t="e">
        <f t="shared" si="3"/>
        <v>#DIV/0!</v>
      </c>
      <c r="J55" s="123"/>
      <c r="K55" s="83"/>
      <c r="L55" s="84">
        <f>LN(SUM($K$2:K55))</f>
        <v>0.69314718055994529</v>
      </c>
      <c r="M55" s="123" t="e">
        <f t="shared" si="4"/>
        <v>#DIV/0!</v>
      </c>
      <c r="N55" s="123"/>
      <c r="O55" s="83"/>
      <c r="P55" s="84">
        <f>LN(SUM($O$2:O55))</f>
        <v>4.3174881135363101</v>
      </c>
      <c r="Q55" s="124">
        <f t="shared" si="2"/>
        <v>15.451018191705554</v>
      </c>
      <c r="R55" s="123"/>
      <c r="S55" s="83"/>
      <c r="T55" s="84" t="e">
        <f>LN(SUM($S$2:S55))</f>
        <v>#NUM!</v>
      </c>
      <c r="U55" s="127" t="e">
        <f t="shared" si="5"/>
        <v>#NUM!</v>
      </c>
      <c r="V55" s="123"/>
      <c r="W55" s="83"/>
      <c r="X55" s="84" t="e">
        <f>LN(SUM($W$2:W55))</f>
        <v>#NUM!</v>
      </c>
      <c r="Y55" s="124" t="e">
        <f t="shared" si="6"/>
        <v>#NUM!</v>
      </c>
      <c r="Z55" s="123"/>
      <c r="AA55" s="114"/>
      <c r="AB55" s="84">
        <f>LN(SUM($AA$2:AA55))</f>
        <v>0.69314718055994529</v>
      </c>
      <c r="AC55" s="124" t="e">
        <f t="shared" si="7"/>
        <v>#DIV/0!</v>
      </c>
      <c r="AD55" s="123"/>
      <c r="AE55" s="83"/>
      <c r="AF55" s="84">
        <f>LN(SUM($AE$2:AE55))</f>
        <v>3.2958368660043291</v>
      </c>
      <c r="AG55" s="124" t="e">
        <f t="shared" si="8"/>
        <v>#DIV/0!</v>
      </c>
      <c r="AH55" s="123"/>
      <c r="AI55" s="83"/>
      <c r="AJ55" s="84">
        <f>LN(SUM($AI$2:AI55))</f>
        <v>3.7376696182833684</v>
      </c>
      <c r="AK55" s="124" t="e">
        <f t="shared" si="9"/>
        <v>#DIV/0!</v>
      </c>
      <c r="AL55" s="123"/>
      <c r="AM55" s="83"/>
      <c r="AN55" s="84">
        <f>LN(SUM($AM$2:AM55))</f>
        <v>0</v>
      </c>
      <c r="AO55" s="124" t="e">
        <f t="shared" si="10"/>
        <v>#DIV/0!</v>
      </c>
      <c r="AP55" s="123"/>
      <c r="AQ55" s="114"/>
      <c r="AR55" s="84">
        <f>LN(SUM($AQ$2:AQ55))</f>
        <v>0</v>
      </c>
      <c r="AS55" s="124" t="e">
        <f t="shared" si="11"/>
        <v>#DIV/0!</v>
      </c>
      <c r="AT55" s="123"/>
      <c r="AU55" s="83">
        <v>5</v>
      </c>
      <c r="AV55" s="84">
        <f>LN(SUM($AU$2:AU55))</f>
        <v>4.9199809258281251</v>
      </c>
      <c r="AW55" s="124">
        <f t="shared" si="12"/>
        <v>17.096331022544859</v>
      </c>
      <c r="AX55" s="123"/>
      <c r="AY55" s="83"/>
      <c r="AZ55" s="85" t="e">
        <f>LN(SUM($AY$2:AY55))</f>
        <v>#NUM!</v>
      </c>
      <c r="BA55" s="124" t="e">
        <f t="shared" si="13"/>
        <v>#NUM!</v>
      </c>
      <c r="BB55" s="123"/>
      <c r="BC55" s="114"/>
      <c r="BD55" s="85" t="e">
        <f>LN(SUM($BC$2:BC55))</f>
        <v>#NUM!</v>
      </c>
      <c r="BE55" s="124" t="e">
        <f t="shared" si="14"/>
        <v>#NUM!</v>
      </c>
      <c r="BF55" s="123"/>
      <c r="BG55" s="83"/>
      <c r="BH55" s="85">
        <f>LN(SUM($BG$2:BG55))</f>
        <v>1.6094379124341003</v>
      </c>
      <c r="BI55" s="124" t="e">
        <f t="shared" si="15"/>
        <v>#DIV/0!</v>
      </c>
      <c r="BJ55" s="123"/>
      <c r="BK55" s="83"/>
      <c r="BL55" s="85" t="e">
        <f>LN(SUM($BK$2:BK55))</f>
        <v>#NUM!</v>
      </c>
      <c r="BM55" s="124" t="e">
        <f t="shared" si="16"/>
        <v>#NUM!</v>
      </c>
      <c r="BN55" s="123"/>
      <c r="BO55" s="83"/>
      <c r="BP55" s="85">
        <f>LN(SUM($BO$2:BO55))</f>
        <v>0.69314718055994529</v>
      </c>
      <c r="BQ55" s="124" t="e">
        <f t="shared" si="17"/>
        <v>#DIV/0!</v>
      </c>
      <c r="BR55" s="123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3"/>
    </row>
    <row r="56" spans="1:74" s="9" customFormat="1" x14ac:dyDescent="0.25">
      <c r="A56" s="145">
        <f t="shared" si="0"/>
        <v>117</v>
      </c>
      <c r="B56" s="89">
        <v>44019</v>
      </c>
      <c r="C56" s="83"/>
      <c r="D56" s="84">
        <f>LN(SUM($C$2:C56))</f>
        <v>3.6635616461296463</v>
      </c>
      <c r="E56" s="123">
        <f t="shared" si="1"/>
        <v>47.152483987460101</v>
      </c>
      <c r="F56" s="123"/>
      <c r="G56" s="83"/>
      <c r="H56" s="84">
        <f>LN(SUM($G$2:G56))</f>
        <v>1.0986122886681098</v>
      </c>
      <c r="I56" s="123" t="e">
        <f t="shared" si="3"/>
        <v>#DIV/0!</v>
      </c>
      <c r="J56" s="123"/>
      <c r="K56" s="83"/>
      <c r="L56" s="84">
        <f>LN(SUM($K$2:K56))</f>
        <v>0.69314718055994529</v>
      </c>
      <c r="M56" s="123" t="e">
        <f t="shared" si="4"/>
        <v>#DIV/0!</v>
      </c>
      <c r="N56" s="123"/>
      <c r="O56" s="83">
        <v>1</v>
      </c>
      <c r="P56" s="84">
        <f>LN(SUM($O$2:O56))</f>
        <v>4.3307333402863311</v>
      </c>
      <c r="Q56" s="124">
        <f t="shared" si="2"/>
        <v>19.498912310269898</v>
      </c>
      <c r="R56" s="123"/>
      <c r="S56" s="83"/>
      <c r="T56" s="84" t="e">
        <f>LN(SUM($S$2:S56))</f>
        <v>#NUM!</v>
      </c>
      <c r="U56" s="127" t="e">
        <f t="shared" si="5"/>
        <v>#NUM!</v>
      </c>
      <c r="V56" s="123"/>
      <c r="W56" s="83"/>
      <c r="X56" s="84" t="e">
        <f>LN(SUM($W$2:W56))</f>
        <v>#NUM!</v>
      </c>
      <c r="Y56" s="124" t="e">
        <f t="shared" si="6"/>
        <v>#NUM!</v>
      </c>
      <c r="Z56" s="123"/>
      <c r="AA56" s="114"/>
      <c r="AB56" s="84">
        <f>LN(SUM($AA$2:AA56))</f>
        <v>0.69314718055994529</v>
      </c>
      <c r="AC56" s="124" t="e">
        <f t="shared" si="7"/>
        <v>#DIV/0!</v>
      </c>
      <c r="AD56" s="123"/>
      <c r="AE56" s="83">
        <v>1</v>
      </c>
      <c r="AF56" s="84">
        <f>LN(SUM($AE$2:AE56))</f>
        <v>3.3322045101752038</v>
      </c>
      <c r="AG56" s="124">
        <f t="shared" si="8"/>
        <v>177.88817045254766</v>
      </c>
      <c r="AH56" s="123"/>
      <c r="AI56" s="83"/>
      <c r="AJ56" s="84">
        <f>LN(SUM($AI$2:AI56))</f>
        <v>3.7376696182833684</v>
      </c>
      <c r="AK56" s="124" t="e">
        <f t="shared" si="9"/>
        <v>#DIV/0!</v>
      </c>
      <c r="AL56" s="123"/>
      <c r="AM56" s="83"/>
      <c r="AN56" s="84">
        <f>LN(SUM($AM$2:AM56))</f>
        <v>0</v>
      </c>
      <c r="AO56" s="124" t="e">
        <f t="shared" si="10"/>
        <v>#DIV/0!</v>
      </c>
      <c r="AP56" s="123"/>
      <c r="AQ56" s="114"/>
      <c r="AR56" s="84">
        <f>LN(SUM($AQ$2:AQ56))</f>
        <v>0</v>
      </c>
      <c r="AS56" s="124" t="e">
        <f t="shared" si="11"/>
        <v>#DIV/0!</v>
      </c>
      <c r="AT56" s="123"/>
      <c r="AU56" s="83">
        <v>7</v>
      </c>
      <c r="AV56" s="84">
        <f>LN(SUM($AU$2:AU56))</f>
        <v>4.9698132995760007</v>
      </c>
      <c r="AW56" s="124">
        <f t="shared" si="12"/>
        <v>18.719658599373609</v>
      </c>
      <c r="AX56" s="123"/>
      <c r="AY56" s="83"/>
      <c r="AZ56" s="85" t="e">
        <f>LN(SUM($AY$2:AY56))</f>
        <v>#NUM!</v>
      </c>
      <c r="BA56" s="124" t="e">
        <f t="shared" si="13"/>
        <v>#NUM!</v>
      </c>
      <c r="BB56" s="123"/>
      <c r="BC56" s="114"/>
      <c r="BD56" s="85" t="e">
        <f>LN(SUM($BC$2:BC56))</f>
        <v>#NUM!</v>
      </c>
      <c r="BE56" s="124" t="e">
        <f t="shared" si="14"/>
        <v>#NUM!</v>
      </c>
      <c r="BF56" s="123"/>
      <c r="BG56" s="83"/>
      <c r="BH56" s="85">
        <f>LN(SUM($BG$2:BG56))</f>
        <v>1.6094379124341003</v>
      </c>
      <c r="BI56" s="124" t="e">
        <f t="shared" si="15"/>
        <v>#DIV/0!</v>
      </c>
      <c r="BJ56" s="123"/>
      <c r="BK56" s="83"/>
      <c r="BL56" s="85" t="e">
        <f>LN(SUM($BK$2:BK56))</f>
        <v>#NUM!</v>
      </c>
      <c r="BM56" s="124" t="e">
        <f t="shared" si="16"/>
        <v>#NUM!</v>
      </c>
      <c r="BN56" s="123"/>
      <c r="BO56" s="83"/>
      <c r="BP56" s="85">
        <f>LN(SUM($BO$2:BO56))</f>
        <v>0.69314718055994529</v>
      </c>
      <c r="BQ56" s="124" t="e">
        <f t="shared" si="17"/>
        <v>#DIV/0!</v>
      </c>
      <c r="BR56" s="123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3"/>
    </row>
    <row r="57" spans="1:74" s="9" customFormat="1" x14ac:dyDescent="0.25">
      <c r="A57" s="145">
        <f t="shared" si="0"/>
        <v>118</v>
      </c>
      <c r="B57" s="89">
        <v>44020</v>
      </c>
      <c r="C57" s="83"/>
      <c r="D57" s="84">
        <f>LN(SUM($C$2:C57))</f>
        <v>3.6635616461296463</v>
      </c>
      <c r="E57" s="123" t="e">
        <f t="shared" si="1"/>
        <v>#DIV/0!</v>
      </c>
      <c r="F57" s="123"/>
      <c r="G57" s="83"/>
      <c r="H57" s="84">
        <f>LN(SUM($G$2:G57))</f>
        <v>1.0986122886681098</v>
      </c>
      <c r="I57" s="123" t="e">
        <f t="shared" si="3"/>
        <v>#DIV/0!</v>
      </c>
      <c r="J57" s="123"/>
      <c r="K57" s="83"/>
      <c r="L57" s="84">
        <f>LN(SUM($K$2:K57))</f>
        <v>0.69314718055994529</v>
      </c>
      <c r="M57" s="123" t="e">
        <f t="shared" si="4"/>
        <v>#DIV/0!</v>
      </c>
      <c r="N57" s="123"/>
      <c r="O57" s="83">
        <v>2</v>
      </c>
      <c r="P57" s="84">
        <f>LN(SUM($O$2:O57))</f>
        <v>4.3567088266895917</v>
      </c>
      <c r="Q57" s="124">
        <f t="shared" si="2"/>
        <v>34.700000672898462</v>
      </c>
      <c r="R57" s="123"/>
      <c r="S57" s="83"/>
      <c r="T57" s="84" t="e">
        <f>LN(SUM($S$2:S57))</f>
        <v>#NUM!</v>
      </c>
      <c r="U57" s="127" t="e">
        <f t="shared" si="5"/>
        <v>#NUM!</v>
      </c>
      <c r="V57" s="123"/>
      <c r="W57" s="83"/>
      <c r="X57" s="84" t="e">
        <f>LN(SUM($W$2:W57))</f>
        <v>#NUM!</v>
      </c>
      <c r="Y57" s="124" t="e">
        <f t="shared" si="6"/>
        <v>#NUM!</v>
      </c>
      <c r="Z57" s="123"/>
      <c r="AA57" s="114"/>
      <c r="AB57" s="84">
        <f>LN(SUM($AA$2:AA57))</f>
        <v>0.69314718055994529</v>
      </c>
      <c r="AC57" s="124" t="e">
        <f t="shared" si="7"/>
        <v>#DIV/0!</v>
      </c>
      <c r="AD57" s="123"/>
      <c r="AE57" s="83">
        <v>1</v>
      </c>
      <c r="AF57" s="84">
        <f>LN(SUM($AE$2:AE57))</f>
        <v>3.3672958299864741</v>
      </c>
      <c r="AG57" s="124">
        <f t="shared" si="8"/>
        <v>67.597693125376523</v>
      </c>
      <c r="AH57" s="123"/>
      <c r="AI57" s="83">
        <v>1</v>
      </c>
      <c r="AJ57" s="84">
        <f>LN(SUM($AI$2:AI57))</f>
        <v>3.7612001156935624</v>
      </c>
      <c r="AK57" s="124">
        <f t="shared" si="9"/>
        <v>274.93569610744686</v>
      </c>
      <c r="AL57" s="123"/>
      <c r="AM57" s="83"/>
      <c r="AN57" s="84">
        <f>LN(SUM($AM$2:AM57))</f>
        <v>0</v>
      </c>
      <c r="AO57" s="124" t="e">
        <f t="shared" si="10"/>
        <v>#DIV/0!</v>
      </c>
      <c r="AP57" s="123"/>
      <c r="AQ57" s="114"/>
      <c r="AR57" s="84">
        <f>LN(SUM($AQ$2:AQ57))</f>
        <v>0</v>
      </c>
      <c r="AS57" s="124" t="e">
        <f t="shared" si="11"/>
        <v>#DIV/0!</v>
      </c>
      <c r="AT57" s="123"/>
      <c r="AU57" s="83">
        <v>6</v>
      </c>
      <c r="AV57" s="84">
        <f>LN(SUM($AU$2:AU57))</f>
        <v>5.0106352940962555</v>
      </c>
      <c r="AW57" s="124">
        <f t="shared" si="12"/>
        <v>17.963870339970892</v>
      </c>
      <c r="AX57" s="123"/>
      <c r="AY57" s="83"/>
      <c r="AZ57" s="85" t="e">
        <f>LN(SUM($AY$2:AY57))</f>
        <v>#NUM!</v>
      </c>
      <c r="BA57" s="124" t="e">
        <f t="shared" si="13"/>
        <v>#NUM!</v>
      </c>
      <c r="BB57" s="123"/>
      <c r="BC57" s="114"/>
      <c r="BD57" s="85" t="e">
        <f>LN(SUM($BC$2:BC57))</f>
        <v>#NUM!</v>
      </c>
      <c r="BE57" s="124" t="e">
        <f t="shared" si="14"/>
        <v>#NUM!</v>
      </c>
      <c r="BF57" s="123"/>
      <c r="BG57" s="83"/>
      <c r="BH57" s="85">
        <f>LN(SUM($BG$2:BG57))</f>
        <v>1.6094379124341003</v>
      </c>
      <c r="BI57" s="124" t="e">
        <f t="shared" si="15"/>
        <v>#DIV/0!</v>
      </c>
      <c r="BJ57" s="123"/>
      <c r="BK57" s="83"/>
      <c r="BL57" s="85" t="e">
        <f>LN(SUM($BK$2:BK57))</f>
        <v>#NUM!</v>
      </c>
      <c r="BM57" s="124" t="e">
        <f t="shared" si="16"/>
        <v>#NUM!</v>
      </c>
      <c r="BN57" s="123"/>
      <c r="BO57" s="83"/>
      <c r="BP57" s="85">
        <f>LN(SUM($BO$2:BO57))</f>
        <v>0.69314718055994529</v>
      </c>
      <c r="BQ57" s="124" t="e">
        <f t="shared" si="17"/>
        <v>#DIV/0!</v>
      </c>
      <c r="BR57" s="123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3"/>
    </row>
    <row r="58" spans="1:74" s="9" customFormat="1" x14ac:dyDescent="0.25">
      <c r="A58" s="145">
        <f t="shared" si="0"/>
        <v>119</v>
      </c>
      <c r="B58" s="89">
        <v>44021</v>
      </c>
      <c r="C58" s="83"/>
      <c r="D58" s="84">
        <f>LN(SUM($C$2:C58))</f>
        <v>3.6635616461296463</v>
      </c>
      <c r="E58" s="123" t="e">
        <f t="shared" si="1"/>
        <v>#DIV/0!</v>
      </c>
      <c r="F58" s="123"/>
      <c r="G58" s="83"/>
      <c r="H58" s="84">
        <f>LN(SUM($G$2:G58))</f>
        <v>1.0986122886681098</v>
      </c>
      <c r="I58" s="123" t="e">
        <f t="shared" si="3"/>
        <v>#DIV/0!</v>
      </c>
      <c r="J58" s="123"/>
      <c r="K58" s="83">
        <v>1</v>
      </c>
      <c r="L58" s="84">
        <f>LN(SUM($K$2:K58))</f>
        <v>1.0986122886681098</v>
      </c>
      <c r="M58" s="123">
        <f t="shared" si="4"/>
        <v>15.955438719280238</v>
      </c>
      <c r="N58" s="123"/>
      <c r="O58" s="83">
        <v>2</v>
      </c>
      <c r="P58" s="84">
        <f>LN(SUM($O$2:O58))</f>
        <v>4.3820266346738812</v>
      </c>
      <c r="Q58" s="124">
        <f t="shared" si="2"/>
        <v>35.524006775837961</v>
      </c>
      <c r="R58" s="123"/>
      <c r="S58" s="83"/>
      <c r="T58" s="84" t="e">
        <f>LN(SUM($S$2:S58))</f>
        <v>#NUM!</v>
      </c>
      <c r="U58" s="127" t="e">
        <f t="shared" si="5"/>
        <v>#NUM!</v>
      </c>
      <c r="V58" s="123"/>
      <c r="W58" s="83"/>
      <c r="X58" s="84" t="e">
        <f>LN(SUM($W$2:W58))</f>
        <v>#NUM!</v>
      </c>
      <c r="Y58" s="124" t="e">
        <f t="shared" si="6"/>
        <v>#NUM!</v>
      </c>
      <c r="Z58" s="123"/>
      <c r="AA58" s="114"/>
      <c r="AB58" s="84">
        <f>LN(SUM($AA$2:AA58))</f>
        <v>0.69314718055994529</v>
      </c>
      <c r="AC58" s="124" t="e">
        <f t="shared" si="7"/>
        <v>#DIV/0!</v>
      </c>
      <c r="AD58" s="123"/>
      <c r="AE58" s="83">
        <v>11</v>
      </c>
      <c r="AF58" s="84">
        <f>LN(SUM($AE$2:AE58))</f>
        <v>3.6888794541139363</v>
      </c>
      <c r="AG58" s="124">
        <f t="shared" si="8"/>
        <v>14.28734578401499</v>
      </c>
      <c r="AH58" s="123"/>
      <c r="AI58" s="83"/>
      <c r="AJ58" s="84">
        <f>LN(SUM($AI$2:AI58))</f>
        <v>3.7612001156935624</v>
      </c>
      <c r="AK58" s="124">
        <f t="shared" si="9"/>
        <v>164.96141766446814</v>
      </c>
      <c r="AL58" s="123"/>
      <c r="AM58" s="83"/>
      <c r="AN58" s="84">
        <f>LN(SUM($AM$2:AM58))</f>
        <v>0</v>
      </c>
      <c r="AO58" s="124" t="e">
        <f t="shared" si="10"/>
        <v>#DIV/0!</v>
      </c>
      <c r="AP58" s="123"/>
      <c r="AQ58" s="114"/>
      <c r="AR58" s="84">
        <f>LN(SUM($AQ$2:AQ58))</f>
        <v>0</v>
      </c>
      <c r="AS58" s="124" t="e">
        <f t="shared" si="11"/>
        <v>#DIV/0!</v>
      </c>
      <c r="AT58" s="123"/>
      <c r="AU58" s="83">
        <v>5</v>
      </c>
      <c r="AV58" s="84">
        <f>LN(SUM($AU$2:AU58))</f>
        <v>5.0434251169192468</v>
      </c>
      <c r="AW58" s="124">
        <f t="shared" si="12"/>
        <v>18.922732765040287</v>
      </c>
      <c r="AX58" s="123"/>
      <c r="AY58" s="83"/>
      <c r="AZ58" s="85" t="e">
        <f>LN(SUM($AY$2:AY58))</f>
        <v>#NUM!</v>
      </c>
      <c r="BA58" s="124" t="e">
        <f t="shared" si="13"/>
        <v>#NUM!</v>
      </c>
      <c r="BB58" s="123"/>
      <c r="BC58" s="114"/>
      <c r="BD58" s="85" t="e">
        <f>LN(SUM($BC$2:BC58))</f>
        <v>#NUM!</v>
      </c>
      <c r="BE58" s="124" t="e">
        <f t="shared" si="14"/>
        <v>#NUM!</v>
      </c>
      <c r="BF58" s="123"/>
      <c r="BG58" s="83">
        <v>1</v>
      </c>
      <c r="BH58" s="85">
        <f>LN(SUM($BG$2:BG58))</f>
        <v>1.791759469228055</v>
      </c>
      <c r="BI58" s="124">
        <f t="shared" si="15"/>
        <v>35.483317491290002</v>
      </c>
      <c r="BJ58" s="123"/>
      <c r="BK58" s="83"/>
      <c r="BL58" s="85" t="e">
        <f>LN(SUM($BK$2:BK58))</f>
        <v>#NUM!</v>
      </c>
      <c r="BM58" s="124" t="e">
        <f t="shared" si="16"/>
        <v>#NUM!</v>
      </c>
      <c r="BN58" s="123"/>
      <c r="BO58" s="83"/>
      <c r="BP58" s="85">
        <f>LN(SUM($BO$2:BO58))</f>
        <v>0.69314718055994529</v>
      </c>
      <c r="BQ58" s="124" t="e">
        <f t="shared" si="17"/>
        <v>#DIV/0!</v>
      </c>
      <c r="BR58" s="123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3"/>
    </row>
    <row r="59" spans="1:74" s="9" customFormat="1" x14ac:dyDescent="0.25">
      <c r="A59" s="145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3">
        <f t="shared" si="1"/>
        <v>255.52661151551868</v>
      </c>
      <c r="F59" s="123"/>
      <c r="G59" s="83"/>
      <c r="H59" s="84">
        <f>LN(SUM($G$2:G59))</f>
        <v>1.0986122886681098</v>
      </c>
      <c r="I59" s="123" t="e">
        <f t="shared" si="3"/>
        <v>#DIV/0!</v>
      </c>
      <c r="J59" s="123"/>
      <c r="K59" s="83">
        <v>2</v>
      </c>
      <c r="L59" s="84">
        <f>LN(SUM($K$2:K59))</f>
        <v>1.6094379124341003</v>
      </c>
      <c r="M59" s="123">
        <f t="shared" si="4"/>
        <v>5.4520219973819621</v>
      </c>
      <c r="N59" s="123"/>
      <c r="O59" s="83">
        <v>1</v>
      </c>
      <c r="P59" s="84">
        <f>LN(SUM($O$2:O59))</f>
        <v>4.3944491546724391</v>
      </c>
      <c r="Q59" s="124">
        <f t="shared" si="2"/>
        <v>40.411115605301895</v>
      </c>
      <c r="R59" s="123"/>
      <c r="S59" s="83"/>
      <c r="T59" s="84" t="e">
        <f>LN(SUM($S$2:S59))</f>
        <v>#NUM!</v>
      </c>
      <c r="U59" s="127" t="e">
        <f t="shared" si="5"/>
        <v>#NUM!</v>
      </c>
      <c r="V59" s="123"/>
      <c r="W59" s="83"/>
      <c r="X59" s="84" t="e">
        <f>LN(SUM($W$2:W59))</f>
        <v>#NUM!</v>
      </c>
      <c r="Y59" s="124" t="e">
        <f t="shared" si="6"/>
        <v>#NUM!</v>
      </c>
      <c r="Z59" s="123"/>
      <c r="AA59" s="114"/>
      <c r="AB59" s="84">
        <f>LN(SUM($AA$2:AA59))</f>
        <v>0.69314718055994529</v>
      </c>
      <c r="AC59" s="124" t="e">
        <f t="shared" si="7"/>
        <v>#DIV/0!</v>
      </c>
      <c r="AD59" s="123"/>
      <c r="AE59" s="83">
        <v>4</v>
      </c>
      <c r="AF59" s="84">
        <f>LN(SUM($AE$2:AE59))</f>
        <v>3.784189633918261</v>
      </c>
      <c r="AG59" s="124">
        <f t="shared" si="8"/>
        <v>8.3561959156164036</v>
      </c>
      <c r="AH59" s="123"/>
      <c r="AI59" s="83">
        <v>1</v>
      </c>
      <c r="AJ59" s="84">
        <f>LN(SUM($AI$2:AI59))</f>
        <v>3.784189633918261</v>
      </c>
      <c r="AK59" s="124">
        <f t="shared" si="9"/>
        <v>92.352980784912674</v>
      </c>
      <c r="AL59" s="123"/>
      <c r="AM59" s="83"/>
      <c r="AN59" s="84">
        <f>LN(SUM($AM$2:AM59))</f>
        <v>0</v>
      </c>
      <c r="AO59" s="124" t="e">
        <f t="shared" si="10"/>
        <v>#DIV/0!</v>
      </c>
      <c r="AP59" s="123"/>
      <c r="AQ59" s="114"/>
      <c r="AR59" s="84">
        <f>LN(SUM($AQ$2:AQ59))</f>
        <v>0</v>
      </c>
      <c r="AS59" s="124" t="e">
        <f t="shared" si="11"/>
        <v>#DIV/0!</v>
      </c>
      <c r="AT59" s="123"/>
      <c r="AU59" s="83">
        <v>12</v>
      </c>
      <c r="AV59" s="84">
        <f>LN(SUM($AU$2:AU59))</f>
        <v>5.1179938124167554</v>
      </c>
      <c r="AW59" s="124">
        <f t="shared" si="12"/>
        <v>16.042535115368263</v>
      </c>
      <c r="AX59" s="123"/>
      <c r="AY59" s="83"/>
      <c r="AZ59" s="85" t="e">
        <f>LN(SUM($AY$2:AY59))</f>
        <v>#NUM!</v>
      </c>
      <c r="BA59" s="124" t="e">
        <f t="shared" si="13"/>
        <v>#NUM!</v>
      </c>
      <c r="BB59" s="123"/>
      <c r="BC59" s="114"/>
      <c r="BD59" s="85" t="e">
        <f>LN(SUM($BC$2:BC59))</f>
        <v>#NUM!</v>
      </c>
      <c r="BE59" s="124" t="e">
        <f t="shared" si="14"/>
        <v>#NUM!</v>
      </c>
      <c r="BF59" s="123"/>
      <c r="BG59" s="83"/>
      <c r="BH59" s="85">
        <f>LN(SUM($BG$2:BG59))</f>
        <v>1.791759469228055</v>
      </c>
      <c r="BI59" s="124">
        <f t="shared" si="15"/>
        <v>21.289990494774003</v>
      </c>
      <c r="BJ59" s="123"/>
      <c r="BK59" s="83">
        <v>1</v>
      </c>
      <c r="BL59" s="85">
        <f>LN(SUM($BK$2:BK59))</f>
        <v>0</v>
      </c>
      <c r="BM59" s="124" t="e">
        <f t="shared" si="16"/>
        <v>#NUM!</v>
      </c>
      <c r="BN59" s="123"/>
      <c r="BO59" s="83"/>
      <c r="BP59" s="85">
        <f>LN(SUM($BO$2:BO59))</f>
        <v>0.69314718055994529</v>
      </c>
      <c r="BQ59" s="124" t="e">
        <f t="shared" si="17"/>
        <v>#DIV/0!</v>
      </c>
      <c r="BR59" s="123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3"/>
    </row>
    <row r="60" spans="1:74" s="9" customFormat="1" x14ac:dyDescent="0.25">
      <c r="A60" s="145">
        <f t="shared" si="0"/>
        <v>121</v>
      </c>
      <c r="B60" s="89">
        <v>44023</v>
      </c>
      <c r="C60" s="83"/>
      <c r="D60" s="84">
        <f>LN(SUM($C$2:C60))</f>
        <v>3.6888794541139363</v>
      </c>
      <c r="E60" s="123">
        <f t="shared" si="1"/>
        <v>153.31596690931121</v>
      </c>
      <c r="F60" s="123"/>
      <c r="G60" s="83"/>
      <c r="H60" s="84">
        <f>LN(SUM($G$2:G60))</f>
        <v>1.0986122886681098</v>
      </c>
      <c r="I60" s="123" t="e">
        <f t="shared" si="3"/>
        <v>#DIV/0!</v>
      </c>
      <c r="J60" s="123"/>
      <c r="K60" s="83">
        <v>1</v>
      </c>
      <c r="L60" s="84">
        <f>LN(SUM($K$2:K60))</f>
        <v>1.791759469228055</v>
      </c>
      <c r="M60" s="123">
        <f t="shared" si="4"/>
        <v>3.5071430892264939</v>
      </c>
      <c r="N60" s="123"/>
      <c r="O60" s="83">
        <v>2</v>
      </c>
      <c r="P60" s="84">
        <f>LN(SUM($O$2:O60))</f>
        <v>4.4188406077965983</v>
      </c>
      <c r="Q60" s="124">
        <f t="shared" si="2"/>
        <v>38.10947451037179</v>
      </c>
      <c r="R60" s="123"/>
      <c r="S60" s="83"/>
      <c r="T60" s="84" t="e">
        <f>LN(SUM($S$2:S60))</f>
        <v>#NUM!</v>
      </c>
      <c r="U60" s="127" t="e">
        <f t="shared" si="5"/>
        <v>#NUM!</v>
      </c>
      <c r="V60" s="123"/>
      <c r="W60" s="83"/>
      <c r="X60" s="84" t="e">
        <f>LN(SUM($W$2:W60))</f>
        <v>#NUM!</v>
      </c>
      <c r="Y60" s="124" t="e">
        <f t="shared" si="6"/>
        <v>#NUM!</v>
      </c>
      <c r="Z60" s="123"/>
      <c r="AA60" s="114"/>
      <c r="AB60" s="84">
        <f>LN(SUM($AA$2:AA60))</f>
        <v>0.69314718055994529</v>
      </c>
      <c r="AC60" s="124" t="e">
        <f t="shared" si="7"/>
        <v>#DIV/0!</v>
      </c>
      <c r="AD60" s="123"/>
      <c r="AE60" s="83">
        <v>6</v>
      </c>
      <c r="AF60" s="84">
        <f>LN(SUM($AE$2:AE60))</f>
        <v>3.912023005428146</v>
      </c>
      <c r="AG60" s="124">
        <f t="shared" si="8"/>
        <v>6.0994637790327557</v>
      </c>
      <c r="AH60" s="123"/>
      <c r="AI60" s="83"/>
      <c r="AJ60" s="84">
        <f>LN(SUM($AI$2:AI60))</f>
        <v>3.784189633918261</v>
      </c>
      <c r="AK60" s="124">
        <f t="shared" si="9"/>
        <v>75.77432335587612</v>
      </c>
      <c r="AL60" s="123"/>
      <c r="AM60" s="83"/>
      <c r="AN60" s="84">
        <f>LN(SUM($AM$2:AM60))</f>
        <v>0</v>
      </c>
      <c r="AO60" s="124" t="e">
        <f t="shared" si="10"/>
        <v>#DIV/0!</v>
      </c>
      <c r="AP60" s="123"/>
      <c r="AQ60" s="114"/>
      <c r="AR60" s="84">
        <f>LN(SUM($AQ$2:AQ60))</f>
        <v>0</v>
      </c>
      <c r="AS60" s="124" t="e">
        <f t="shared" si="11"/>
        <v>#DIV/0!</v>
      </c>
      <c r="AT60" s="123"/>
      <c r="AU60" s="83">
        <v>20</v>
      </c>
      <c r="AV60" s="84">
        <f>LN(SUM($AU$2:AU60))</f>
        <v>5.2311086168545868</v>
      </c>
      <c r="AW60" s="124">
        <f t="shared" si="12"/>
        <v>12.814382309436031</v>
      </c>
      <c r="AX60" s="123"/>
      <c r="AY60" s="83"/>
      <c r="AZ60" s="85" t="e">
        <f>LN(SUM($AY$2:AY60))</f>
        <v>#NUM!</v>
      </c>
      <c r="BA60" s="124" t="e">
        <f t="shared" si="13"/>
        <v>#NUM!</v>
      </c>
      <c r="BB60" s="123"/>
      <c r="BC60" s="114"/>
      <c r="BD60" s="85" t="e">
        <f>LN(SUM($BC$2:BC60))</f>
        <v>#NUM!</v>
      </c>
      <c r="BE60" s="124" t="e">
        <f t="shared" si="14"/>
        <v>#NUM!</v>
      </c>
      <c r="BF60" s="123"/>
      <c r="BG60" s="83">
        <v>1</v>
      </c>
      <c r="BH60" s="85">
        <f>LN(SUM($BG$2:BG60))</f>
        <v>1.9459101490553132</v>
      </c>
      <c r="BI60" s="124">
        <f t="shared" si="15"/>
        <v>12.470029070006632</v>
      </c>
      <c r="BJ60" s="123"/>
      <c r="BK60" s="83">
        <v>1</v>
      </c>
      <c r="BL60" s="85">
        <f>LN(SUM($BK$2:BK60))</f>
        <v>0.69314718055994529</v>
      </c>
      <c r="BM60" s="124" t="e">
        <f t="shared" si="16"/>
        <v>#NUM!</v>
      </c>
      <c r="BN60" s="123"/>
      <c r="BO60" s="83"/>
      <c r="BP60" s="85">
        <f>LN(SUM($BO$2:BO60))</f>
        <v>0.69314718055994529</v>
      </c>
      <c r="BQ60" s="124" t="e">
        <f t="shared" si="17"/>
        <v>#DIV/0!</v>
      </c>
      <c r="BR60" s="123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3"/>
    </row>
    <row r="61" spans="1:74" s="9" customFormat="1" x14ac:dyDescent="0.25">
      <c r="A61" s="145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3">
        <f t="shared" si="1"/>
        <v>85.882461448874338</v>
      </c>
      <c r="F61" s="123"/>
      <c r="G61" s="83"/>
      <c r="H61" s="84">
        <f>LN(SUM($G$2:G61))</f>
        <v>1.0986122886681098</v>
      </c>
      <c r="I61" s="123" t="e">
        <f t="shared" si="3"/>
        <v>#DIV/0!</v>
      </c>
      <c r="J61" s="123"/>
      <c r="K61" s="83">
        <v>6</v>
      </c>
      <c r="L61" s="84">
        <f>LN(SUM($K$2:K61))</f>
        <v>2.4849066497880004</v>
      </c>
      <c r="M61" s="123">
        <f t="shared" si="4"/>
        <v>2.2863226157860455</v>
      </c>
      <c r="N61" s="123"/>
      <c r="O61" s="83">
        <v>10</v>
      </c>
      <c r="P61" s="84">
        <f>LN(SUM($O$2:O61))</f>
        <v>4.5325994931532563</v>
      </c>
      <c r="Q61" s="124">
        <f t="shared" si="2"/>
        <v>22.586255629710813</v>
      </c>
      <c r="R61" s="123"/>
      <c r="S61" s="83"/>
      <c r="T61" s="84" t="e">
        <f>LN(SUM($S$2:S61))</f>
        <v>#NUM!</v>
      </c>
      <c r="U61" s="127" t="e">
        <f t="shared" si="5"/>
        <v>#NUM!</v>
      </c>
      <c r="V61" s="123"/>
      <c r="W61" s="83"/>
      <c r="X61" s="84" t="e">
        <f>LN(SUM($W$2:W61))</f>
        <v>#NUM!</v>
      </c>
      <c r="Y61" s="124" t="e">
        <f t="shared" si="6"/>
        <v>#NUM!</v>
      </c>
      <c r="Z61" s="123"/>
      <c r="AA61" s="114"/>
      <c r="AB61" s="84">
        <f>LN(SUM($AA$2:AA61))</f>
        <v>0.69314718055994529</v>
      </c>
      <c r="AC61" s="124" t="e">
        <f t="shared" si="7"/>
        <v>#DIV/0!</v>
      </c>
      <c r="AD61" s="123"/>
      <c r="AE61" s="83">
        <v>12</v>
      </c>
      <c r="AF61" s="84">
        <f>LN(SUM($AE$2:AE61))</f>
        <v>4.1271343850450917</v>
      </c>
      <c r="AG61" s="124">
        <f t="shared" si="8"/>
        <v>4.7680841473751014</v>
      </c>
      <c r="AH61" s="123"/>
      <c r="AI61" s="83"/>
      <c r="AJ61" s="84">
        <f>LN(SUM($AI$2:AI61))</f>
        <v>3.784189633918261</v>
      </c>
      <c r="AK61" s="124">
        <f t="shared" si="9"/>
        <v>75.934706768612912</v>
      </c>
      <c r="AL61" s="123"/>
      <c r="AM61" s="83">
        <v>1</v>
      </c>
      <c r="AN61" s="84">
        <f>LN(SUM($AM$2:AM61))</f>
        <v>0.69314718055994529</v>
      </c>
      <c r="AO61" s="124">
        <f t="shared" si="10"/>
        <v>9.3333333333333339</v>
      </c>
      <c r="AP61" s="123"/>
      <c r="AQ61" s="114"/>
      <c r="AR61" s="84">
        <f>LN(SUM($AQ$2:AQ61))</f>
        <v>0</v>
      </c>
      <c r="AS61" s="124" t="e">
        <f t="shared" si="11"/>
        <v>#DIV/0!</v>
      </c>
      <c r="AT61" s="123"/>
      <c r="AU61" s="83">
        <v>25</v>
      </c>
      <c r="AV61" s="84">
        <f>LN(SUM($AU$2:AU61))</f>
        <v>5.3565862746720123</v>
      </c>
      <c r="AW61" s="124">
        <f t="shared" si="12"/>
        <v>10.005397076712335</v>
      </c>
      <c r="AX61" s="123"/>
      <c r="AY61" s="83"/>
      <c r="AZ61" s="85" t="e">
        <f>LN(SUM($AY$2:AY61))</f>
        <v>#NUM!</v>
      </c>
      <c r="BA61" s="124" t="e">
        <f t="shared" si="13"/>
        <v>#NUM!</v>
      </c>
      <c r="BB61" s="123"/>
      <c r="BC61" s="114"/>
      <c r="BD61" s="85" t="e">
        <f>LN(SUM($BC$2:BC61))</f>
        <v>#NUM!</v>
      </c>
      <c r="BE61" s="124" t="e">
        <f t="shared" si="14"/>
        <v>#NUM!</v>
      </c>
      <c r="BF61" s="123"/>
      <c r="BG61" s="83">
        <v>2</v>
      </c>
      <c r="BH61" s="85">
        <f>LN(SUM($BG$2:BG61))</f>
        <v>2.1972245773362196</v>
      </c>
      <c r="BI61" s="124">
        <f t="shared" si="15"/>
        <v>7.4115665514265929</v>
      </c>
      <c r="BJ61" s="123"/>
      <c r="BK61" s="83"/>
      <c r="BL61" s="85">
        <f>LN(SUM($BK$2:BK61))</f>
        <v>0.69314718055994529</v>
      </c>
      <c r="BM61" s="124" t="e">
        <f t="shared" si="16"/>
        <v>#NUM!</v>
      </c>
      <c r="BN61" s="123"/>
      <c r="BO61" s="83"/>
      <c r="BP61" s="85">
        <f>LN(SUM($BO$2:BO61))</f>
        <v>0.69314718055994529</v>
      </c>
      <c r="BQ61" s="124" t="e">
        <f t="shared" si="17"/>
        <v>#DIV/0!</v>
      </c>
      <c r="BR61" s="123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3"/>
    </row>
    <row r="62" spans="1:74" s="9" customFormat="1" x14ac:dyDescent="0.25">
      <c r="A62" s="145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3">
        <f t="shared" ref="E62:E93" si="37">LN(2)/(SLOPE(D56:D62,A56:A62))</f>
        <v>55.824592511060658</v>
      </c>
      <c r="F62" s="123"/>
      <c r="G62" s="83"/>
      <c r="H62" s="84">
        <f>LN(SUM($G$2:G62))</f>
        <v>1.0986122886681098</v>
      </c>
      <c r="I62" s="123" t="e">
        <f t="shared" si="3"/>
        <v>#DIV/0!</v>
      </c>
      <c r="J62" s="123"/>
      <c r="K62" s="83">
        <v>7</v>
      </c>
      <c r="L62" s="84">
        <f>LN(SUM($K$2:K62))</f>
        <v>2.9444389791664403</v>
      </c>
      <c r="M62" s="123">
        <f t="shared" si="4"/>
        <v>1.7594894166868862</v>
      </c>
      <c r="N62" s="123"/>
      <c r="O62" s="83">
        <v>1</v>
      </c>
      <c r="P62" s="84">
        <f>LN(SUM($O$2:O62))</f>
        <v>4.5432947822700038</v>
      </c>
      <c r="Q62" s="124">
        <f t="shared" ref="Q62:Q93" si="38">LN(2)/(SLOPE(P56:P62,A56:A62))</f>
        <v>18.911143172388648</v>
      </c>
      <c r="R62" s="123"/>
      <c r="S62" s="83"/>
      <c r="T62" s="84" t="e">
        <f>LN(SUM($S$2:S62))</f>
        <v>#NUM!</v>
      </c>
      <c r="U62" s="127" t="e">
        <f t="shared" si="5"/>
        <v>#NUM!</v>
      </c>
      <c r="V62" s="123"/>
      <c r="W62" s="83"/>
      <c r="X62" s="84" t="e">
        <f>LN(SUM($W$2:W62))</f>
        <v>#NUM!</v>
      </c>
      <c r="Y62" s="124" t="e">
        <f t="shared" si="6"/>
        <v>#NUM!</v>
      </c>
      <c r="Z62" s="123"/>
      <c r="AA62" s="114"/>
      <c r="AB62" s="84">
        <f>LN(SUM($AA$2:AA62))</f>
        <v>0.69314718055994529</v>
      </c>
      <c r="AC62" s="124" t="e">
        <f t="shared" si="7"/>
        <v>#DIV/0!</v>
      </c>
      <c r="AD62" s="123"/>
      <c r="AE62" s="83">
        <v>8</v>
      </c>
      <c r="AF62" s="84">
        <f>LN(SUM($AE$2:AE62))</f>
        <v>4.2484952420493594</v>
      </c>
      <c r="AG62" s="124">
        <f t="shared" si="8"/>
        <v>4.3208922945831612</v>
      </c>
      <c r="AH62" s="123"/>
      <c r="AI62" s="83"/>
      <c r="AJ62" s="84">
        <f>LN(SUM($AI$2:AI62))</f>
        <v>3.784189633918261</v>
      </c>
      <c r="AK62" s="124">
        <f t="shared" si="9"/>
        <v>93.07174607578645</v>
      </c>
      <c r="AL62" s="123"/>
      <c r="AM62" s="83"/>
      <c r="AN62" s="84">
        <f>LN(SUM($AM$2:AM62))</f>
        <v>0.69314718055994529</v>
      </c>
      <c r="AO62" s="124">
        <f t="shared" si="10"/>
        <v>5.6000000000000005</v>
      </c>
      <c r="AP62" s="123"/>
      <c r="AQ62" s="114">
        <v>1</v>
      </c>
      <c r="AR62" s="84">
        <f>LN(SUM($AQ$2:AQ62))</f>
        <v>0.69314718055994529</v>
      </c>
      <c r="AS62" s="124">
        <f t="shared" si="11"/>
        <v>9.3333333333333339</v>
      </c>
      <c r="AT62" s="123"/>
      <c r="AU62" s="83">
        <v>22</v>
      </c>
      <c r="AV62" s="84">
        <f>LN(SUM($AU$2:AU62))</f>
        <v>5.4553211153577017</v>
      </c>
      <c r="AW62" s="124">
        <f t="shared" si="12"/>
        <v>8.3078836717015854</v>
      </c>
      <c r="AX62" s="123"/>
      <c r="AY62" s="83"/>
      <c r="AZ62" s="85" t="e">
        <f>LN(SUM($AY$2:AY62))</f>
        <v>#NUM!</v>
      </c>
      <c r="BA62" s="124" t="e">
        <f t="shared" si="13"/>
        <v>#NUM!</v>
      </c>
      <c r="BB62" s="123"/>
      <c r="BC62" s="114"/>
      <c r="BD62" s="85" t="e">
        <f>LN(SUM($BC$2:BC62))</f>
        <v>#NUM!</v>
      </c>
      <c r="BE62" s="124" t="e">
        <f t="shared" si="14"/>
        <v>#NUM!</v>
      </c>
      <c r="BF62" s="123"/>
      <c r="BG62" s="83">
        <v>3</v>
      </c>
      <c r="BH62" s="85">
        <f>LN(SUM($BG$2:BG62))</f>
        <v>2.4849066497880004</v>
      </c>
      <c r="BI62" s="124">
        <f t="shared" si="15"/>
        <v>4.9058347344723963</v>
      </c>
      <c r="BJ62" s="123"/>
      <c r="BK62" s="83"/>
      <c r="BL62" s="85">
        <f>LN(SUM($BK$2:BK62))</f>
        <v>0.69314718055994529</v>
      </c>
      <c r="BM62" s="124" t="e">
        <f t="shared" si="16"/>
        <v>#NUM!</v>
      </c>
      <c r="BN62" s="123"/>
      <c r="BO62" s="83"/>
      <c r="BP62" s="85">
        <f>LN(SUM($BO$2:BO62))</f>
        <v>0.69314718055994529</v>
      </c>
      <c r="BQ62" s="124" t="e">
        <f t="shared" si="17"/>
        <v>#DIV/0!</v>
      </c>
      <c r="BR62" s="123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3"/>
    </row>
    <row r="63" spans="1:74" s="9" customFormat="1" x14ac:dyDescent="0.25">
      <c r="A63" s="145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3">
        <f t="shared" si="37"/>
        <v>41.664067307303142</v>
      </c>
      <c r="F63" s="123"/>
      <c r="G63" s="83">
        <v>1</v>
      </c>
      <c r="H63" s="84">
        <f>LN(SUM($G$2:G63))</f>
        <v>1.3862943611198906</v>
      </c>
      <c r="I63" s="123">
        <f t="shared" ref="I63:I94" si="39">LN(2)/(SLOPE(H57:H63,A57:A63))</f>
        <v>22.487927836763294</v>
      </c>
      <c r="J63" s="123"/>
      <c r="K63" s="83">
        <v>2</v>
      </c>
      <c r="L63" s="84">
        <f>LN(SUM($K$2:K63))</f>
        <v>3.044522437723423</v>
      </c>
      <c r="M63" s="123">
        <f t="shared" si="4"/>
        <v>1.6700548202439227</v>
      </c>
      <c r="N63" s="123"/>
      <c r="O63" s="83"/>
      <c r="P63" s="84">
        <f>LN(SUM($O$2:O63))</f>
        <v>4.5432947822700038</v>
      </c>
      <c r="Q63" s="124">
        <f t="shared" si="38"/>
        <v>19.019281350233946</v>
      </c>
      <c r="R63" s="123"/>
      <c r="S63" s="83"/>
      <c r="T63" s="84" t="e">
        <f>LN(SUM($S$2:S63))</f>
        <v>#NUM!</v>
      </c>
      <c r="U63" s="127" t="e">
        <f t="shared" si="5"/>
        <v>#NUM!</v>
      </c>
      <c r="V63" s="123"/>
      <c r="W63" s="83"/>
      <c r="X63" s="84" t="e">
        <f>LN(SUM($W$2:W63))</f>
        <v>#NUM!</v>
      </c>
      <c r="Y63" s="124" t="e">
        <f t="shared" si="6"/>
        <v>#NUM!</v>
      </c>
      <c r="Z63" s="123"/>
      <c r="AA63" s="114"/>
      <c r="AB63" s="84">
        <f>LN(SUM($AA$2:AA63))</f>
        <v>0.69314718055994529</v>
      </c>
      <c r="AC63" s="124" t="e">
        <f t="shared" si="7"/>
        <v>#DIV/0!</v>
      </c>
      <c r="AD63" s="123"/>
      <c r="AE63" s="83">
        <v>5</v>
      </c>
      <c r="AF63" s="84">
        <f>LN(SUM($AE$2:AE63))</f>
        <v>4.3174881135363101</v>
      </c>
      <c r="AG63" s="124">
        <f t="shared" si="8"/>
        <v>4.5001696726513192</v>
      </c>
      <c r="AH63" s="123"/>
      <c r="AI63" s="83"/>
      <c r="AJ63" s="84">
        <f>LN(SUM($AI$2:AI63))</f>
        <v>3.784189633918261</v>
      </c>
      <c r="AK63" s="124">
        <f t="shared" si="9"/>
        <v>168.84321686069507</v>
      </c>
      <c r="AL63" s="123"/>
      <c r="AM63" s="83"/>
      <c r="AN63" s="84">
        <f>LN(SUM($AM$2:AM63))</f>
        <v>0.69314718055994529</v>
      </c>
      <c r="AO63" s="124">
        <f t="shared" si="10"/>
        <v>4.666666666666667</v>
      </c>
      <c r="AP63" s="123"/>
      <c r="AQ63" s="114"/>
      <c r="AR63" s="84">
        <f>LN(SUM($AQ$2:AQ63))</f>
        <v>0.69314718055994529</v>
      </c>
      <c r="AS63" s="124">
        <f t="shared" si="11"/>
        <v>5.6000000000000005</v>
      </c>
      <c r="AT63" s="123"/>
      <c r="AU63" s="83">
        <v>6</v>
      </c>
      <c r="AV63" s="84">
        <f>LN(SUM($AU$2:AU63))</f>
        <v>5.4806389233419912</v>
      </c>
      <c r="AW63" s="124">
        <f t="shared" si="12"/>
        <v>7.8499262184155354</v>
      </c>
      <c r="AX63" s="123"/>
      <c r="AY63" s="83"/>
      <c r="AZ63" s="85" t="e">
        <f>LN(SUM($AY$2:AY63))</f>
        <v>#NUM!</v>
      </c>
      <c r="BA63" s="124" t="e">
        <f t="shared" si="13"/>
        <v>#NUM!</v>
      </c>
      <c r="BB63" s="123"/>
      <c r="BC63" s="114"/>
      <c r="BD63" s="85" t="e">
        <f>LN(SUM($BC$2:BC63))</f>
        <v>#NUM!</v>
      </c>
      <c r="BE63" s="124" t="e">
        <f t="shared" si="14"/>
        <v>#NUM!</v>
      </c>
      <c r="BF63" s="123"/>
      <c r="BG63" s="83">
        <v>5</v>
      </c>
      <c r="BH63" s="85">
        <f>LN(SUM($BG$2:BG63))</f>
        <v>2.8332133440562162</v>
      </c>
      <c r="BI63" s="124">
        <f t="shared" si="15"/>
        <v>3.5525931485894739</v>
      </c>
      <c r="BJ63" s="123"/>
      <c r="BK63" s="83"/>
      <c r="BL63" s="85">
        <f>LN(SUM($BK$2:BK63))</f>
        <v>0.69314718055994529</v>
      </c>
      <c r="BM63" s="124" t="e">
        <f t="shared" si="16"/>
        <v>#NUM!</v>
      </c>
      <c r="BN63" s="123"/>
      <c r="BO63" s="83"/>
      <c r="BP63" s="85">
        <f>LN(SUM($BO$2:BO63))</f>
        <v>0.69314718055994529</v>
      </c>
      <c r="BQ63" s="124" t="e">
        <f t="shared" si="17"/>
        <v>#DIV/0!</v>
      </c>
      <c r="BR63" s="123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3"/>
    </row>
    <row r="64" spans="1:74" s="9" customFormat="1" x14ac:dyDescent="0.25">
      <c r="A64" s="145">
        <f t="shared" si="0"/>
        <v>125</v>
      </c>
      <c r="B64" s="89">
        <v>44027</v>
      </c>
      <c r="C64" s="83"/>
      <c r="D64" s="84">
        <f>LN(SUM($C$2:C64))</f>
        <v>3.7612001156935624</v>
      </c>
      <c r="E64" s="123">
        <f t="shared" si="37"/>
        <v>39.905921502710861</v>
      </c>
      <c r="F64" s="123"/>
      <c r="G64" s="83"/>
      <c r="H64" s="84">
        <f>LN(SUM($G$2:G64))</f>
        <v>1.3862943611198906</v>
      </c>
      <c r="I64" s="123">
        <f t="shared" si="39"/>
        <v>13.492756702057976</v>
      </c>
      <c r="J64" s="123"/>
      <c r="K64" s="83">
        <v>1</v>
      </c>
      <c r="L64" s="84">
        <f>LN(SUM($K$2:K64))</f>
        <v>3.0910424533583161</v>
      </c>
      <c r="M64" s="123">
        <f t="shared" si="4"/>
        <v>1.9407851180604161</v>
      </c>
      <c r="N64" s="123"/>
      <c r="O64" s="83"/>
      <c r="P64" s="84">
        <f>LN(SUM($O$2:O64))</f>
        <v>4.5432947822700038</v>
      </c>
      <c r="Q64" s="124">
        <f t="shared" si="38"/>
        <v>21.422952467606574</v>
      </c>
      <c r="R64" s="123"/>
      <c r="S64" s="83"/>
      <c r="T64" s="84" t="e">
        <f>LN(SUM($S$2:S64))</f>
        <v>#NUM!</v>
      </c>
      <c r="U64" s="127" t="e">
        <f t="shared" si="5"/>
        <v>#NUM!</v>
      </c>
      <c r="V64" s="123"/>
      <c r="W64" s="83"/>
      <c r="X64" s="84" t="e">
        <f>LN(SUM($W$2:W64))</f>
        <v>#NUM!</v>
      </c>
      <c r="Y64" s="124" t="e">
        <f t="shared" si="6"/>
        <v>#NUM!</v>
      </c>
      <c r="Z64" s="123"/>
      <c r="AA64" s="114"/>
      <c r="AB64" s="84">
        <f>LN(SUM($AA$2:AA64))</f>
        <v>0.69314718055994529</v>
      </c>
      <c r="AC64" s="124" t="e">
        <f t="shared" si="7"/>
        <v>#DIV/0!</v>
      </c>
      <c r="AD64" s="123"/>
      <c r="AE64" s="83">
        <v>4</v>
      </c>
      <c r="AF64" s="84">
        <f>LN(SUM($AE$2:AE64))</f>
        <v>4.3694478524670215</v>
      </c>
      <c r="AG64" s="124">
        <f t="shared" si="8"/>
        <v>5.6340760970748098</v>
      </c>
      <c r="AH64" s="123"/>
      <c r="AI64" s="83"/>
      <c r="AJ64" s="84">
        <f>LN(SUM($AI$2:AI64))</f>
        <v>3.784189633918261</v>
      </c>
      <c r="AK64" s="124">
        <f t="shared" si="9"/>
        <v>281.40536143449179</v>
      </c>
      <c r="AL64" s="123"/>
      <c r="AM64" s="83"/>
      <c r="AN64" s="84">
        <f>LN(SUM($AM$2:AM64))</f>
        <v>0.69314718055994529</v>
      </c>
      <c r="AO64" s="124">
        <f t="shared" si="10"/>
        <v>4.666666666666667</v>
      </c>
      <c r="AP64" s="123"/>
      <c r="AQ64" s="114"/>
      <c r="AR64" s="84">
        <f>LN(SUM($AQ$2:AQ64))</f>
        <v>0.69314718055994529</v>
      </c>
      <c r="AS64" s="124">
        <f t="shared" si="11"/>
        <v>4.666666666666667</v>
      </c>
      <c r="AT64" s="123"/>
      <c r="AU64" s="83">
        <v>5</v>
      </c>
      <c r="AV64" s="84">
        <f>LN(SUM($AU$2:AU64))</f>
        <v>5.5012582105447274</v>
      </c>
      <c r="AW64" s="124">
        <f t="shared" si="12"/>
        <v>8.3547586465280173</v>
      </c>
      <c r="AX64" s="123"/>
      <c r="AY64" s="83"/>
      <c r="AZ64" s="85" t="e">
        <f>LN(SUM($AY$2:AY64))</f>
        <v>#NUM!</v>
      </c>
      <c r="BA64" s="124" t="e">
        <f t="shared" si="13"/>
        <v>#NUM!</v>
      </c>
      <c r="BB64" s="123"/>
      <c r="BC64" s="114"/>
      <c r="BD64" s="85" t="e">
        <f>LN(SUM($BC$2:BC64))</f>
        <v>#NUM!</v>
      </c>
      <c r="BE64" s="124" t="e">
        <f t="shared" si="14"/>
        <v>#NUM!</v>
      </c>
      <c r="BF64" s="123"/>
      <c r="BG64" s="83"/>
      <c r="BH64" s="85">
        <f>LN(SUM($BG$2:BG64))</f>
        <v>2.8332133440562162</v>
      </c>
      <c r="BI64" s="124">
        <f t="shared" si="15"/>
        <v>3.3775188058289669</v>
      </c>
      <c r="BJ64" s="123"/>
      <c r="BK64" s="83"/>
      <c r="BL64" s="85">
        <f>LN(SUM($BK$2:BK64))</f>
        <v>0.69314718055994529</v>
      </c>
      <c r="BM64" s="124" t="e">
        <f t="shared" si="16"/>
        <v>#NUM!</v>
      </c>
      <c r="BN64" s="123"/>
      <c r="BO64" s="83"/>
      <c r="BP64" s="85">
        <f>LN(SUM($BO$2:BO64))</f>
        <v>0.69314718055994529</v>
      </c>
      <c r="BQ64" s="124" t="e">
        <f t="shared" si="17"/>
        <v>#DIV/0!</v>
      </c>
      <c r="BR64" s="123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3"/>
    </row>
    <row r="65" spans="1:74" s="9" customFormat="1" x14ac:dyDescent="0.25">
      <c r="A65" s="145">
        <f t="shared" si="0"/>
        <v>126</v>
      </c>
      <c r="B65" s="89">
        <v>44028</v>
      </c>
      <c r="C65" s="83"/>
      <c r="D65" s="84">
        <f>LN(SUM($C$2:C65))</f>
        <v>3.7612001156935624</v>
      </c>
      <c r="E65" s="123">
        <f t="shared" si="37"/>
        <v>47.425791618943116</v>
      </c>
      <c r="F65" s="123"/>
      <c r="G65" s="83"/>
      <c r="H65" s="84">
        <f>LN(SUM($G$2:G65))</f>
        <v>1.3862943611198906</v>
      </c>
      <c r="I65" s="123">
        <f t="shared" si="39"/>
        <v>11.243963918381647</v>
      </c>
      <c r="J65" s="123"/>
      <c r="K65" s="83">
        <v>1</v>
      </c>
      <c r="L65" s="84">
        <f>LN(SUM($K$2:K65))</f>
        <v>3.1354942159291497</v>
      </c>
      <c r="M65" s="123">
        <f t="shared" si="4"/>
        <v>2.508692003746074</v>
      </c>
      <c r="N65" s="123"/>
      <c r="O65" s="83">
        <v>4</v>
      </c>
      <c r="P65" s="84">
        <f>LN(SUM($O$2:O65))</f>
        <v>4.5849674786705723</v>
      </c>
      <c r="Q65" s="124">
        <f t="shared" si="38"/>
        <v>23.350682794858017</v>
      </c>
      <c r="R65" s="123"/>
      <c r="S65" s="83"/>
      <c r="T65" s="84" t="e">
        <f>LN(SUM($S$2:S65))</f>
        <v>#NUM!</v>
      </c>
      <c r="U65" s="127" t="e">
        <f t="shared" si="5"/>
        <v>#NUM!</v>
      </c>
      <c r="V65" s="123"/>
      <c r="W65" s="83"/>
      <c r="X65" s="84" t="e">
        <f>LN(SUM($W$2:W65))</f>
        <v>#NUM!</v>
      </c>
      <c r="Y65" s="124" t="e">
        <f t="shared" si="6"/>
        <v>#NUM!</v>
      </c>
      <c r="Z65" s="123"/>
      <c r="AA65" s="114"/>
      <c r="AB65" s="84">
        <f>LN(SUM($AA$2:AA65))</f>
        <v>0.69314718055994529</v>
      </c>
      <c r="AC65" s="124" t="e">
        <f t="shared" si="7"/>
        <v>#DIV/0!</v>
      </c>
      <c r="AD65" s="123"/>
      <c r="AE65" s="83">
        <v>4</v>
      </c>
      <c r="AF65" s="84">
        <f>LN(SUM($AE$2:AE65))</f>
        <v>4.4188406077965983</v>
      </c>
      <c r="AG65" s="124">
        <f t="shared" si="8"/>
        <v>6.4496884959337466</v>
      </c>
      <c r="AH65" s="123"/>
      <c r="AI65" s="83"/>
      <c r="AJ65" s="84">
        <f>LN(SUM($AI$2:AI65))</f>
        <v>3.784189633918261</v>
      </c>
      <c r="AK65" s="124" t="e">
        <f t="shared" si="9"/>
        <v>#DIV/0!</v>
      </c>
      <c r="AL65" s="123"/>
      <c r="AM65" s="83"/>
      <c r="AN65" s="84">
        <f>LN(SUM($AM$2:AM65))</f>
        <v>0.69314718055994529</v>
      </c>
      <c r="AO65" s="124">
        <f t="shared" si="10"/>
        <v>5.6000000000000005</v>
      </c>
      <c r="AP65" s="123"/>
      <c r="AQ65" s="114"/>
      <c r="AR65" s="84">
        <f>LN(SUM($AQ$2:AQ65))</f>
        <v>0.69314718055994529</v>
      </c>
      <c r="AS65" s="124">
        <f t="shared" si="11"/>
        <v>4.666666666666667</v>
      </c>
      <c r="AT65" s="123"/>
      <c r="AU65" s="83">
        <v>3</v>
      </c>
      <c r="AV65" s="84">
        <f>LN(SUM($AU$2:AU65))</f>
        <v>5.5134287461649825</v>
      </c>
      <c r="AW65" s="124">
        <f t="shared" si="12"/>
        <v>10.48715394555677</v>
      </c>
      <c r="AX65" s="123"/>
      <c r="AY65" s="83"/>
      <c r="AZ65" s="85" t="e">
        <f>LN(SUM($AY$2:AY65))</f>
        <v>#NUM!</v>
      </c>
      <c r="BA65" s="124" t="e">
        <f t="shared" si="13"/>
        <v>#NUM!</v>
      </c>
      <c r="BB65" s="123"/>
      <c r="BC65" s="114"/>
      <c r="BD65" s="85" t="e">
        <f>LN(SUM($BC$2:BC65))</f>
        <v>#NUM!</v>
      </c>
      <c r="BE65" s="124" t="e">
        <f t="shared" si="14"/>
        <v>#NUM!</v>
      </c>
      <c r="BF65" s="123"/>
      <c r="BG65" s="83"/>
      <c r="BH65" s="85">
        <f>LN(SUM($BG$2:BG65))</f>
        <v>2.8332133440562162</v>
      </c>
      <c r="BI65" s="124">
        <f t="shared" si="15"/>
        <v>3.5064629811704999</v>
      </c>
      <c r="BJ65" s="123"/>
      <c r="BK65" s="83"/>
      <c r="BL65" s="85">
        <f>LN(SUM($BK$2:BK65))</f>
        <v>0.69314718055994529</v>
      </c>
      <c r="BM65" s="124">
        <f t="shared" si="16"/>
        <v>9.3333333333333339</v>
      </c>
      <c r="BN65" s="123"/>
      <c r="BO65" s="83"/>
      <c r="BP65" s="85">
        <f>LN(SUM($BO$2:BO65))</f>
        <v>0.69314718055994529</v>
      </c>
      <c r="BQ65" s="124" t="e">
        <f t="shared" si="17"/>
        <v>#DIV/0!</v>
      </c>
      <c r="BR65" s="123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3"/>
    </row>
    <row r="66" spans="1:74" s="9" customFormat="1" x14ac:dyDescent="0.25">
      <c r="A66" s="145">
        <f t="shared" si="0"/>
        <v>127</v>
      </c>
      <c r="B66" s="89">
        <v>44029</v>
      </c>
      <c r="C66" s="83"/>
      <c r="D66" s="84">
        <f>LN(SUM($C$2:C66))</f>
        <v>3.7612001156935624</v>
      </c>
      <c r="E66" s="123">
        <f t="shared" si="37"/>
        <v>57.805519380911662</v>
      </c>
      <c r="F66" s="123"/>
      <c r="G66" s="83"/>
      <c r="H66" s="84">
        <f>LN(SUM($G$2:G66))</f>
        <v>1.3862943611198906</v>
      </c>
      <c r="I66" s="123">
        <f t="shared" si="39"/>
        <v>11.243963918381647</v>
      </c>
      <c r="J66" s="123"/>
      <c r="K66" s="83"/>
      <c r="L66" s="84">
        <f>LN(SUM($K$2:K66))</f>
        <v>3.1354942159291497</v>
      </c>
      <c r="M66" s="123">
        <f t="shared" si="4"/>
        <v>3.5422854203316381</v>
      </c>
      <c r="N66" s="123"/>
      <c r="O66" s="83">
        <v>1</v>
      </c>
      <c r="P66" s="84">
        <f>LN(SUM($O$2:O66))</f>
        <v>4.5951198501345898</v>
      </c>
      <c r="Q66" s="124">
        <f t="shared" si="38"/>
        <v>30.632775816696721</v>
      </c>
      <c r="R66" s="123"/>
      <c r="S66" s="83"/>
      <c r="T66" s="84" t="e">
        <f>LN(SUM($S$2:S66))</f>
        <v>#NUM!</v>
      </c>
      <c r="U66" s="127" t="e">
        <f t="shared" si="5"/>
        <v>#NUM!</v>
      </c>
      <c r="V66" s="123"/>
      <c r="W66" s="83"/>
      <c r="X66" s="84" t="e">
        <f>LN(SUM($W$2:W66))</f>
        <v>#NUM!</v>
      </c>
      <c r="Y66" s="124" t="e">
        <f t="shared" si="6"/>
        <v>#NUM!</v>
      </c>
      <c r="Z66" s="123"/>
      <c r="AA66" s="114"/>
      <c r="AB66" s="84">
        <f>LN(SUM($AA$2:AA66))</f>
        <v>0.69314718055994529</v>
      </c>
      <c r="AC66" s="124" t="e">
        <f t="shared" si="7"/>
        <v>#DIV/0!</v>
      </c>
      <c r="AD66" s="123"/>
      <c r="AE66" s="83">
        <v>16</v>
      </c>
      <c r="AF66" s="84">
        <f>LN(SUM($AE$2:AE66))</f>
        <v>4.5951198501345898</v>
      </c>
      <c r="AG66" s="124">
        <f t="shared" si="8"/>
        <v>7.0481294486782549</v>
      </c>
      <c r="AH66" s="123"/>
      <c r="AI66" s="83"/>
      <c r="AJ66" s="84">
        <f>LN(SUM($AI$2:AI66))</f>
        <v>3.784189633918261</v>
      </c>
      <c r="AK66" s="124" t="e">
        <f t="shared" si="9"/>
        <v>#DIV/0!</v>
      </c>
      <c r="AL66" s="123"/>
      <c r="AM66" s="83"/>
      <c r="AN66" s="84">
        <f>LN(SUM($AM$2:AM66))</f>
        <v>0.69314718055994529</v>
      </c>
      <c r="AO66" s="124">
        <f t="shared" si="10"/>
        <v>9.3333333333333339</v>
      </c>
      <c r="AP66" s="123"/>
      <c r="AQ66" s="114"/>
      <c r="AR66" s="84">
        <f>LN(SUM($AQ$2:AQ66))</f>
        <v>0.69314718055994529</v>
      </c>
      <c r="AS66" s="124">
        <f t="shared" si="11"/>
        <v>5.6000000000000005</v>
      </c>
      <c r="AT66" s="123"/>
      <c r="AU66" s="83">
        <v>7</v>
      </c>
      <c r="AV66" s="84">
        <f>LN(SUM($AU$2:AU66))</f>
        <v>5.5412635451584258</v>
      </c>
      <c r="AW66" s="124">
        <f t="shared" si="12"/>
        <v>15.044042546900354</v>
      </c>
      <c r="AX66" s="123"/>
      <c r="AY66" s="83"/>
      <c r="AZ66" s="85" t="e">
        <f>LN(SUM($AY$2:AY66))</f>
        <v>#NUM!</v>
      </c>
      <c r="BA66" s="124" t="e">
        <f t="shared" si="13"/>
        <v>#NUM!</v>
      </c>
      <c r="BB66" s="123"/>
      <c r="BC66" s="114"/>
      <c r="BD66" s="85" t="e">
        <f>LN(SUM($BC$2:BC66))</f>
        <v>#NUM!</v>
      </c>
      <c r="BE66" s="124" t="e">
        <f t="shared" si="14"/>
        <v>#NUM!</v>
      </c>
      <c r="BF66" s="123"/>
      <c r="BG66" s="83"/>
      <c r="BH66" s="85">
        <f>LN(SUM($BG$2:BG66))</f>
        <v>2.8332133440562162</v>
      </c>
      <c r="BI66" s="124">
        <f t="shared" si="15"/>
        <v>4.5322845962900997</v>
      </c>
      <c r="BJ66" s="123"/>
      <c r="BK66" s="83"/>
      <c r="BL66" s="85">
        <f>LN(SUM($BK$2:BK66))</f>
        <v>0.69314718055994529</v>
      </c>
      <c r="BM66" s="124" t="e">
        <f t="shared" si="16"/>
        <v>#DIV/0!</v>
      </c>
      <c r="BN66" s="123"/>
      <c r="BO66" s="83"/>
      <c r="BP66" s="85">
        <f>LN(SUM($BO$2:BO66))</f>
        <v>0.69314718055994529</v>
      </c>
      <c r="BQ66" s="124" t="e">
        <f t="shared" si="17"/>
        <v>#DIV/0!</v>
      </c>
      <c r="BR66" s="123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3"/>
    </row>
    <row r="67" spans="1:74" s="9" customFormat="1" x14ac:dyDescent="0.25">
      <c r="A67" s="145">
        <f t="shared" si="0"/>
        <v>128</v>
      </c>
      <c r="B67" s="89">
        <v>44030</v>
      </c>
      <c r="C67" s="83"/>
      <c r="D67" s="84">
        <f>LN(SUM($C$2:C67))</f>
        <v>3.7612001156935624</v>
      </c>
      <c r="E67" s="123">
        <f t="shared" si="37"/>
        <v>102.1775070052839</v>
      </c>
      <c r="F67" s="123"/>
      <c r="G67" s="83"/>
      <c r="H67" s="84">
        <f>LN(SUM($G$2:G67))</f>
        <v>1.3862943611198906</v>
      </c>
      <c r="I67" s="123">
        <f t="shared" si="39"/>
        <v>13.492756702057976</v>
      </c>
      <c r="J67" s="123"/>
      <c r="K67" s="83">
        <v>1</v>
      </c>
      <c r="L67" s="84">
        <f>LN(SUM($K$2:K67))</f>
        <v>3.1780538303479458</v>
      </c>
      <c r="M67" s="123">
        <f t="shared" si="4"/>
        <v>7.6035025043755065</v>
      </c>
      <c r="N67" s="123"/>
      <c r="O67" s="83"/>
      <c r="P67" s="84">
        <f>LN(SUM($O$2:O67))</f>
        <v>4.5951198501345898</v>
      </c>
      <c r="Q67" s="124">
        <f t="shared" si="38"/>
        <v>58.302972527269219</v>
      </c>
      <c r="R67" s="123"/>
      <c r="S67" s="83"/>
      <c r="T67" s="84" t="e">
        <f>LN(SUM($S$2:S67))</f>
        <v>#NUM!</v>
      </c>
      <c r="U67" s="127" t="e">
        <f t="shared" si="5"/>
        <v>#NUM!</v>
      </c>
      <c r="V67" s="123"/>
      <c r="W67" s="83"/>
      <c r="X67" s="84" t="e">
        <f>LN(SUM($W$2:W67))</f>
        <v>#NUM!</v>
      </c>
      <c r="Y67" s="124" t="e">
        <f t="shared" si="6"/>
        <v>#NUM!</v>
      </c>
      <c r="Z67" s="123"/>
      <c r="AA67" s="114"/>
      <c r="AB67" s="84">
        <f>LN(SUM($AA$2:AA67))</f>
        <v>0.69314718055994529</v>
      </c>
      <c r="AC67" s="124" t="e">
        <f t="shared" si="7"/>
        <v>#DIV/0!</v>
      </c>
      <c r="AD67" s="123"/>
      <c r="AE67" s="83">
        <v>8</v>
      </c>
      <c r="AF67" s="84">
        <f>LN(SUM($AE$2:AE67))</f>
        <v>4.6728288344619058</v>
      </c>
      <c r="AG67" s="124">
        <f t="shared" si="8"/>
        <v>7.9813465096521732</v>
      </c>
      <c r="AH67" s="123"/>
      <c r="AI67" s="83"/>
      <c r="AJ67" s="84">
        <f>LN(SUM($AI$2:AI67))</f>
        <v>3.784189633918261</v>
      </c>
      <c r="AK67" s="124" t="e">
        <f t="shared" si="9"/>
        <v>#DIV/0!</v>
      </c>
      <c r="AL67" s="123"/>
      <c r="AM67" s="83"/>
      <c r="AN67" s="84">
        <f>LN(SUM($AM$2:AM67))</f>
        <v>0.69314718055994529</v>
      </c>
      <c r="AO67" s="124" t="e">
        <f t="shared" si="10"/>
        <v>#DIV/0!</v>
      </c>
      <c r="AP67" s="123"/>
      <c r="AQ67" s="114"/>
      <c r="AR67" s="84">
        <f>LN(SUM($AQ$2:AQ67))</f>
        <v>0.69314718055994529</v>
      </c>
      <c r="AS67" s="124">
        <f t="shared" si="11"/>
        <v>9.3333333333333339</v>
      </c>
      <c r="AT67" s="123"/>
      <c r="AU67" s="83">
        <v>5</v>
      </c>
      <c r="AV67" s="84">
        <f>LN(SUM($AU$2:AU67))</f>
        <v>5.5606816310155276</v>
      </c>
      <c r="AW67" s="124">
        <f t="shared" si="12"/>
        <v>23.756491387270593</v>
      </c>
      <c r="AX67" s="123"/>
      <c r="AY67" s="83"/>
      <c r="AZ67" s="85" t="e">
        <f>LN(SUM($AY$2:AY67))</f>
        <v>#NUM!</v>
      </c>
      <c r="BA67" s="124" t="e">
        <f t="shared" si="13"/>
        <v>#NUM!</v>
      </c>
      <c r="BB67" s="123"/>
      <c r="BC67" s="114"/>
      <c r="BD67" s="85" t="e">
        <f>LN(SUM($BC$2:BC67))</f>
        <v>#NUM!</v>
      </c>
      <c r="BE67" s="124" t="e">
        <f t="shared" si="14"/>
        <v>#NUM!</v>
      </c>
      <c r="BF67" s="123"/>
      <c r="BG67" s="83"/>
      <c r="BH67" s="85">
        <f>LN(SUM($BG$2:BG67))</f>
        <v>2.8332133440562162</v>
      </c>
      <c r="BI67" s="124">
        <f t="shared" si="15"/>
        <v>7.4515366682415198</v>
      </c>
      <c r="BJ67" s="123"/>
      <c r="BK67" s="83"/>
      <c r="BL67" s="85">
        <f>LN(SUM($BK$2:BK67))</f>
        <v>0.69314718055994529</v>
      </c>
      <c r="BM67" s="124" t="e">
        <f t="shared" si="16"/>
        <v>#DIV/0!</v>
      </c>
      <c r="BN67" s="123"/>
      <c r="BO67" s="83"/>
      <c r="BP67" s="85">
        <f>LN(SUM($BO$2:BO67))</f>
        <v>0.69314718055994529</v>
      </c>
      <c r="BQ67" s="124" t="e">
        <f t="shared" si="17"/>
        <v>#DIV/0!</v>
      </c>
      <c r="BR67" s="123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3"/>
    </row>
    <row r="68" spans="1:74" s="9" customFormat="1" x14ac:dyDescent="0.25">
      <c r="A68" s="145">
        <f t="shared" si="0"/>
        <v>129</v>
      </c>
      <c r="B68" s="89">
        <v>44031</v>
      </c>
      <c r="C68" s="83"/>
      <c r="D68" s="84">
        <f>LN(SUM($C$2:C68))</f>
        <v>3.7612001156935624</v>
      </c>
      <c r="E68" s="123">
        <f t="shared" si="37"/>
        <v>274.93569610744686</v>
      </c>
      <c r="F68" s="123"/>
      <c r="G68" s="83"/>
      <c r="H68" s="84">
        <f>LN(SUM($G$2:G68))</f>
        <v>1.3862943611198906</v>
      </c>
      <c r="I68" s="123">
        <f t="shared" si="39"/>
        <v>22.487927836763294</v>
      </c>
      <c r="J68" s="123"/>
      <c r="K68" s="83">
        <v>2</v>
      </c>
      <c r="L68" s="84">
        <f>LN(SUM($K$2:K68))</f>
        <v>3.2580965380214821</v>
      </c>
      <c r="M68" s="123">
        <f t="shared" si="4"/>
        <v>15.495663890071397</v>
      </c>
      <c r="N68" s="123"/>
      <c r="O68" s="83">
        <v>1</v>
      </c>
      <c r="P68" s="84">
        <f>LN(SUM($O$2:O68))</f>
        <v>4.6051701859880918</v>
      </c>
      <c r="Q68" s="124">
        <f t="shared" si="38"/>
        <v>56.898389207841959</v>
      </c>
      <c r="R68" s="123"/>
      <c r="S68" s="83"/>
      <c r="T68" s="84" t="e">
        <f>LN(SUM($S$2:S68))</f>
        <v>#NUM!</v>
      </c>
      <c r="U68" s="127" t="e">
        <f t="shared" si="5"/>
        <v>#NUM!</v>
      </c>
      <c r="V68" s="123"/>
      <c r="W68" s="83"/>
      <c r="X68" s="84" t="e">
        <f>LN(SUM($W$2:W68))</f>
        <v>#NUM!</v>
      </c>
      <c r="Y68" s="124" t="e">
        <f t="shared" si="6"/>
        <v>#NUM!</v>
      </c>
      <c r="Z68" s="123"/>
      <c r="AA68" s="114"/>
      <c r="AB68" s="84">
        <f>LN(SUM($AA$2:AA68))</f>
        <v>0.69314718055994529</v>
      </c>
      <c r="AC68" s="124" t="e">
        <f t="shared" si="7"/>
        <v>#DIV/0!</v>
      </c>
      <c r="AD68" s="123"/>
      <c r="AE68" s="83">
        <v>1</v>
      </c>
      <c r="AF68" s="84">
        <f>LN(SUM($AE$2:AE68))</f>
        <v>4.6821312271242199</v>
      </c>
      <c r="AG68" s="124">
        <f t="shared" si="8"/>
        <v>8.67494567299096</v>
      </c>
      <c r="AH68" s="123"/>
      <c r="AI68" s="83"/>
      <c r="AJ68" s="84">
        <f>LN(SUM($AI$2:AI68))</f>
        <v>3.784189633918261</v>
      </c>
      <c r="AK68" s="124" t="e">
        <f t="shared" si="9"/>
        <v>#DIV/0!</v>
      </c>
      <c r="AL68" s="123"/>
      <c r="AM68" s="83"/>
      <c r="AN68" s="84">
        <f>LN(SUM($AM$2:AM68))</f>
        <v>0.69314718055994529</v>
      </c>
      <c r="AO68" s="124" t="e">
        <f t="shared" si="10"/>
        <v>#DIV/0!</v>
      </c>
      <c r="AP68" s="123"/>
      <c r="AQ68" s="114"/>
      <c r="AR68" s="84">
        <f>LN(SUM($AQ$2:AQ68))</f>
        <v>0.69314718055994529</v>
      </c>
      <c r="AS68" s="124" t="e">
        <f t="shared" si="11"/>
        <v>#DIV/0!</v>
      </c>
      <c r="AT68" s="123"/>
      <c r="AU68" s="83">
        <v>9</v>
      </c>
      <c r="AV68" s="84">
        <f>LN(SUM($AU$2:AU68))</f>
        <v>5.5947113796018391</v>
      </c>
      <c r="AW68" s="124">
        <f t="shared" si="12"/>
        <v>31.391441510554845</v>
      </c>
      <c r="AX68" s="123"/>
      <c r="AY68" s="83"/>
      <c r="AZ68" s="85" t="e">
        <f>LN(SUM($AY$2:AY68))</f>
        <v>#NUM!</v>
      </c>
      <c r="BA68" s="124" t="e">
        <f t="shared" si="13"/>
        <v>#NUM!</v>
      </c>
      <c r="BB68" s="123"/>
      <c r="BC68" s="114"/>
      <c r="BD68" s="85" t="e">
        <f>LN(SUM($BC$2:BC68))</f>
        <v>#NUM!</v>
      </c>
      <c r="BE68" s="124" t="e">
        <f t="shared" si="14"/>
        <v>#NUM!</v>
      </c>
      <c r="BF68" s="123"/>
      <c r="BG68" s="83"/>
      <c r="BH68" s="85">
        <f>LN(SUM($BG$2:BG68))</f>
        <v>2.8332133440562162</v>
      </c>
      <c r="BI68" s="124">
        <f t="shared" si="15"/>
        <v>18.573785091378042</v>
      </c>
      <c r="BJ68" s="123"/>
      <c r="BK68" s="83"/>
      <c r="BL68" s="85">
        <f>LN(SUM($BK$2:BK68))</f>
        <v>0.69314718055994529</v>
      </c>
      <c r="BM68" s="124" t="e">
        <f t="shared" si="16"/>
        <v>#DIV/0!</v>
      </c>
      <c r="BN68" s="123"/>
      <c r="BO68" s="83"/>
      <c r="BP68" s="85">
        <f>LN(SUM($BO$2:BO68))</f>
        <v>0.69314718055994529</v>
      </c>
      <c r="BQ68" s="124" t="e">
        <f t="shared" si="17"/>
        <v>#DIV/0!</v>
      </c>
      <c r="BR68" s="123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3"/>
    </row>
    <row r="69" spans="1:74" s="9" customFormat="1" x14ac:dyDescent="0.25">
      <c r="A69" s="145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3" t="e">
        <f t="shared" si="37"/>
        <v>#DIV/0!</v>
      </c>
      <c r="F69" s="123"/>
      <c r="G69" s="83"/>
      <c r="H69" s="84">
        <f>LN(SUM($G$2:G69))</f>
        <v>1.3862943611198906</v>
      </c>
      <c r="I69" s="123" t="e">
        <f t="shared" si="39"/>
        <v>#DIV/0!</v>
      </c>
      <c r="J69" s="123"/>
      <c r="K69" s="83"/>
      <c r="L69" s="84">
        <f>LN(SUM($K$2:K69))</f>
        <v>3.2580965380214821</v>
      </c>
      <c r="M69" s="123">
        <f t="shared" si="4"/>
        <v>19.076381172477429</v>
      </c>
      <c r="N69" s="123"/>
      <c r="O69" s="83">
        <v>2</v>
      </c>
      <c r="P69" s="84">
        <f>LN(SUM($O$2:O69))</f>
        <v>4.6249728132842707</v>
      </c>
      <c r="Q69" s="124">
        <f t="shared" si="38"/>
        <v>51.21723961373258</v>
      </c>
      <c r="R69" s="123"/>
      <c r="S69" s="83"/>
      <c r="T69" s="84" t="e">
        <f>LN(SUM($S$2:S69))</f>
        <v>#NUM!</v>
      </c>
      <c r="U69" s="127" t="e">
        <f t="shared" si="5"/>
        <v>#NUM!</v>
      </c>
      <c r="V69" s="123"/>
      <c r="W69" s="83"/>
      <c r="X69" s="84" t="e">
        <f>LN(SUM($W$2:W69))</f>
        <v>#NUM!</v>
      </c>
      <c r="Y69" s="124" t="e">
        <f t="shared" si="6"/>
        <v>#NUM!</v>
      </c>
      <c r="Z69" s="123"/>
      <c r="AA69" s="114"/>
      <c r="AB69" s="84">
        <f>LN(SUM($AA$2:AA69))</f>
        <v>0.69314718055994529</v>
      </c>
      <c r="AC69" s="124" t="e">
        <f t="shared" si="7"/>
        <v>#DIV/0!</v>
      </c>
      <c r="AD69" s="123"/>
      <c r="AE69" s="83">
        <v>2</v>
      </c>
      <c r="AF69" s="84">
        <f>LN(SUM($AE$2:AE69))</f>
        <v>4.7004803657924166</v>
      </c>
      <c r="AG69" s="124">
        <f t="shared" si="8"/>
        <v>9.5685142338053168</v>
      </c>
      <c r="AH69" s="123"/>
      <c r="AI69" s="83"/>
      <c r="AJ69" s="84">
        <f>LN(SUM($AI$2:AI69))</f>
        <v>3.784189633918261</v>
      </c>
      <c r="AK69" s="124" t="e">
        <f t="shared" si="9"/>
        <v>#DIV/0!</v>
      </c>
      <c r="AL69" s="123"/>
      <c r="AM69" s="83"/>
      <c r="AN69" s="84">
        <f>LN(SUM($AM$2:AM69))</f>
        <v>0.69314718055994529</v>
      </c>
      <c r="AO69" s="124" t="e">
        <f t="shared" si="10"/>
        <v>#DIV/0!</v>
      </c>
      <c r="AP69" s="123"/>
      <c r="AQ69" s="114"/>
      <c r="AR69" s="84">
        <f>LN(SUM($AQ$2:AQ69))</f>
        <v>0.69314718055994529</v>
      </c>
      <c r="AS69" s="124" t="e">
        <f t="shared" si="11"/>
        <v>#DIV/0!</v>
      </c>
      <c r="AT69" s="123"/>
      <c r="AU69" s="83">
        <v>14</v>
      </c>
      <c r="AV69" s="84">
        <f>LN(SUM($AU$2:AU69))</f>
        <v>5.6454468976432377</v>
      </c>
      <c r="AW69" s="124">
        <f t="shared" si="12"/>
        <v>26.638169117325667</v>
      </c>
      <c r="AX69" s="123"/>
      <c r="AY69" s="83"/>
      <c r="AZ69" s="85" t="e">
        <f>LN(SUM($AY$2:AY69))</f>
        <v>#NUM!</v>
      </c>
      <c r="BA69" s="124" t="e">
        <f t="shared" si="13"/>
        <v>#NUM!</v>
      </c>
      <c r="BB69" s="123"/>
      <c r="BC69" s="114"/>
      <c r="BD69" s="85" t="e">
        <f>LN(SUM($BC$2:BC69))</f>
        <v>#NUM!</v>
      </c>
      <c r="BE69" s="124" t="e">
        <f t="shared" si="14"/>
        <v>#NUM!</v>
      </c>
      <c r="BF69" s="123"/>
      <c r="BG69" s="83"/>
      <c r="BH69" s="85">
        <f>LN(SUM($BG$2:BG69))</f>
        <v>2.8332133440562162</v>
      </c>
      <c r="BI69" s="124" t="e">
        <f t="shared" si="15"/>
        <v>#DIV/0!</v>
      </c>
      <c r="BJ69" s="123"/>
      <c r="BK69" s="83"/>
      <c r="BL69" s="85">
        <f>LN(SUM($BK$2:BK69))</f>
        <v>0.69314718055994529</v>
      </c>
      <c r="BM69" s="124" t="e">
        <f t="shared" si="16"/>
        <v>#DIV/0!</v>
      </c>
      <c r="BN69" s="123"/>
      <c r="BO69" s="83"/>
      <c r="BP69" s="85">
        <f>LN(SUM($BO$2:BO69))</f>
        <v>0.69314718055994529</v>
      </c>
      <c r="BQ69" s="124" t="e">
        <f t="shared" si="17"/>
        <v>#DIV/0!</v>
      </c>
      <c r="BR69" s="123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3"/>
    </row>
    <row r="70" spans="1:74" s="9" customFormat="1" x14ac:dyDescent="0.25">
      <c r="A70" s="145">
        <f t="shared" si="40"/>
        <v>131</v>
      </c>
      <c r="B70" s="89">
        <v>44033</v>
      </c>
      <c r="C70" s="83"/>
      <c r="D70" s="84">
        <f>LN(SUM($C$2:C70))</f>
        <v>3.7612001156935624</v>
      </c>
      <c r="E70" s="123" t="e">
        <f t="shared" si="37"/>
        <v>#DIV/0!</v>
      </c>
      <c r="F70" s="123"/>
      <c r="G70" s="83">
        <v>1</v>
      </c>
      <c r="H70" s="84">
        <f>LN(SUM($G$2:G70))</f>
        <v>1.6094379124341003</v>
      </c>
      <c r="I70" s="123">
        <f t="shared" si="39"/>
        <v>28.991981382050312</v>
      </c>
      <c r="J70" s="123"/>
      <c r="K70" s="83">
        <v>3</v>
      </c>
      <c r="L70" s="84">
        <f>LN(SUM($K$2:K70))</f>
        <v>3.3672958299864741</v>
      </c>
      <c r="M70" s="123">
        <f t="shared" si="4"/>
        <v>16.219835158378302</v>
      </c>
      <c r="N70" s="123"/>
      <c r="O70" s="83">
        <v>2</v>
      </c>
      <c r="P70" s="84">
        <f>LN(SUM($O$2:O70))</f>
        <v>4.6443908991413725</v>
      </c>
      <c r="Q70" s="124">
        <f t="shared" si="38"/>
        <v>49.34067076679576</v>
      </c>
      <c r="R70" s="123"/>
      <c r="S70" s="83"/>
      <c r="T70" s="84" t="e">
        <f>LN(SUM($S$2:S70))</f>
        <v>#NUM!</v>
      </c>
      <c r="U70" s="127" t="e">
        <f t="shared" si="5"/>
        <v>#NUM!</v>
      </c>
      <c r="V70" s="123"/>
      <c r="W70" s="83"/>
      <c r="X70" s="84" t="e">
        <f>LN(SUM($W$2:W70))</f>
        <v>#NUM!</v>
      </c>
      <c r="Y70" s="124" t="e">
        <f t="shared" si="6"/>
        <v>#NUM!</v>
      </c>
      <c r="Z70" s="123"/>
      <c r="AA70" s="114"/>
      <c r="AB70" s="84">
        <f>LN(SUM($AA$2:AA70))</f>
        <v>0.69314718055994529</v>
      </c>
      <c r="AC70" s="124" t="e">
        <f t="shared" si="7"/>
        <v>#DIV/0!</v>
      </c>
      <c r="AD70" s="123"/>
      <c r="AE70" s="83">
        <v>4</v>
      </c>
      <c r="AF70" s="84">
        <f>LN(SUM($AE$2:AE70))</f>
        <v>4.7361984483944957</v>
      </c>
      <c r="AG70" s="124">
        <f t="shared" si="8"/>
        <v>11.086916799544419</v>
      </c>
      <c r="AH70" s="123"/>
      <c r="AI70" s="83"/>
      <c r="AJ70" s="84">
        <f>LN(SUM($AI$2:AI70))</f>
        <v>3.784189633918261</v>
      </c>
      <c r="AK70" s="124" t="e">
        <f t="shared" si="9"/>
        <v>#DIV/0!</v>
      </c>
      <c r="AL70" s="123"/>
      <c r="AM70" s="83"/>
      <c r="AN70" s="84">
        <f>LN(SUM($AM$2:AM70))</f>
        <v>0.69314718055994529</v>
      </c>
      <c r="AO70" s="124" t="e">
        <f t="shared" si="10"/>
        <v>#DIV/0!</v>
      </c>
      <c r="AP70" s="123"/>
      <c r="AQ70" s="114"/>
      <c r="AR70" s="84">
        <f>LN(SUM($AQ$2:AQ70))</f>
        <v>0.69314718055994529</v>
      </c>
      <c r="AS70" s="124" t="e">
        <f t="shared" si="11"/>
        <v>#DIV/0!</v>
      </c>
      <c r="AT70" s="123"/>
      <c r="AU70" s="83"/>
      <c r="AV70" s="84">
        <f>LN(SUM($AU$2:AU70))</f>
        <v>5.6454468976432377</v>
      </c>
      <c r="AW70" s="124">
        <f t="shared" si="12"/>
        <v>25.875762834853688</v>
      </c>
      <c r="AX70" s="123"/>
      <c r="AY70" s="83"/>
      <c r="AZ70" s="85" t="e">
        <f>LN(SUM($AY$2:AY70))</f>
        <v>#NUM!</v>
      </c>
      <c r="BA70" s="124" t="e">
        <f t="shared" si="13"/>
        <v>#NUM!</v>
      </c>
      <c r="BB70" s="123"/>
      <c r="BC70" s="114"/>
      <c r="BD70" s="85" t="e">
        <f>LN(SUM($BC$2:BC70))</f>
        <v>#NUM!</v>
      </c>
      <c r="BE70" s="124" t="e">
        <f t="shared" si="14"/>
        <v>#NUM!</v>
      </c>
      <c r="BF70" s="123"/>
      <c r="BG70" s="83"/>
      <c r="BH70" s="85">
        <f>LN(SUM($BG$2:BG70))</f>
        <v>2.8332133440562162</v>
      </c>
      <c r="BI70" s="124" t="e">
        <f t="shared" si="15"/>
        <v>#DIV/0!</v>
      </c>
      <c r="BJ70" s="123"/>
      <c r="BK70" s="83"/>
      <c r="BL70" s="85">
        <f>LN(SUM($BK$2:BK70))</f>
        <v>0.69314718055994529</v>
      </c>
      <c r="BM70" s="124" t="e">
        <f t="shared" si="16"/>
        <v>#DIV/0!</v>
      </c>
      <c r="BN70" s="123"/>
      <c r="BO70" s="83"/>
      <c r="BP70" s="85">
        <f>LN(SUM($BO$2:BO70))</f>
        <v>0.69314718055994529</v>
      </c>
      <c r="BQ70" s="124" t="e">
        <f t="shared" si="17"/>
        <v>#DIV/0!</v>
      </c>
      <c r="BR70" s="123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3"/>
    </row>
    <row r="71" spans="1:74" s="9" customFormat="1" x14ac:dyDescent="0.25">
      <c r="A71" s="145">
        <f t="shared" si="40"/>
        <v>132</v>
      </c>
      <c r="B71" s="89">
        <v>44034</v>
      </c>
      <c r="C71" s="83"/>
      <c r="D71" s="84">
        <f>LN(SUM($C$2:C71))</f>
        <v>3.7612001156935624</v>
      </c>
      <c r="E71" s="123" t="e">
        <f t="shared" si="37"/>
        <v>#DIV/0!</v>
      </c>
      <c r="F71" s="123"/>
      <c r="G71" s="83"/>
      <c r="H71" s="84">
        <f>LN(SUM($G$2:G71))</f>
        <v>1.6094379124341003</v>
      </c>
      <c r="I71" s="123">
        <f t="shared" si="39"/>
        <v>17.395188829230186</v>
      </c>
      <c r="J71" s="123"/>
      <c r="K71" s="83">
        <v>1</v>
      </c>
      <c r="L71" s="84">
        <f>LN(SUM($K$2:K71))</f>
        <v>3.4011973816621555</v>
      </c>
      <c r="M71" s="123">
        <f t="shared" si="4"/>
        <v>14.47551177356573</v>
      </c>
      <c r="N71" s="123"/>
      <c r="O71" s="83"/>
      <c r="P71" s="84">
        <f>LN(SUM($O$2:O71))</f>
        <v>4.6443908991413725</v>
      </c>
      <c r="Q71" s="124">
        <f t="shared" si="38"/>
        <v>63.287628652212412</v>
      </c>
      <c r="R71" s="123"/>
      <c r="S71" s="83"/>
      <c r="T71" s="84" t="e">
        <f>LN(SUM($S$2:S71))</f>
        <v>#NUM!</v>
      </c>
      <c r="U71" s="127" t="e">
        <f t="shared" si="5"/>
        <v>#NUM!</v>
      </c>
      <c r="V71" s="123"/>
      <c r="W71" s="83"/>
      <c r="X71" s="84" t="e">
        <f>LN(SUM($W$2:W71))</f>
        <v>#NUM!</v>
      </c>
      <c r="Y71" s="124" t="e">
        <f t="shared" si="6"/>
        <v>#NUM!</v>
      </c>
      <c r="Z71" s="123"/>
      <c r="AA71" s="114"/>
      <c r="AB71" s="84">
        <f>LN(SUM($AA$2:AA71))</f>
        <v>0.69314718055994529</v>
      </c>
      <c r="AC71" s="124" t="e">
        <f t="shared" si="7"/>
        <v>#DIV/0!</v>
      </c>
      <c r="AD71" s="123"/>
      <c r="AE71" s="83">
        <v>11</v>
      </c>
      <c r="AF71" s="84">
        <f>LN(SUM($AE$2:AE71))</f>
        <v>4.8283137373023015</v>
      </c>
      <c r="AG71" s="124">
        <f t="shared" si="8"/>
        <v>12.617193021741974</v>
      </c>
      <c r="AH71" s="123"/>
      <c r="AI71" s="83"/>
      <c r="AJ71" s="84">
        <f>LN(SUM($AI$2:AI71))</f>
        <v>3.784189633918261</v>
      </c>
      <c r="AK71" s="124" t="e">
        <f t="shared" si="9"/>
        <v>#DIV/0!</v>
      </c>
      <c r="AL71" s="123"/>
      <c r="AM71" s="83"/>
      <c r="AN71" s="84">
        <f>LN(SUM($AM$2:AM71))</f>
        <v>0.69314718055994529</v>
      </c>
      <c r="AO71" s="124" t="e">
        <f t="shared" si="10"/>
        <v>#DIV/0!</v>
      </c>
      <c r="AP71" s="123"/>
      <c r="AQ71" s="114"/>
      <c r="AR71" s="84">
        <f>LN(SUM($AQ$2:AQ71))</f>
        <v>0.69314718055994529</v>
      </c>
      <c r="AS71" s="124" t="e">
        <f t="shared" si="11"/>
        <v>#DIV/0!</v>
      </c>
      <c r="AT71" s="123"/>
      <c r="AU71" s="83">
        <v>12</v>
      </c>
      <c r="AV71" s="84">
        <f>LN(SUM($AU$2:AU71))</f>
        <v>5.6869753563398202</v>
      </c>
      <c r="AW71" s="124">
        <f t="shared" si="12"/>
        <v>23.849586585666017</v>
      </c>
      <c r="AX71" s="123"/>
      <c r="AY71" s="83"/>
      <c r="AZ71" s="85" t="e">
        <f>LN(SUM($AY$2:AY71))</f>
        <v>#NUM!</v>
      </c>
      <c r="BA71" s="124" t="e">
        <f t="shared" si="13"/>
        <v>#NUM!</v>
      </c>
      <c r="BB71" s="123"/>
      <c r="BC71" s="114"/>
      <c r="BD71" s="85" t="e">
        <f>LN(SUM($BC$2:BC71))</f>
        <v>#NUM!</v>
      </c>
      <c r="BE71" s="124" t="e">
        <f t="shared" si="14"/>
        <v>#NUM!</v>
      </c>
      <c r="BF71" s="123"/>
      <c r="BG71" s="83"/>
      <c r="BH71" s="85">
        <f>LN(SUM($BG$2:BG71))</f>
        <v>2.8332133440562162</v>
      </c>
      <c r="BI71" s="124" t="e">
        <f t="shared" si="15"/>
        <v>#DIV/0!</v>
      </c>
      <c r="BJ71" s="123"/>
      <c r="BK71" s="83"/>
      <c r="BL71" s="85">
        <f>LN(SUM($BK$2:BK71))</f>
        <v>0.69314718055994529</v>
      </c>
      <c r="BM71" s="124" t="e">
        <f t="shared" si="16"/>
        <v>#DIV/0!</v>
      </c>
      <c r="BN71" s="123"/>
      <c r="BO71" s="83"/>
      <c r="BP71" s="85">
        <f>LN(SUM($BO$2:BO71))</f>
        <v>0.69314718055994529</v>
      </c>
      <c r="BQ71" s="124" t="e">
        <f t="shared" si="17"/>
        <v>#DIV/0!</v>
      </c>
      <c r="BR71" s="123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3"/>
    </row>
    <row r="72" spans="1:74" s="9" customFormat="1" x14ac:dyDescent="0.25">
      <c r="A72" s="145">
        <f t="shared" si="40"/>
        <v>133</v>
      </c>
      <c r="B72" s="89">
        <v>44035</v>
      </c>
      <c r="C72" s="83"/>
      <c r="D72" s="84">
        <f>LN(SUM($C$2:C72))</f>
        <v>3.7612001156935624</v>
      </c>
      <c r="E72" s="123" t="e">
        <f t="shared" si="37"/>
        <v>#DIV/0!</v>
      </c>
      <c r="F72" s="123"/>
      <c r="G72" s="83">
        <v>1</v>
      </c>
      <c r="H72" s="84">
        <f>LN(SUM($G$2:G72))</f>
        <v>1.791759469228055</v>
      </c>
      <c r="I72" s="123">
        <f t="shared" si="39"/>
        <v>10.291575829023477</v>
      </c>
      <c r="J72" s="123"/>
      <c r="K72" s="83">
        <v>4</v>
      </c>
      <c r="L72" s="84">
        <f>LN(SUM($K$2:K72))</f>
        <v>3.5263605246161616</v>
      </c>
      <c r="M72" s="123">
        <f t="shared" si="4"/>
        <v>11.230997002120461</v>
      </c>
      <c r="N72" s="123"/>
      <c r="O72" s="83">
        <v>3</v>
      </c>
      <c r="P72" s="84">
        <f>LN(SUM($O$2:O72))</f>
        <v>4.6728288344619058</v>
      </c>
      <c r="Q72" s="124">
        <f t="shared" si="38"/>
        <v>52.328543226909581</v>
      </c>
      <c r="R72" s="123"/>
      <c r="S72" s="83"/>
      <c r="T72" s="84" t="e">
        <f>LN(SUM($S$2:S72))</f>
        <v>#NUM!</v>
      </c>
      <c r="U72" s="127" t="e">
        <f t="shared" si="5"/>
        <v>#NUM!</v>
      </c>
      <c r="V72" s="123"/>
      <c r="W72" s="83"/>
      <c r="X72" s="84" t="e">
        <f>LN(SUM($W$2:W72))</f>
        <v>#NUM!</v>
      </c>
      <c r="Y72" s="124" t="e">
        <f t="shared" si="6"/>
        <v>#NUM!</v>
      </c>
      <c r="Z72" s="123"/>
      <c r="AA72" s="114"/>
      <c r="AB72" s="84">
        <f>LN(SUM($AA$2:AA72))</f>
        <v>0.69314718055994529</v>
      </c>
      <c r="AC72" s="124" t="e">
        <f t="shared" si="7"/>
        <v>#DIV/0!</v>
      </c>
      <c r="AD72" s="123"/>
      <c r="AE72" s="83">
        <v>5</v>
      </c>
      <c r="AF72" s="84">
        <f>LN(SUM($AE$2:AE72))</f>
        <v>4.8675344504555822</v>
      </c>
      <c r="AG72" s="124">
        <f t="shared" si="8"/>
        <v>16.415829976640289</v>
      </c>
      <c r="AH72" s="123"/>
      <c r="AI72" s="83"/>
      <c r="AJ72" s="84">
        <f>LN(SUM($AI$2:AI72))</f>
        <v>3.784189633918261</v>
      </c>
      <c r="AK72" s="124" t="e">
        <f t="shared" si="9"/>
        <v>#DIV/0!</v>
      </c>
      <c r="AL72" s="123"/>
      <c r="AM72" s="83"/>
      <c r="AN72" s="84">
        <f>LN(SUM($AM$2:AM72))</f>
        <v>0.69314718055994529</v>
      </c>
      <c r="AO72" s="124" t="e">
        <f t="shared" si="10"/>
        <v>#DIV/0!</v>
      </c>
      <c r="AP72" s="123"/>
      <c r="AQ72" s="114"/>
      <c r="AR72" s="84">
        <f>LN(SUM($AQ$2:AQ72))</f>
        <v>0.69314718055994529</v>
      </c>
      <c r="AS72" s="124" t="e">
        <f t="shared" si="11"/>
        <v>#DIV/0!</v>
      </c>
      <c r="AT72" s="123"/>
      <c r="AU72" s="83">
        <v>5</v>
      </c>
      <c r="AV72" s="84">
        <f>LN(SUM($AU$2:AU72))</f>
        <v>5.7037824746562009</v>
      </c>
      <c r="AW72" s="124">
        <f t="shared" si="12"/>
        <v>24.539913785124323</v>
      </c>
      <c r="AX72" s="123"/>
      <c r="AY72" s="83"/>
      <c r="AZ72" s="85" t="e">
        <f>LN(SUM($AY$2:AY72))</f>
        <v>#NUM!</v>
      </c>
      <c r="BA72" s="124" t="e">
        <f t="shared" si="13"/>
        <v>#NUM!</v>
      </c>
      <c r="BB72" s="123"/>
      <c r="BC72" s="114"/>
      <c r="BD72" s="85" t="e">
        <f>LN(SUM($BC$2:BC72))</f>
        <v>#NUM!</v>
      </c>
      <c r="BE72" s="124" t="e">
        <f t="shared" si="14"/>
        <v>#NUM!</v>
      </c>
      <c r="BF72" s="123"/>
      <c r="BG72" s="83"/>
      <c r="BH72" s="85">
        <f>LN(SUM($BG$2:BG72))</f>
        <v>2.8332133440562162</v>
      </c>
      <c r="BI72" s="124" t="e">
        <f t="shared" si="15"/>
        <v>#DIV/0!</v>
      </c>
      <c r="BJ72" s="123"/>
      <c r="BK72" s="83"/>
      <c r="BL72" s="85">
        <f>LN(SUM($BK$2:BK72))</f>
        <v>0.69314718055994529</v>
      </c>
      <c r="BM72" s="124" t="e">
        <f t="shared" si="16"/>
        <v>#DIV/0!</v>
      </c>
      <c r="BN72" s="123"/>
      <c r="BO72" s="83"/>
      <c r="BP72" s="85">
        <f>LN(SUM($BO$2:BO72))</f>
        <v>0.69314718055994529</v>
      </c>
      <c r="BQ72" s="124" t="e">
        <f t="shared" si="17"/>
        <v>#DIV/0!</v>
      </c>
      <c r="BR72" s="123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3"/>
    </row>
    <row r="73" spans="1:74" s="9" customFormat="1" x14ac:dyDescent="0.25">
      <c r="A73" s="145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3">
        <f t="shared" si="37"/>
        <v>281.40536143449179</v>
      </c>
      <c r="F73" s="123"/>
      <c r="G73" s="83"/>
      <c r="H73" s="84">
        <f>LN(SUM($G$2:G73))</f>
        <v>1.791759469228055</v>
      </c>
      <c r="I73" s="123">
        <f t="shared" si="39"/>
        <v>8.6240335963381796</v>
      </c>
      <c r="J73" s="123"/>
      <c r="K73" s="83">
        <v>2</v>
      </c>
      <c r="L73" s="84">
        <f>LN(SUM($K$2:K73))</f>
        <v>3.5835189384561099</v>
      </c>
      <c r="M73" s="123">
        <f t="shared" si="4"/>
        <v>10.23622043328019</v>
      </c>
      <c r="N73" s="123"/>
      <c r="O73" s="83">
        <v>2</v>
      </c>
      <c r="P73" s="84">
        <f>LN(SUM($O$2:O73))</f>
        <v>4.6913478822291435</v>
      </c>
      <c r="Q73" s="124">
        <f t="shared" si="38"/>
        <v>43.769211708017167</v>
      </c>
      <c r="R73" s="123"/>
      <c r="S73" s="83"/>
      <c r="T73" s="84" t="e">
        <f>LN(SUM($S$2:S73))</f>
        <v>#NUM!</v>
      </c>
      <c r="U73" s="127" t="e">
        <f t="shared" si="5"/>
        <v>#NUM!</v>
      </c>
      <c r="V73" s="123"/>
      <c r="W73" s="83"/>
      <c r="X73" s="84" t="e">
        <f>LN(SUM($W$2:W73))</f>
        <v>#NUM!</v>
      </c>
      <c r="Y73" s="124" t="e">
        <f t="shared" si="6"/>
        <v>#NUM!</v>
      </c>
      <c r="Z73" s="123"/>
      <c r="AA73" s="114"/>
      <c r="AB73" s="84">
        <f>LN(SUM($AA$2:AA73))</f>
        <v>0.69314718055994529</v>
      </c>
      <c r="AC73" s="124" t="e">
        <f t="shared" si="7"/>
        <v>#DIV/0!</v>
      </c>
      <c r="AD73" s="123"/>
      <c r="AE73" s="83">
        <v>11</v>
      </c>
      <c r="AF73" s="84">
        <f>LN(SUM($AE$2:AE73))</f>
        <v>4.9487598903781684</v>
      </c>
      <c r="AG73" s="124">
        <f t="shared" si="8"/>
        <v>14.631814242916127</v>
      </c>
      <c r="AH73" s="123"/>
      <c r="AI73" s="83"/>
      <c r="AJ73" s="84">
        <f>LN(SUM($AI$2:AI73))</f>
        <v>3.784189633918261</v>
      </c>
      <c r="AK73" s="124" t="e">
        <f t="shared" si="9"/>
        <v>#DIV/0!</v>
      </c>
      <c r="AL73" s="123"/>
      <c r="AM73" s="83"/>
      <c r="AN73" s="84">
        <f>LN(SUM($AM$2:AM73))</f>
        <v>0.69314718055994529</v>
      </c>
      <c r="AO73" s="124" t="e">
        <f t="shared" si="10"/>
        <v>#DIV/0!</v>
      </c>
      <c r="AP73" s="123"/>
      <c r="AQ73" s="114"/>
      <c r="AR73" s="84">
        <f>LN(SUM($AQ$2:AQ73))</f>
        <v>0.69314718055994529</v>
      </c>
      <c r="AS73" s="124" t="e">
        <f t="shared" si="11"/>
        <v>#DIV/0!</v>
      </c>
      <c r="AT73" s="123"/>
      <c r="AU73" s="83">
        <v>5</v>
      </c>
      <c r="AV73" s="84">
        <f>LN(SUM($AU$2:AU73))</f>
        <v>5.7203117766074119</v>
      </c>
      <c r="AW73" s="124">
        <f t="shared" si="12"/>
        <v>26.278288193876147</v>
      </c>
      <c r="AX73" s="123"/>
      <c r="AY73" s="83"/>
      <c r="AZ73" s="85" t="e">
        <f>LN(SUM($AY$2:AY73))</f>
        <v>#NUM!</v>
      </c>
      <c r="BA73" s="124" t="e">
        <f t="shared" si="13"/>
        <v>#NUM!</v>
      </c>
      <c r="BB73" s="123"/>
      <c r="BC73" s="114"/>
      <c r="BD73" s="85" t="e">
        <f>LN(SUM($BC$2:BC73))</f>
        <v>#NUM!</v>
      </c>
      <c r="BE73" s="124" t="e">
        <f t="shared" si="14"/>
        <v>#NUM!</v>
      </c>
      <c r="BF73" s="123"/>
      <c r="BG73" s="83"/>
      <c r="BH73" s="85">
        <f>LN(SUM($BG$2:BG73))</f>
        <v>2.8332133440562162</v>
      </c>
      <c r="BI73" s="124" t="e">
        <f t="shared" si="15"/>
        <v>#DIV/0!</v>
      </c>
      <c r="BJ73" s="123"/>
      <c r="BK73" s="83"/>
      <c r="BL73" s="85">
        <f>LN(SUM($BK$2:BK73))</f>
        <v>0.69314718055994529</v>
      </c>
      <c r="BM73" s="124" t="e">
        <f t="shared" si="16"/>
        <v>#DIV/0!</v>
      </c>
      <c r="BN73" s="123"/>
      <c r="BO73" s="83"/>
      <c r="BP73" s="85">
        <f>LN(SUM($BO$2:BO73))</f>
        <v>0.69314718055994529</v>
      </c>
      <c r="BQ73" s="124" t="e">
        <f t="shared" si="17"/>
        <v>#DIV/0!</v>
      </c>
      <c r="BR73" s="123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3"/>
    </row>
    <row r="74" spans="1:74" s="9" customFormat="1" x14ac:dyDescent="0.25">
      <c r="A74" s="145">
        <f t="shared" si="40"/>
        <v>135</v>
      </c>
      <c r="B74" s="89">
        <v>44037</v>
      </c>
      <c r="C74" s="83"/>
      <c r="D74" s="84">
        <f>LN(SUM($C$2:C74))</f>
        <v>3.784189633918261</v>
      </c>
      <c r="E74" s="123">
        <f t="shared" si="37"/>
        <v>168.84321686069507</v>
      </c>
      <c r="F74" s="123"/>
      <c r="G74" s="83"/>
      <c r="H74" s="84">
        <f>LN(SUM($G$2:G74))</f>
        <v>1.791759469228055</v>
      </c>
      <c r="I74" s="123">
        <f t="shared" si="39"/>
        <v>8.7833577945944761</v>
      </c>
      <c r="J74" s="123"/>
      <c r="K74" s="83">
        <v>4</v>
      </c>
      <c r="L74" s="84">
        <f>LN(SUM($K$2:K74))</f>
        <v>3.6888794541139363</v>
      </c>
      <c r="M74" s="123">
        <f t="shared" si="4"/>
        <v>9.2320347003684411</v>
      </c>
      <c r="N74" s="123"/>
      <c r="O74" s="83">
        <v>3</v>
      </c>
      <c r="P74" s="84">
        <f>LN(SUM($O$2:O74))</f>
        <v>4.7184988712950942</v>
      </c>
      <c r="Q74" s="124">
        <f t="shared" si="38"/>
        <v>38.725305093700044</v>
      </c>
      <c r="R74" s="123"/>
      <c r="S74" s="83"/>
      <c r="T74" s="84" t="e">
        <f>LN(SUM($S$2:S74))</f>
        <v>#NUM!</v>
      </c>
      <c r="U74" s="127" t="e">
        <f t="shared" si="5"/>
        <v>#NUM!</v>
      </c>
      <c r="V74" s="123"/>
      <c r="W74" s="83"/>
      <c r="X74" s="84" t="e">
        <f>LN(SUM($W$2:W74))</f>
        <v>#NUM!</v>
      </c>
      <c r="Y74" s="124" t="e">
        <f t="shared" si="6"/>
        <v>#NUM!</v>
      </c>
      <c r="Z74" s="123"/>
      <c r="AA74" s="114"/>
      <c r="AB74" s="84">
        <f>LN(SUM($AA$2:AA74))</f>
        <v>0.69314718055994529</v>
      </c>
      <c r="AC74" s="124" t="e">
        <f t="shared" si="7"/>
        <v>#DIV/0!</v>
      </c>
      <c r="AD74" s="123"/>
      <c r="AE74" s="83">
        <v>6</v>
      </c>
      <c r="AF74" s="84">
        <f>LN(SUM($AE$2:AE74))</f>
        <v>4.990432586778736</v>
      </c>
      <c r="AG74" s="124">
        <f t="shared" si="8"/>
        <v>12.498796964953845</v>
      </c>
      <c r="AH74" s="123"/>
      <c r="AI74" s="83"/>
      <c r="AJ74" s="84">
        <f>LN(SUM($AI$2:AI74))</f>
        <v>3.784189633918261</v>
      </c>
      <c r="AK74" s="124" t="e">
        <f t="shared" si="9"/>
        <v>#DIV/0!</v>
      </c>
      <c r="AL74" s="123"/>
      <c r="AM74" s="83"/>
      <c r="AN74" s="84">
        <f>LN(SUM($AM$2:AM74))</f>
        <v>0.69314718055994529</v>
      </c>
      <c r="AO74" s="124" t="e">
        <f t="shared" si="10"/>
        <v>#DIV/0!</v>
      </c>
      <c r="AP74" s="123"/>
      <c r="AQ74" s="114"/>
      <c r="AR74" s="84">
        <f>LN(SUM($AQ$2:AQ74))</f>
        <v>0.69314718055994529</v>
      </c>
      <c r="AS74" s="124" t="e">
        <f t="shared" si="11"/>
        <v>#DIV/0!</v>
      </c>
      <c r="AT74" s="123"/>
      <c r="AU74" s="83">
        <v>4</v>
      </c>
      <c r="AV74" s="84">
        <f>LN(SUM($AU$2:AU74))</f>
        <v>5.7333412768977459</v>
      </c>
      <c r="AW74" s="124">
        <f t="shared" si="12"/>
        <v>31.104999913714025</v>
      </c>
      <c r="AX74" s="123"/>
      <c r="AY74" s="83"/>
      <c r="AZ74" s="85" t="e">
        <f>LN(SUM($AY$2:AY74))</f>
        <v>#NUM!</v>
      </c>
      <c r="BA74" s="124" t="e">
        <f t="shared" si="13"/>
        <v>#NUM!</v>
      </c>
      <c r="BB74" s="123"/>
      <c r="BC74" s="114"/>
      <c r="BD74" s="85" t="e">
        <f>LN(SUM($BC$2:BC74))</f>
        <v>#NUM!</v>
      </c>
      <c r="BE74" s="124" t="e">
        <f t="shared" si="14"/>
        <v>#NUM!</v>
      </c>
      <c r="BF74" s="123"/>
      <c r="BG74" s="83"/>
      <c r="BH74" s="85">
        <f>LN(SUM($BG$2:BG74))</f>
        <v>2.8332133440562162</v>
      </c>
      <c r="BI74" s="124" t="e">
        <f t="shared" si="15"/>
        <v>#DIV/0!</v>
      </c>
      <c r="BJ74" s="123"/>
      <c r="BK74" s="83"/>
      <c r="BL74" s="85">
        <f>LN(SUM($BK$2:BK74))</f>
        <v>0.69314718055994529</v>
      </c>
      <c r="BM74" s="124" t="e">
        <f t="shared" si="16"/>
        <v>#DIV/0!</v>
      </c>
      <c r="BN74" s="123"/>
      <c r="BO74" s="83"/>
      <c r="BP74" s="85">
        <f>LN(SUM($BO$2:BO74))</f>
        <v>0.69314718055994529</v>
      </c>
      <c r="BQ74" s="124" t="e">
        <f t="shared" si="17"/>
        <v>#DIV/0!</v>
      </c>
      <c r="BR74" s="123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3"/>
    </row>
    <row r="75" spans="1:74" s="9" customFormat="1" x14ac:dyDescent="0.25">
      <c r="A75" s="145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3">
        <f t="shared" si="37"/>
        <v>94.509785890733681</v>
      </c>
      <c r="F75" s="123"/>
      <c r="G75" s="83"/>
      <c r="H75" s="84">
        <f>LN(SUM($G$2:G75))</f>
        <v>1.791759469228055</v>
      </c>
      <c r="I75" s="123">
        <f t="shared" si="39"/>
        <v>11.006329458500842</v>
      </c>
      <c r="J75" s="123"/>
      <c r="K75" s="83">
        <v>3</v>
      </c>
      <c r="L75" s="84">
        <f>LN(SUM($K$2:K75))</f>
        <v>3.7612001156935624</v>
      </c>
      <c r="M75" s="123">
        <f t="shared" si="4"/>
        <v>8.3125427854770972</v>
      </c>
      <c r="N75" s="123"/>
      <c r="O75" s="83">
        <v>1</v>
      </c>
      <c r="P75" s="84">
        <f>LN(SUM($O$2:O75))</f>
        <v>4.7273878187123408</v>
      </c>
      <c r="Q75" s="124">
        <f t="shared" si="38"/>
        <v>38.629434517295245</v>
      </c>
      <c r="R75" s="123"/>
      <c r="S75" s="83"/>
      <c r="T75" s="84" t="e">
        <f>LN(SUM($S$2:S75))</f>
        <v>#NUM!</v>
      </c>
      <c r="U75" s="127" t="e">
        <f t="shared" si="5"/>
        <v>#NUM!</v>
      </c>
      <c r="V75" s="123"/>
      <c r="W75" s="83"/>
      <c r="X75" s="84" t="e">
        <f>LN(SUM($W$2:W75))</f>
        <v>#NUM!</v>
      </c>
      <c r="Y75" s="124" t="e">
        <f t="shared" si="6"/>
        <v>#NUM!</v>
      </c>
      <c r="Z75" s="123"/>
      <c r="AA75" s="114"/>
      <c r="AB75" s="84">
        <f>LN(SUM($AA$2:AA75))</f>
        <v>0.69314718055994529</v>
      </c>
      <c r="AC75" s="124" t="e">
        <f t="shared" si="7"/>
        <v>#DIV/0!</v>
      </c>
      <c r="AD75" s="123"/>
      <c r="AE75" s="83">
        <v>3</v>
      </c>
      <c r="AF75" s="84">
        <f>LN(SUM($AE$2:AE75))</f>
        <v>5.0106352940962555</v>
      </c>
      <c r="AG75" s="124">
        <f t="shared" si="8"/>
        <v>12.446056015128425</v>
      </c>
      <c r="AH75" s="123"/>
      <c r="AI75" s="83"/>
      <c r="AJ75" s="84">
        <f>LN(SUM($AI$2:AI75))</f>
        <v>3.784189633918261</v>
      </c>
      <c r="AK75" s="124" t="e">
        <f t="shared" si="9"/>
        <v>#DIV/0!</v>
      </c>
      <c r="AL75" s="123"/>
      <c r="AM75" s="83"/>
      <c r="AN75" s="84">
        <f>LN(SUM($AM$2:AM75))</f>
        <v>0.69314718055994529</v>
      </c>
      <c r="AO75" s="124" t="e">
        <f t="shared" si="10"/>
        <v>#DIV/0!</v>
      </c>
      <c r="AP75" s="123"/>
      <c r="AQ75" s="114"/>
      <c r="AR75" s="84">
        <f>LN(SUM($AQ$2:AQ75))</f>
        <v>0.69314718055994529</v>
      </c>
      <c r="AS75" s="124" t="e">
        <f t="shared" si="11"/>
        <v>#DIV/0!</v>
      </c>
      <c r="AT75" s="123"/>
      <c r="AU75" s="83">
        <v>11</v>
      </c>
      <c r="AV75" s="84">
        <f>LN(SUM($AU$2:AU75))</f>
        <v>5.768320995793772</v>
      </c>
      <c r="AW75" s="124">
        <f t="shared" si="12"/>
        <v>33.592740695574172</v>
      </c>
      <c r="AX75" s="123"/>
      <c r="AY75" s="83"/>
      <c r="AZ75" s="85" t="e">
        <f>LN(SUM($AY$2:AY75))</f>
        <v>#NUM!</v>
      </c>
      <c r="BA75" s="124" t="e">
        <f t="shared" si="13"/>
        <v>#NUM!</v>
      </c>
      <c r="BB75" s="123"/>
      <c r="BC75" s="114"/>
      <c r="BD75" s="85" t="e">
        <f>LN(SUM($BC$2:BC75))</f>
        <v>#NUM!</v>
      </c>
      <c r="BE75" s="124" t="e">
        <f t="shared" si="14"/>
        <v>#NUM!</v>
      </c>
      <c r="BF75" s="123"/>
      <c r="BG75" s="83"/>
      <c r="BH75" s="85">
        <f>LN(SUM($BG$2:BG75))</f>
        <v>2.8332133440562162</v>
      </c>
      <c r="BI75" s="124" t="e">
        <f t="shared" si="15"/>
        <v>#DIV/0!</v>
      </c>
      <c r="BJ75" s="123"/>
      <c r="BK75" s="83"/>
      <c r="BL75" s="85">
        <f>LN(SUM($BK$2:BK75))</f>
        <v>0.69314718055994529</v>
      </c>
      <c r="BM75" s="124" t="e">
        <f t="shared" si="16"/>
        <v>#DIV/0!</v>
      </c>
      <c r="BN75" s="123"/>
      <c r="BO75" s="83"/>
      <c r="BP75" s="85">
        <f>LN(SUM($BO$2:BO75))</f>
        <v>0.69314718055994529</v>
      </c>
      <c r="BQ75" s="124" t="e">
        <f t="shared" si="17"/>
        <v>#DIV/0!</v>
      </c>
      <c r="BR75" s="123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3"/>
    </row>
    <row r="76" spans="1:74" s="9" customFormat="1" x14ac:dyDescent="0.25">
      <c r="A76" s="145">
        <f t="shared" si="40"/>
        <v>137</v>
      </c>
      <c r="B76" s="89">
        <v>44039</v>
      </c>
      <c r="C76" s="83"/>
      <c r="D76" s="84">
        <f>LN(SUM($C$2:C76))</f>
        <v>3.8066624897703196</v>
      </c>
      <c r="E76" s="123">
        <f t="shared" si="37"/>
        <v>77.53900672934806</v>
      </c>
      <c r="F76" s="123"/>
      <c r="G76" s="83"/>
      <c r="H76" s="84">
        <f>LN(SUM($G$2:G76))</f>
        <v>1.791759469228055</v>
      </c>
      <c r="I76" s="123">
        <f t="shared" si="39"/>
        <v>21.289990494774003</v>
      </c>
      <c r="J76" s="123"/>
      <c r="K76" s="83"/>
      <c r="L76" s="84">
        <f>LN(SUM($K$2:K76))</f>
        <v>3.7612001156935624</v>
      </c>
      <c r="M76" s="123">
        <f t="shared" si="4"/>
        <v>9.4020786669067782</v>
      </c>
      <c r="N76" s="123"/>
      <c r="O76" s="83"/>
      <c r="P76" s="84">
        <f>LN(SUM($O$2:O76))</f>
        <v>4.7273878187123408</v>
      </c>
      <c r="Q76" s="124">
        <f t="shared" si="38"/>
        <v>42.131609223517891</v>
      </c>
      <c r="R76" s="123"/>
      <c r="S76" s="83"/>
      <c r="T76" s="84" t="e">
        <f>LN(SUM($S$2:S76))</f>
        <v>#NUM!</v>
      </c>
      <c r="U76" s="127" t="e">
        <f t="shared" si="5"/>
        <v>#NUM!</v>
      </c>
      <c r="V76" s="123"/>
      <c r="W76" s="83"/>
      <c r="X76" s="84" t="e">
        <f>LN(SUM($W$2:W76))</f>
        <v>#NUM!</v>
      </c>
      <c r="Y76" s="124" t="e">
        <f t="shared" si="6"/>
        <v>#NUM!</v>
      </c>
      <c r="Z76" s="123"/>
      <c r="AA76" s="114"/>
      <c r="AB76" s="84">
        <f>LN(SUM($AA$2:AA76))</f>
        <v>0.69314718055994529</v>
      </c>
      <c r="AC76" s="124" t="e">
        <f t="shared" si="7"/>
        <v>#DIV/0!</v>
      </c>
      <c r="AD76" s="123"/>
      <c r="AE76" s="83">
        <v>2</v>
      </c>
      <c r="AF76" s="84">
        <f>LN(SUM($AE$2:AE76))</f>
        <v>5.0238805208462765</v>
      </c>
      <c r="AG76" s="124">
        <f t="shared" si="8"/>
        <v>14.370132646766375</v>
      </c>
      <c r="AH76" s="123"/>
      <c r="AI76" s="83"/>
      <c r="AJ76" s="84">
        <f>LN(SUM($AI$2:AI76))</f>
        <v>3.784189633918261</v>
      </c>
      <c r="AK76" s="124" t="e">
        <f t="shared" si="9"/>
        <v>#DIV/0!</v>
      </c>
      <c r="AL76" s="123"/>
      <c r="AM76" s="83"/>
      <c r="AN76" s="84">
        <f>LN(SUM($AM$2:AM76))</f>
        <v>0.69314718055994529</v>
      </c>
      <c r="AO76" s="124" t="e">
        <f t="shared" si="10"/>
        <v>#DIV/0!</v>
      </c>
      <c r="AP76" s="123"/>
      <c r="AQ76" s="114"/>
      <c r="AR76" s="84">
        <f>LN(SUM($AQ$2:AQ76))</f>
        <v>0.69314718055994529</v>
      </c>
      <c r="AS76" s="124" t="e">
        <f t="shared" si="11"/>
        <v>#DIV/0!</v>
      </c>
      <c r="AT76" s="123"/>
      <c r="AU76" s="83">
        <v>1</v>
      </c>
      <c r="AV76" s="84">
        <f>LN(SUM($AU$2:AU76))</f>
        <v>5.7714411231300158</v>
      </c>
      <c r="AW76" s="124">
        <f t="shared" si="12"/>
        <v>34.035436927598752</v>
      </c>
      <c r="AX76" s="123"/>
      <c r="AY76" s="83"/>
      <c r="AZ76" s="85" t="e">
        <f>LN(SUM($AY$2:AY76))</f>
        <v>#NUM!</v>
      </c>
      <c r="BA76" s="124" t="e">
        <f t="shared" si="13"/>
        <v>#NUM!</v>
      </c>
      <c r="BB76" s="123"/>
      <c r="BC76" s="114"/>
      <c r="BD76" s="85" t="e">
        <f>LN(SUM($BC$2:BC76))</f>
        <v>#NUM!</v>
      </c>
      <c r="BE76" s="124" t="e">
        <f t="shared" si="14"/>
        <v>#NUM!</v>
      </c>
      <c r="BF76" s="123"/>
      <c r="BG76" s="83"/>
      <c r="BH76" s="85">
        <f>LN(SUM($BG$2:BG76))</f>
        <v>2.8332133440562162</v>
      </c>
      <c r="BI76" s="124" t="e">
        <f t="shared" si="15"/>
        <v>#DIV/0!</v>
      </c>
      <c r="BJ76" s="123"/>
      <c r="BK76" s="83"/>
      <c r="BL76" s="85">
        <f>LN(SUM($BK$2:BK76))</f>
        <v>0.69314718055994529</v>
      </c>
      <c r="BM76" s="124" t="e">
        <f t="shared" si="16"/>
        <v>#DIV/0!</v>
      </c>
      <c r="BN76" s="123"/>
      <c r="BO76" s="83"/>
      <c r="BP76" s="85">
        <f>LN(SUM($BO$2:BO76))</f>
        <v>0.69314718055994529</v>
      </c>
      <c r="BQ76" s="124" t="e">
        <f t="shared" si="17"/>
        <v>#DIV/0!</v>
      </c>
      <c r="BR76" s="123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3"/>
    </row>
    <row r="77" spans="1:74" s="9" customFormat="1" x14ac:dyDescent="0.25">
      <c r="A77" s="145">
        <f t="shared" si="40"/>
        <v>138</v>
      </c>
      <c r="B77" s="89">
        <v>44040</v>
      </c>
      <c r="C77" s="83"/>
      <c r="D77" s="84">
        <f>LN(SUM($C$2:C77))</f>
        <v>3.8066624897703196</v>
      </c>
      <c r="E77" s="123">
        <f t="shared" si="37"/>
        <v>77.699390784020437</v>
      </c>
      <c r="F77" s="123"/>
      <c r="G77" s="83"/>
      <c r="H77" s="84">
        <f>LN(SUM($G$2:G77))</f>
        <v>1.791759469228055</v>
      </c>
      <c r="I77" s="123">
        <f t="shared" si="39"/>
        <v>35.483317491290002</v>
      </c>
      <c r="J77" s="123"/>
      <c r="K77" s="83">
        <v>1</v>
      </c>
      <c r="L77" s="84">
        <f>LN(SUM($K$2:K77))</f>
        <v>3.784189633918261</v>
      </c>
      <c r="M77" s="123">
        <f t="shared" si="4"/>
        <v>10.80427547873682</v>
      </c>
      <c r="N77" s="123"/>
      <c r="O77" s="83"/>
      <c r="P77" s="84">
        <f>LN(SUM($O$2:O77))</f>
        <v>4.7273878187123408</v>
      </c>
      <c r="Q77" s="124">
        <f t="shared" si="38"/>
        <v>49.240611077143548</v>
      </c>
      <c r="R77" s="123"/>
      <c r="S77" s="83"/>
      <c r="T77" s="84" t="e">
        <f>LN(SUM($S$2:S77))</f>
        <v>#NUM!</v>
      </c>
      <c r="U77" s="127" t="e">
        <f t="shared" si="5"/>
        <v>#NUM!</v>
      </c>
      <c r="V77" s="123"/>
      <c r="W77" s="83"/>
      <c r="X77" s="84" t="e">
        <f>LN(SUM($W$2:W77))</f>
        <v>#NUM!</v>
      </c>
      <c r="Y77" s="124" t="e">
        <f t="shared" si="6"/>
        <v>#NUM!</v>
      </c>
      <c r="Z77" s="123"/>
      <c r="AA77" s="114"/>
      <c r="AB77" s="84">
        <f>LN(SUM($AA$2:AA77))</f>
        <v>0.69314718055994529</v>
      </c>
      <c r="AC77" s="124" t="e">
        <f t="shared" si="7"/>
        <v>#DIV/0!</v>
      </c>
      <c r="AD77" s="123"/>
      <c r="AE77" s="83"/>
      <c r="AF77" s="84">
        <f>LN(SUM($AE$2:AE77))</f>
        <v>5.0238805208462765</v>
      </c>
      <c r="AG77" s="124">
        <f t="shared" si="8"/>
        <v>20.190127178881259</v>
      </c>
      <c r="AH77" s="123"/>
      <c r="AI77" s="83"/>
      <c r="AJ77" s="84">
        <f>LN(SUM($AI$2:AI77))</f>
        <v>3.784189633918261</v>
      </c>
      <c r="AK77" s="124" t="e">
        <f t="shared" si="9"/>
        <v>#DIV/0!</v>
      </c>
      <c r="AL77" s="123"/>
      <c r="AM77" s="83"/>
      <c r="AN77" s="84">
        <f>LN(SUM($AM$2:AM77))</f>
        <v>0.69314718055994529</v>
      </c>
      <c r="AO77" s="124" t="e">
        <f t="shared" si="10"/>
        <v>#DIV/0!</v>
      </c>
      <c r="AP77" s="123"/>
      <c r="AQ77" s="114"/>
      <c r="AR77" s="84">
        <f>LN(SUM($AQ$2:AQ77))</f>
        <v>0.69314718055994529</v>
      </c>
      <c r="AS77" s="124" t="e">
        <f t="shared" si="11"/>
        <v>#DIV/0!</v>
      </c>
      <c r="AT77" s="123"/>
      <c r="AU77" s="83">
        <v>6</v>
      </c>
      <c r="AV77" s="84">
        <f>LN(SUM($AU$2:AU77))</f>
        <v>5.7899601708972535</v>
      </c>
      <c r="AW77" s="124">
        <f t="shared" si="12"/>
        <v>39.424886681206353</v>
      </c>
      <c r="AX77" s="123"/>
      <c r="AY77" s="83"/>
      <c r="AZ77" s="85" t="e">
        <f>LN(SUM($AY$2:AY77))</f>
        <v>#NUM!</v>
      </c>
      <c r="BA77" s="124" t="e">
        <f t="shared" si="13"/>
        <v>#NUM!</v>
      </c>
      <c r="BB77" s="123"/>
      <c r="BC77" s="114"/>
      <c r="BD77" s="85" t="e">
        <f>LN(SUM($BC$2:BC77))</f>
        <v>#NUM!</v>
      </c>
      <c r="BE77" s="124" t="e">
        <f t="shared" si="14"/>
        <v>#NUM!</v>
      </c>
      <c r="BF77" s="123"/>
      <c r="BG77" s="83"/>
      <c r="BH77" s="85">
        <f>LN(SUM($BG$2:BG77))</f>
        <v>2.8332133440562162</v>
      </c>
      <c r="BI77" s="124" t="e">
        <f t="shared" si="15"/>
        <v>#DIV/0!</v>
      </c>
      <c r="BJ77" s="123"/>
      <c r="BK77" s="83"/>
      <c r="BL77" s="85">
        <f>LN(SUM($BK$2:BK77))</f>
        <v>0.69314718055994529</v>
      </c>
      <c r="BM77" s="124" t="e">
        <f t="shared" si="16"/>
        <v>#DIV/0!</v>
      </c>
      <c r="BN77" s="123"/>
      <c r="BO77" s="83"/>
      <c r="BP77" s="85">
        <f>LN(SUM($BO$2:BO77))</f>
        <v>0.69314718055994529</v>
      </c>
      <c r="BQ77" s="124" t="e">
        <f t="shared" si="17"/>
        <v>#DIV/0!</v>
      </c>
      <c r="BR77" s="123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3"/>
    </row>
    <row r="78" spans="1:74" s="9" customFormat="1" x14ac:dyDescent="0.25">
      <c r="A78" s="145">
        <f t="shared" si="40"/>
        <v>139</v>
      </c>
      <c r="B78" s="89">
        <v>44041</v>
      </c>
      <c r="C78" s="83"/>
      <c r="D78" s="84">
        <f>LN(SUM($C$2:C78))</f>
        <v>3.8066624897703196</v>
      </c>
      <c r="E78" s="123">
        <f t="shared" si="37"/>
        <v>95.228553609149785</v>
      </c>
      <c r="F78" s="123"/>
      <c r="G78" s="83"/>
      <c r="H78" s="84">
        <f>LN(SUM($G$2:G78))</f>
        <v>1.791759469228055</v>
      </c>
      <c r="I78" s="123" t="e">
        <f t="shared" si="39"/>
        <v>#DIV/0!</v>
      </c>
      <c r="J78" s="123"/>
      <c r="K78" s="83">
        <v>2</v>
      </c>
      <c r="L78" s="84">
        <f>LN(SUM($K$2:K78))</f>
        <v>3.8286413964890951</v>
      </c>
      <c r="M78" s="123">
        <f t="shared" si="4"/>
        <v>14.05871454391421</v>
      </c>
      <c r="N78" s="123"/>
      <c r="O78" s="83"/>
      <c r="P78" s="84">
        <f>LN(SUM($O$2:O78))</f>
        <v>4.7273878187123408</v>
      </c>
      <c r="Q78" s="124">
        <f t="shared" si="38"/>
        <v>79.331520046221911</v>
      </c>
      <c r="R78" s="123"/>
      <c r="S78" s="83"/>
      <c r="T78" s="84" t="e">
        <f>LN(SUM($S$2:S78))</f>
        <v>#NUM!</v>
      </c>
      <c r="U78" s="127" t="e">
        <f t="shared" si="5"/>
        <v>#NUM!</v>
      </c>
      <c r="V78" s="123"/>
      <c r="W78" s="83"/>
      <c r="X78" s="84" t="e">
        <f>LN(SUM($W$2:W78))</f>
        <v>#NUM!</v>
      </c>
      <c r="Y78" s="124" t="e">
        <f t="shared" si="6"/>
        <v>#NUM!</v>
      </c>
      <c r="Z78" s="123"/>
      <c r="AA78" s="114"/>
      <c r="AB78" s="84">
        <f>LN(SUM($AA$2:AA78))</f>
        <v>0.69314718055994529</v>
      </c>
      <c r="AC78" s="124" t="e">
        <f t="shared" si="7"/>
        <v>#DIV/0!</v>
      </c>
      <c r="AD78" s="123"/>
      <c r="AE78" s="83">
        <v>1</v>
      </c>
      <c r="AF78" s="84">
        <f>LN(SUM($AE$2:AE78))</f>
        <v>5.0304379213924353</v>
      </c>
      <c r="AG78" s="124">
        <f t="shared" si="8"/>
        <v>28.863968435029268</v>
      </c>
      <c r="AH78" s="123"/>
      <c r="AI78" s="83"/>
      <c r="AJ78" s="84">
        <f>LN(SUM($AI$2:AI78))</f>
        <v>3.784189633918261</v>
      </c>
      <c r="AK78" s="124" t="e">
        <f t="shared" si="9"/>
        <v>#DIV/0!</v>
      </c>
      <c r="AL78" s="123"/>
      <c r="AM78" s="83">
        <v>1</v>
      </c>
      <c r="AN78" s="84">
        <f>LN(SUM($AM$2:AM78))</f>
        <v>1.0986122886681098</v>
      </c>
      <c r="AO78" s="124">
        <f t="shared" si="10"/>
        <v>15.955438719280238</v>
      </c>
      <c r="AP78" s="123"/>
      <c r="AQ78" s="114"/>
      <c r="AR78" s="84">
        <f>LN(SUM($AQ$2:AQ78))</f>
        <v>0.69314718055994529</v>
      </c>
      <c r="AS78" s="124" t="e">
        <f t="shared" si="11"/>
        <v>#DIV/0!</v>
      </c>
      <c r="AT78" s="123"/>
      <c r="AU78" s="83">
        <v>9</v>
      </c>
      <c r="AV78" s="84">
        <f>LN(SUM($AU$2:AU78))</f>
        <v>5.8171111599632042</v>
      </c>
      <c r="AW78" s="124">
        <f t="shared" si="12"/>
        <v>37.51211898523988</v>
      </c>
      <c r="AX78" s="123"/>
      <c r="AY78" s="83"/>
      <c r="AZ78" s="85" t="e">
        <f>LN(SUM($AY$2:AY78))</f>
        <v>#NUM!</v>
      </c>
      <c r="BA78" s="124" t="e">
        <f t="shared" si="13"/>
        <v>#NUM!</v>
      </c>
      <c r="BB78" s="123"/>
      <c r="BC78" s="114"/>
      <c r="BD78" s="85" t="e">
        <f>LN(SUM($BC$2:BC78))</f>
        <v>#NUM!</v>
      </c>
      <c r="BE78" s="124" t="e">
        <f t="shared" si="14"/>
        <v>#NUM!</v>
      </c>
      <c r="BF78" s="123"/>
      <c r="BG78" s="83"/>
      <c r="BH78" s="85">
        <f>LN(SUM($BG$2:BG78))</f>
        <v>2.8332133440562162</v>
      </c>
      <c r="BI78" s="124" t="e">
        <f t="shared" si="15"/>
        <v>#DIV/0!</v>
      </c>
      <c r="BJ78" s="123"/>
      <c r="BK78" s="83"/>
      <c r="BL78" s="85">
        <f>LN(SUM($BK$2:BK78))</f>
        <v>0.69314718055994529</v>
      </c>
      <c r="BM78" s="124" t="e">
        <f t="shared" si="16"/>
        <v>#DIV/0!</v>
      </c>
      <c r="BN78" s="123"/>
      <c r="BO78" s="83"/>
      <c r="BP78" s="85">
        <f>LN(SUM($BO$2:BO78))</f>
        <v>0.69314718055994529</v>
      </c>
      <c r="BQ78" s="124" t="e">
        <f t="shared" si="17"/>
        <v>#DIV/0!</v>
      </c>
      <c r="BR78" s="123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3"/>
    </row>
    <row r="79" spans="1:74" s="9" customFormat="1" x14ac:dyDescent="0.25">
      <c r="A79" s="145">
        <f t="shared" si="40"/>
        <v>140</v>
      </c>
      <c r="B79" s="89">
        <v>44042</v>
      </c>
      <c r="C79" s="83"/>
      <c r="D79" s="84">
        <f>LN(SUM($C$2:C79))</f>
        <v>3.8066624897703196</v>
      </c>
      <c r="E79" s="123">
        <f t="shared" si="37"/>
        <v>172.72500819161002</v>
      </c>
      <c r="F79" s="123"/>
      <c r="G79" s="83"/>
      <c r="H79" s="84">
        <f>LN(SUM($G$2:G79))</f>
        <v>1.791759469228055</v>
      </c>
      <c r="I79" s="123" t="e">
        <f t="shared" si="39"/>
        <v>#DIV/0!</v>
      </c>
      <c r="J79" s="123"/>
      <c r="K79" s="83">
        <v>3</v>
      </c>
      <c r="L79" s="84">
        <f>LN(SUM($K$2:K79))</f>
        <v>3.8918202981106265</v>
      </c>
      <c r="M79" s="123">
        <f t="shared" si="4"/>
        <v>15.812159547398295</v>
      </c>
      <c r="N79" s="123"/>
      <c r="O79" s="83">
        <v>1</v>
      </c>
      <c r="P79" s="84">
        <f>LN(SUM($O$2:O79))</f>
        <v>4.7361984483944957</v>
      </c>
      <c r="Q79" s="124">
        <f t="shared" si="38"/>
        <v>127.4087367486337</v>
      </c>
      <c r="R79" s="123"/>
      <c r="S79" s="83"/>
      <c r="T79" s="84" t="e">
        <f>LN(SUM($S$2:S79))</f>
        <v>#NUM!</v>
      </c>
      <c r="U79" s="127" t="e">
        <f t="shared" si="5"/>
        <v>#NUM!</v>
      </c>
      <c r="V79" s="123"/>
      <c r="W79" s="83"/>
      <c r="X79" s="84" t="e">
        <f>LN(SUM($W$2:W79))</f>
        <v>#NUM!</v>
      </c>
      <c r="Y79" s="124" t="e">
        <f t="shared" si="6"/>
        <v>#NUM!</v>
      </c>
      <c r="Z79" s="123"/>
      <c r="AA79" s="114"/>
      <c r="AB79" s="84">
        <f>LN(SUM($AA$2:AA79))</f>
        <v>0.69314718055994529</v>
      </c>
      <c r="AC79" s="124" t="e">
        <f t="shared" si="7"/>
        <v>#DIV/0!</v>
      </c>
      <c r="AD79" s="123"/>
      <c r="AE79" s="83">
        <v>6</v>
      </c>
      <c r="AF79" s="84">
        <f>LN(SUM($AE$2:AE79))</f>
        <v>5.0689042022202315</v>
      </c>
      <c r="AG79" s="124">
        <f t="shared" si="8"/>
        <v>42.778485402332613</v>
      </c>
      <c r="AH79" s="123"/>
      <c r="AI79" s="83"/>
      <c r="AJ79" s="84">
        <f>LN(SUM($AI$2:AI79))</f>
        <v>3.784189633918261</v>
      </c>
      <c r="AK79" s="124" t="e">
        <f t="shared" si="9"/>
        <v>#DIV/0!</v>
      </c>
      <c r="AL79" s="123"/>
      <c r="AM79" s="83"/>
      <c r="AN79" s="84">
        <f>LN(SUM($AM$2:AM79))</f>
        <v>1.0986122886681098</v>
      </c>
      <c r="AO79" s="124">
        <f t="shared" si="10"/>
        <v>9.5732632315681432</v>
      </c>
      <c r="AP79" s="123"/>
      <c r="AQ79" s="114"/>
      <c r="AR79" s="84">
        <f>LN(SUM($AQ$2:AQ79))</f>
        <v>0.69314718055994529</v>
      </c>
      <c r="AS79" s="124" t="e">
        <f t="shared" si="11"/>
        <v>#DIV/0!</v>
      </c>
      <c r="AT79" s="123"/>
      <c r="AU79" s="83">
        <v>11</v>
      </c>
      <c r="AV79" s="84">
        <f>LN(SUM($AU$2:AU79))</f>
        <v>5.8493247799468593</v>
      </c>
      <c r="AW79" s="124">
        <f t="shared" si="12"/>
        <v>33.681909793826762</v>
      </c>
      <c r="AX79" s="123"/>
      <c r="AY79" s="83"/>
      <c r="AZ79" s="85" t="e">
        <f>LN(SUM($AY$2:AY79))</f>
        <v>#NUM!</v>
      </c>
      <c r="BA79" s="124" t="e">
        <f t="shared" si="13"/>
        <v>#NUM!</v>
      </c>
      <c r="BB79" s="123"/>
      <c r="BC79" s="114"/>
      <c r="BD79" s="85" t="e">
        <f>LN(SUM($BC$2:BC79))</f>
        <v>#NUM!</v>
      </c>
      <c r="BE79" s="124" t="e">
        <f t="shared" si="14"/>
        <v>#NUM!</v>
      </c>
      <c r="BF79" s="123"/>
      <c r="BG79" s="83"/>
      <c r="BH79" s="85">
        <f>LN(SUM($BG$2:BG79))</f>
        <v>2.8332133440562162</v>
      </c>
      <c r="BI79" s="124" t="e">
        <f t="shared" si="15"/>
        <v>#DIV/0!</v>
      </c>
      <c r="BJ79" s="123"/>
      <c r="BK79" s="83"/>
      <c r="BL79" s="85">
        <f>LN(SUM($BK$2:BK79))</f>
        <v>0.69314718055994529</v>
      </c>
      <c r="BM79" s="124" t="e">
        <f t="shared" si="16"/>
        <v>#DIV/0!</v>
      </c>
      <c r="BN79" s="123"/>
      <c r="BO79" s="83"/>
      <c r="BP79" s="85">
        <f>LN(SUM($BO$2:BO79))</f>
        <v>0.69314718055994529</v>
      </c>
      <c r="BQ79" s="124" t="e">
        <f t="shared" si="17"/>
        <v>#DIV/0!</v>
      </c>
      <c r="BR79" s="123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3"/>
    </row>
    <row r="80" spans="1:74" s="9" customFormat="1" x14ac:dyDescent="0.25">
      <c r="A80" s="145">
        <f t="shared" si="40"/>
        <v>141</v>
      </c>
      <c r="B80" s="89">
        <v>44043</v>
      </c>
      <c r="C80" s="83"/>
      <c r="D80" s="84">
        <f>LN(SUM($C$2:C80))</f>
        <v>3.8066624897703196</v>
      </c>
      <c r="E80" s="123">
        <f t="shared" si="37"/>
        <v>287.87501365268338</v>
      </c>
      <c r="F80" s="123"/>
      <c r="G80" s="83"/>
      <c r="H80" s="84">
        <f>LN(SUM($G$2:G80))</f>
        <v>1.791759469228055</v>
      </c>
      <c r="I80" s="123" t="e">
        <f t="shared" si="39"/>
        <v>#DIV/0!</v>
      </c>
      <c r="J80" s="123"/>
      <c r="K80" s="83"/>
      <c r="L80" s="84">
        <f>LN(SUM($K$2:K80))</f>
        <v>3.8918202981106265</v>
      </c>
      <c r="M80" s="123">
        <f t="shared" si="4"/>
        <v>20.701903542397602</v>
      </c>
      <c r="N80" s="123"/>
      <c r="O80" s="83"/>
      <c r="P80" s="84">
        <f>LN(SUM($O$2:O80))</f>
        <v>4.7361984483944957</v>
      </c>
      <c r="Q80" s="124">
        <f t="shared" si="38"/>
        <v>274.43613713549206</v>
      </c>
      <c r="R80" s="123"/>
      <c r="S80" s="83"/>
      <c r="T80" s="84" t="e">
        <f>LN(SUM($S$2:S80))</f>
        <v>#NUM!</v>
      </c>
      <c r="U80" s="127" t="e">
        <f t="shared" si="5"/>
        <v>#NUM!</v>
      </c>
      <c r="V80" s="123"/>
      <c r="W80" s="83"/>
      <c r="X80" s="84" t="e">
        <f>LN(SUM($W$2:W80))</f>
        <v>#NUM!</v>
      </c>
      <c r="Y80" s="124" t="e">
        <f t="shared" si="6"/>
        <v>#NUM!</v>
      </c>
      <c r="Z80" s="123"/>
      <c r="AA80" s="114"/>
      <c r="AB80" s="84">
        <f>LN(SUM($AA$2:AA80))</f>
        <v>0.69314718055994529</v>
      </c>
      <c r="AC80" s="124" t="e">
        <f t="shared" si="7"/>
        <v>#DIV/0!</v>
      </c>
      <c r="AD80" s="123"/>
      <c r="AE80" s="83">
        <v>2</v>
      </c>
      <c r="AF80" s="84">
        <f>LN(SUM($AE$2:AE80))</f>
        <v>5.0814043649844631</v>
      </c>
      <c r="AG80" s="124">
        <f t="shared" si="8"/>
        <v>49.009100859844033</v>
      </c>
      <c r="AH80" s="123"/>
      <c r="AI80" s="83"/>
      <c r="AJ80" s="84">
        <f>LN(SUM($AI$2:AI80))</f>
        <v>3.784189633918261</v>
      </c>
      <c r="AK80" s="124" t="e">
        <f t="shared" si="9"/>
        <v>#DIV/0!</v>
      </c>
      <c r="AL80" s="123"/>
      <c r="AM80" s="83"/>
      <c r="AN80" s="84">
        <f>LN(SUM($AM$2:AM80))</f>
        <v>1.0986122886681098</v>
      </c>
      <c r="AO80" s="124">
        <f t="shared" si="10"/>
        <v>7.9777193596401208</v>
      </c>
      <c r="AP80" s="123"/>
      <c r="AQ80" s="114"/>
      <c r="AR80" s="84">
        <f>LN(SUM($AQ$2:AQ80))</f>
        <v>0.69314718055994529</v>
      </c>
      <c r="AS80" s="124" t="e">
        <f t="shared" si="11"/>
        <v>#DIV/0!</v>
      </c>
      <c r="AT80" s="123"/>
      <c r="AU80" s="83">
        <v>6</v>
      </c>
      <c r="AV80" s="84">
        <f>LN(SUM($AU$2:AU80))</f>
        <v>5.8664680569332965</v>
      </c>
      <c r="AW80" s="124">
        <f t="shared" si="12"/>
        <v>31.970788303929002</v>
      </c>
      <c r="AX80" s="123"/>
      <c r="AY80" s="83"/>
      <c r="AZ80" s="85" t="e">
        <f>LN(SUM($AY$2:AY80))</f>
        <v>#NUM!</v>
      </c>
      <c r="BA80" s="124" t="e">
        <f t="shared" si="13"/>
        <v>#NUM!</v>
      </c>
      <c r="BB80" s="123"/>
      <c r="BC80" s="114"/>
      <c r="BD80" s="85" t="e">
        <f>LN(SUM($BC$2:BC80))</f>
        <v>#NUM!</v>
      </c>
      <c r="BE80" s="124" t="e">
        <f t="shared" si="14"/>
        <v>#NUM!</v>
      </c>
      <c r="BF80" s="123"/>
      <c r="BG80" s="83">
        <v>1</v>
      </c>
      <c r="BH80" s="85">
        <f>LN(SUM($BG$2:BG80))</f>
        <v>2.8903717578961645</v>
      </c>
      <c r="BI80" s="124">
        <f t="shared" si="15"/>
        <v>113.18322624104506</v>
      </c>
      <c r="BJ80" s="123"/>
      <c r="BK80" s="83"/>
      <c r="BL80" s="85">
        <f>LN(SUM($BK$2:BK80))</f>
        <v>0.69314718055994529</v>
      </c>
      <c r="BM80" s="124" t="e">
        <f t="shared" si="16"/>
        <v>#DIV/0!</v>
      </c>
      <c r="BN80" s="123"/>
      <c r="BO80" s="83"/>
      <c r="BP80" s="85">
        <f>LN(SUM($BO$2:BO80))</f>
        <v>0.69314718055994529</v>
      </c>
      <c r="BQ80" s="124" t="e">
        <f t="shared" si="17"/>
        <v>#DIV/0!</v>
      </c>
      <c r="BR80" s="123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3"/>
    </row>
    <row r="81" spans="1:74" s="9" customFormat="1" x14ac:dyDescent="0.25">
      <c r="A81" s="145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3">
        <f t="shared" si="37"/>
        <v>294.34465362645642</v>
      </c>
      <c r="F81" s="123"/>
      <c r="G81" s="83">
        <v>1</v>
      </c>
      <c r="H81" s="84">
        <f>LN(SUM($G$2:G81))</f>
        <v>1.9459101490553132</v>
      </c>
      <c r="I81" s="123">
        <f t="shared" si="39"/>
        <v>41.967856985617942</v>
      </c>
      <c r="J81" s="123"/>
      <c r="K81" s="83"/>
      <c r="L81" s="84">
        <f>LN(SUM($K$2:K81))</f>
        <v>3.8918202981106265</v>
      </c>
      <c r="M81" s="123">
        <f t="shared" si="4"/>
        <v>25.512443101998993</v>
      </c>
      <c r="N81" s="123"/>
      <c r="O81" s="83">
        <v>2</v>
      </c>
      <c r="P81" s="84">
        <f>LN(SUM($O$2:O81))</f>
        <v>4.7535901911063645</v>
      </c>
      <c r="Q81" s="124">
        <f t="shared" si="38"/>
        <v>184.77060810582893</v>
      </c>
      <c r="R81" s="123"/>
      <c r="S81" s="83">
        <v>1</v>
      </c>
      <c r="T81" s="84">
        <f>LN(SUM($S$2:S81))</f>
        <v>0</v>
      </c>
      <c r="U81" s="127" t="e">
        <f t="shared" si="5"/>
        <v>#NUM!</v>
      </c>
      <c r="V81" s="123"/>
      <c r="W81" s="83"/>
      <c r="X81" s="84" t="e">
        <f>LN(SUM($W$2:W81))</f>
        <v>#NUM!</v>
      </c>
      <c r="Y81" s="124" t="e">
        <f t="shared" si="6"/>
        <v>#NUM!</v>
      </c>
      <c r="Z81" s="123"/>
      <c r="AA81" s="114"/>
      <c r="AB81" s="84">
        <f>LN(SUM($AA$2:AA81))</f>
        <v>0.69314718055994529</v>
      </c>
      <c r="AC81" s="124" t="e">
        <f t="shared" si="7"/>
        <v>#DIV/0!</v>
      </c>
      <c r="AD81" s="123"/>
      <c r="AE81" s="83">
        <v>1</v>
      </c>
      <c r="AF81" s="84">
        <f>LN(SUM($AE$2:AE81))</f>
        <v>5.0875963352323836</v>
      </c>
      <c r="AG81" s="124">
        <f t="shared" si="8"/>
        <v>49.642915992178644</v>
      </c>
      <c r="AH81" s="123"/>
      <c r="AI81" s="83"/>
      <c r="AJ81" s="84">
        <f>LN(SUM($AI$2:AI81))</f>
        <v>3.784189633918261</v>
      </c>
      <c r="AK81" s="124" t="e">
        <f t="shared" si="9"/>
        <v>#DIV/0!</v>
      </c>
      <c r="AL81" s="123"/>
      <c r="AM81" s="83"/>
      <c r="AN81" s="84">
        <f>LN(SUM($AM$2:AM81))</f>
        <v>1.0986122886681098</v>
      </c>
      <c r="AO81" s="124">
        <f t="shared" si="10"/>
        <v>7.9777193596401208</v>
      </c>
      <c r="AP81" s="123"/>
      <c r="AQ81" s="114"/>
      <c r="AR81" s="84">
        <f>LN(SUM($AQ$2:AQ81))</f>
        <v>0.69314718055994529</v>
      </c>
      <c r="AS81" s="124" t="e">
        <f t="shared" si="11"/>
        <v>#DIV/0!</v>
      </c>
      <c r="AT81" s="123"/>
      <c r="AU81" s="83">
        <v>9</v>
      </c>
      <c r="AV81" s="84">
        <f>LN(SUM($AU$2:AU81))</f>
        <v>5.8916442118257715</v>
      </c>
      <c r="AW81" s="124">
        <f t="shared" si="12"/>
        <v>31.334344783320137</v>
      </c>
      <c r="AX81" s="123"/>
      <c r="AY81" s="83"/>
      <c r="AZ81" s="85" t="e">
        <f>LN(SUM($AY$2:AY81))</f>
        <v>#NUM!</v>
      </c>
      <c r="BA81" s="124" t="e">
        <f t="shared" si="13"/>
        <v>#NUM!</v>
      </c>
      <c r="BB81" s="123"/>
      <c r="BC81" s="114"/>
      <c r="BD81" s="85" t="e">
        <f>LN(SUM($BC$2:BC81))</f>
        <v>#NUM!</v>
      </c>
      <c r="BE81" s="124" t="e">
        <f t="shared" si="14"/>
        <v>#NUM!</v>
      </c>
      <c r="BF81" s="123"/>
      <c r="BG81" s="83"/>
      <c r="BH81" s="85">
        <f>LN(SUM($BG$2:BG81))</f>
        <v>2.8903717578961645</v>
      </c>
      <c r="BI81" s="124">
        <f t="shared" si="15"/>
        <v>67.909935744627049</v>
      </c>
      <c r="BJ81" s="123"/>
      <c r="BK81" s="83"/>
      <c r="BL81" s="85">
        <f>LN(SUM($BK$2:BK81))</f>
        <v>0.69314718055994529</v>
      </c>
      <c r="BM81" s="124" t="e">
        <f t="shared" si="16"/>
        <v>#DIV/0!</v>
      </c>
      <c r="BN81" s="123"/>
      <c r="BO81" s="83"/>
      <c r="BP81" s="85">
        <f>LN(SUM($BO$2:BO81))</f>
        <v>0.69314718055994529</v>
      </c>
      <c r="BQ81" s="124" t="e">
        <f t="shared" si="17"/>
        <v>#DIV/0!</v>
      </c>
      <c r="BR81" s="123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3"/>
    </row>
    <row r="82" spans="1:74" s="9" customFormat="1" x14ac:dyDescent="0.25">
      <c r="A82" s="145">
        <f t="shared" si="40"/>
        <v>143</v>
      </c>
      <c r="B82" s="89">
        <v>44045</v>
      </c>
      <c r="C82" s="83"/>
      <c r="D82" s="84">
        <f>LN(SUM($C$2:C82))</f>
        <v>3.8286413964890951</v>
      </c>
      <c r="E82" s="123">
        <f t="shared" si="37"/>
        <v>176.60679217587389</v>
      </c>
      <c r="F82" s="123"/>
      <c r="G82" s="83"/>
      <c r="H82" s="84">
        <f>LN(SUM($G$2:G82))</f>
        <v>1.9459101490553132</v>
      </c>
      <c r="I82" s="123">
        <f t="shared" si="39"/>
        <v>25.180714191370765</v>
      </c>
      <c r="J82" s="123"/>
      <c r="K82" s="83">
        <v>2</v>
      </c>
      <c r="L82" s="84">
        <f>LN(SUM($K$2:K82))</f>
        <v>3.9318256327243257</v>
      </c>
      <c r="M82" s="123">
        <f t="shared" si="4"/>
        <v>24.557394604098985</v>
      </c>
      <c r="N82" s="123"/>
      <c r="O82" s="83"/>
      <c r="P82" s="84">
        <f>LN(SUM($O$2:O82))</f>
        <v>4.7535901911063645</v>
      </c>
      <c r="Q82" s="124">
        <f t="shared" si="38"/>
        <v>138.80542984418295</v>
      </c>
      <c r="R82" s="123"/>
      <c r="S82" s="83"/>
      <c r="T82" s="84">
        <f>LN(SUM($S$2:S82))</f>
        <v>0</v>
      </c>
      <c r="U82" s="127" t="e">
        <f t="shared" si="5"/>
        <v>#NUM!</v>
      </c>
      <c r="V82" s="123"/>
      <c r="W82" s="83"/>
      <c r="X82" s="84" t="e">
        <f>LN(SUM($W$2:W82))</f>
        <v>#NUM!</v>
      </c>
      <c r="Y82" s="124" t="e">
        <f t="shared" si="6"/>
        <v>#NUM!</v>
      </c>
      <c r="Z82" s="123"/>
      <c r="AA82" s="114"/>
      <c r="AB82" s="84">
        <f>LN(SUM($AA$2:AA82))</f>
        <v>0.69314718055994529</v>
      </c>
      <c r="AC82" s="124" t="e">
        <f t="shared" si="7"/>
        <v>#DIV/0!</v>
      </c>
      <c r="AD82" s="123"/>
      <c r="AE82" s="83">
        <v>5</v>
      </c>
      <c r="AF82" s="84">
        <f>LN(SUM($AE$2:AE82))</f>
        <v>5.1179938124167554</v>
      </c>
      <c r="AG82" s="124">
        <f t="shared" si="8"/>
        <v>42.123990825723233</v>
      </c>
      <c r="AH82" s="123"/>
      <c r="AI82" s="83">
        <v>1</v>
      </c>
      <c r="AJ82" s="84">
        <f>LN(SUM($AI$2:AI82))</f>
        <v>3.8066624897703196</v>
      </c>
      <c r="AK82" s="124">
        <f t="shared" si="9"/>
        <v>287.87501365268338</v>
      </c>
      <c r="AL82" s="123"/>
      <c r="AM82" s="83"/>
      <c r="AN82" s="84">
        <f>LN(SUM($AM$2:AM82))</f>
        <v>1.0986122886681098</v>
      </c>
      <c r="AO82" s="124">
        <f t="shared" si="10"/>
        <v>9.5732632315681432</v>
      </c>
      <c r="AP82" s="123"/>
      <c r="AQ82" s="114"/>
      <c r="AR82" s="84">
        <f>LN(SUM($AQ$2:AQ82))</f>
        <v>0.69314718055994529</v>
      </c>
      <c r="AS82" s="124" t="e">
        <f t="shared" si="11"/>
        <v>#DIV/0!</v>
      </c>
      <c r="AT82" s="123"/>
      <c r="AU82" s="83">
        <v>13</v>
      </c>
      <c r="AV82" s="84">
        <f>LN(SUM($AU$2:AU82))</f>
        <v>5.9269260259704106</v>
      </c>
      <c r="AW82" s="124">
        <f t="shared" si="12"/>
        <v>26.986469997836203</v>
      </c>
      <c r="AX82" s="123"/>
      <c r="AY82" s="83"/>
      <c r="AZ82" s="85" t="e">
        <f>LN(SUM($AY$2:AY82))</f>
        <v>#NUM!</v>
      </c>
      <c r="BA82" s="124" t="e">
        <f t="shared" si="13"/>
        <v>#NUM!</v>
      </c>
      <c r="BB82" s="123"/>
      <c r="BC82" s="114"/>
      <c r="BD82" s="85" t="e">
        <f>LN(SUM($BC$2:BC82))</f>
        <v>#NUM!</v>
      </c>
      <c r="BE82" s="124" t="e">
        <f t="shared" si="14"/>
        <v>#NUM!</v>
      </c>
      <c r="BF82" s="123"/>
      <c r="BG82" s="83"/>
      <c r="BH82" s="85">
        <f>LN(SUM($BG$2:BG82))</f>
        <v>2.8903717578961645</v>
      </c>
      <c r="BI82" s="124">
        <f t="shared" si="15"/>
        <v>56.591613120522531</v>
      </c>
      <c r="BJ82" s="123"/>
      <c r="BK82" s="83"/>
      <c r="BL82" s="85">
        <f>LN(SUM($BK$2:BK82))</f>
        <v>0.69314718055994529</v>
      </c>
      <c r="BM82" s="124" t="e">
        <f t="shared" si="16"/>
        <v>#DIV/0!</v>
      </c>
      <c r="BN82" s="123"/>
      <c r="BO82" s="83"/>
      <c r="BP82" s="85">
        <f>LN(SUM($BO$2:BO82))</f>
        <v>0.69314718055994529</v>
      </c>
      <c r="BQ82" s="124" t="e">
        <f t="shared" si="17"/>
        <v>#DIV/0!</v>
      </c>
      <c r="BR82" s="123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3"/>
    </row>
    <row r="83" spans="1:74" s="9" customFormat="1" x14ac:dyDescent="0.25">
      <c r="A83" s="145">
        <f t="shared" si="40"/>
        <v>144</v>
      </c>
      <c r="B83" s="89">
        <v>44046</v>
      </c>
      <c r="C83" s="83"/>
      <c r="D83" s="84">
        <f>LN(SUM($C$2:C83))</f>
        <v>3.8286413964890951</v>
      </c>
      <c r="E83" s="123">
        <f t="shared" si="37"/>
        <v>147.17232681322821</v>
      </c>
      <c r="F83" s="123"/>
      <c r="G83" s="83"/>
      <c r="H83" s="84">
        <f>LN(SUM($G$2:G83))</f>
        <v>1.9459101490553132</v>
      </c>
      <c r="I83" s="123">
        <f t="shared" si="39"/>
        <v>20.983928492808971</v>
      </c>
      <c r="J83" s="123"/>
      <c r="K83" s="83">
        <v>2</v>
      </c>
      <c r="L83" s="84">
        <f>LN(SUM($K$2:K83))</f>
        <v>3.970291913552122</v>
      </c>
      <c r="M83" s="123">
        <f t="shared" si="4"/>
        <v>25.380865273203082</v>
      </c>
      <c r="N83" s="123"/>
      <c r="O83" s="83"/>
      <c r="P83" s="84">
        <f>LN(SUM($O$2:O83))</f>
        <v>4.7535901911063645</v>
      </c>
      <c r="Q83" s="124">
        <f t="shared" si="38"/>
        <v>130.77931022813067</v>
      </c>
      <c r="R83" s="123"/>
      <c r="S83" s="83"/>
      <c r="T83" s="84">
        <f>LN(SUM($S$2:S83))</f>
        <v>0</v>
      </c>
      <c r="U83" s="127" t="e">
        <f t="shared" si="5"/>
        <v>#NUM!</v>
      </c>
      <c r="V83" s="123"/>
      <c r="W83" s="83"/>
      <c r="X83" s="84" t="e">
        <f>LN(SUM($W$2:W83))</f>
        <v>#NUM!</v>
      </c>
      <c r="Y83" s="124" t="e">
        <f t="shared" si="6"/>
        <v>#NUM!</v>
      </c>
      <c r="Z83" s="123"/>
      <c r="AA83" s="114"/>
      <c r="AB83" s="84">
        <f>LN(SUM($AA$2:AA83))</f>
        <v>0.69314718055994529</v>
      </c>
      <c r="AC83" s="124" t="e">
        <f t="shared" si="7"/>
        <v>#DIV/0!</v>
      </c>
      <c r="AD83" s="123"/>
      <c r="AE83" s="83">
        <v>3</v>
      </c>
      <c r="AF83" s="84">
        <f>LN(SUM($AE$2:AE83))</f>
        <v>5.1357984370502621</v>
      </c>
      <c r="AG83" s="124">
        <f t="shared" si="8"/>
        <v>36.649684042099146</v>
      </c>
      <c r="AH83" s="123"/>
      <c r="AI83" s="83"/>
      <c r="AJ83" s="84">
        <f>LN(SUM($AI$2:AI83))</f>
        <v>3.8066624897703196</v>
      </c>
      <c r="AK83" s="124">
        <f t="shared" si="9"/>
        <v>172.72500819161002</v>
      </c>
      <c r="AL83" s="123"/>
      <c r="AM83" s="83"/>
      <c r="AN83" s="84">
        <f>LN(SUM($AM$2:AM83))</f>
        <v>1.0986122886681098</v>
      </c>
      <c r="AO83" s="124">
        <f t="shared" si="10"/>
        <v>15.955438719280238</v>
      </c>
      <c r="AP83" s="123"/>
      <c r="AQ83" s="114">
        <v>1</v>
      </c>
      <c r="AR83" s="84">
        <f>LN(SUM($AQ$2:AQ83))</f>
        <v>1.0986122886681098</v>
      </c>
      <c r="AS83" s="124">
        <f t="shared" si="11"/>
        <v>15.955438719280238</v>
      </c>
      <c r="AT83" s="123"/>
      <c r="AU83" s="83">
        <v>21</v>
      </c>
      <c r="AV83" s="84">
        <f>LN(SUM($AU$2:AU83))</f>
        <v>5.9814142112544806</v>
      </c>
      <c r="AW83" s="124">
        <f t="shared" si="12"/>
        <v>23.206814740626818</v>
      </c>
      <c r="AX83" s="123"/>
      <c r="AY83" s="83"/>
      <c r="AZ83" s="85" t="e">
        <f>LN(SUM($AY$2:AY83))</f>
        <v>#NUM!</v>
      </c>
      <c r="BA83" s="124" t="e">
        <f t="shared" si="13"/>
        <v>#NUM!</v>
      </c>
      <c r="BB83" s="123"/>
      <c r="BC83" s="114"/>
      <c r="BD83" s="85" t="e">
        <f>LN(SUM($BC$2:BC83))</f>
        <v>#NUM!</v>
      </c>
      <c r="BE83" s="124" t="e">
        <f t="shared" si="14"/>
        <v>#NUM!</v>
      </c>
      <c r="BF83" s="123"/>
      <c r="BG83" s="83"/>
      <c r="BH83" s="85">
        <f>LN(SUM($BG$2:BG83))</f>
        <v>2.8903717578961645</v>
      </c>
      <c r="BI83" s="124">
        <f t="shared" si="15"/>
        <v>56.591613120522531</v>
      </c>
      <c r="BJ83" s="123"/>
      <c r="BK83" s="83"/>
      <c r="BL83" s="85">
        <f>LN(SUM($BK$2:BK83))</f>
        <v>0.69314718055994529</v>
      </c>
      <c r="BM83" s="124" t="e">
        <f t="shared" si="16"/>
        <v>#DIV/0!</v>
      </c>
      <c r="BN83" s="123"/>
      <c r="BO83" s="83"/>
      <c r="BP83" s="85">
        <f>LN(SUM($BO$2:BO83))</f>
        <v>0.69314718055994529</v>
      </c>
      <c r="BQ83" s="124" t="e">
        <f t="shared" si="17"/>
        <v>#DIV/0!</v>
      </c>
      <c r="BR83" s="123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3"/>
    </row>
    <row r="84" spans="1:74" s="9" customFormat="1" x14ac:dyDescent="0.25">
      <c r="A84" s="145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3">
        <f t="shared" si="37"/>
        <v>98.823350869626893</v>
      </c>
      <c r="F84" s="123"/>
      <c r="G84" s="83"/>
      <c r="H84" s="84">
        <f>LN(SUM($G$2:G84))</f>
        <v>1.9459101490553132</v>
      </c>
      <c r="I84" s="123">
        <f t="shared" si="39"/>
        <v>20.983928492808971</v>
      </c>
      <c r="J84" s="123"/>
      <c r="K84" s="83"/>
      <c r="L84" s="84">
        <f>LN(SUM($K$2:K84))</f>
        <v>3.970291913552122</v>
      </c>
      <c r="M84" s="123">
        <f t="shared" si="4"/>
        <v>31.207778443760702</v>
      </c>
      <c r="N84" s="123"/>
      <c r="O84" s="83"/>
      <c r="P84" s="84">
        <f>LN(SUM($O$2:O84))</f>
        <v>4.7535901911063645</v>
      </c>
      <c r="Q84" s="124">
        <f t="shared" si="38"/>
        <v>148.40016065268654</v>
      </c>
      <c r="R84" s="123"/>
      <c r="S84" s="83"/>
      <c r="T84" s="84">
        <f>LN(SUM($S$2:S84))</f>
        <v>0</v>
      </c>
      <c r="U84" s="127" t="e">
        <f t="shared" si="5"/>
        <v>#NUM!</v>
      </c>
      <c r="V84" s="123"/>
      <c r="W84" s="83"/>
      <c r="X84" s="84" t="e">
        <f>LN(SUM($W$2:W84))</f>
        <v>#NUM!</v>
      </c>
      <c r="Y84" s="124" t="e">
        <f t="shared" si="6"/>
        <v>#NUM!</v>
      </c>
      <c r="Z84" s="123"/>
      <c r="AA84" s="114">
        <v>1</v>
      </c>
      <c r="AB84" s="84">
        <f>LN(SUM($AA$2:AA84))</f>
        <v>1.0986122886681098</v>
      </c>
      <c r="AC84" s="124">
        <f t="shared" si="7"/>
        <v>15.955438719280238</v>
      </c>
      <c r="AD84" s="123"/>
      <c r="AE84" s="83">
        <v>2</v>
      </c>
      <c r="AF84" s="84">
        <f>LN(SUM($AE$2:AE84))</f>
        <v>5.1474944768134527</v>
      </c>
      <c r="AG84" s="124">
        <f t="shared" si="8"/>
        <v>37.212560608209955</v>
      </c>
      <c r="AH84" s="123"/>
      <c r="AI84" s="83"/>
      <c r="AJ84" s="84">
        <f>LN(SUM($AI$2:AI84))</f>
        <v>3.8066624897703196</v>
      </c>
      <c r="AK84" s="124">
        <f t="shared" si="9"/>
        <v>143.93750682634169</v>
      </c>
      <c r="AL84" s="123"/>
      <c r="AM84" s="83"/>
      <c r="AN84" s="84">
        <f>LN(SUM($AM$2:AM84))</f>
        <v>1.0986122886681098</v>
      </c>
      <c r="AO84" s="124" t="e">
        <f t="shared" si="10"/>
        <v>#DIV/0!</v>
      </c>
      <c r="AP84" s="123"/>
      <c r="AQ84" s="114"/>
      <c r="AR84" s="84">
        <f>LN(SUM($AQ$2:AQ84))</f>
        <v>1.0986122886681098</v>
      </c>
      <c r="AS84" s="124">
        <f t="shared" si="11"/>
        <v>9.5732632315681432</v>
      </c>
      <c r="AT84" s="123"/>
      <c r="AU84" s="83">
        <v>16</v>
      </c>
      <c r="AV84" s="84">
        <f>LN(SUM($AU$2:AU84))</f>
        <v>6.0210233493495267</v>
      </c>
      <c r="AW84" s="124">
        <f t="shared" si="12"/>
        <v>20.726903454956254</v>
      </c>
      <c r="AX84" s="123"/>
      <c r="AY84" s="83"/>
      <c r="AZ84" s="85" t="e">
        <f>LN(SUM($AY$2:AY84))</f>
        <v>#NUM!</v>
      </c>
      <c r="BA84" s="124" t="e">
        <f t="shared" si="13"/>
        <v>#NUM!</v>
      </c>
      <c r="BB84" s="123"/>
      <c r="BC84" s="114"/>
      <c r="BD84" s="85" t="e">
        <f>LN(SUM($BC$2:BC84))</f>
        <v>#NUM!</v>
      </c>
      <c r="BE84" s="124" t="e">
        <f t="shared" si="14"/>
        <v>#NUM!</v>
      </c>
      <c r="BF84" s="123"/>
      <c r="BG84" s="83"/>
      <c r="BH84" s="85">
        <f>LN(SUM($BG$2:BG84))</f>
        <v>2.8903717578961645</v>
      </c>
      <c r="BI84" s="124">
        <f t="shared" si="15"/>
        <v>67.909935744627049</v>
      </c>
      <c r="BJ84" s="123"/>
      <c r="BK84" s="83"/>
      <c r="BL84" s="85">
        <f>LN(SUM($BK$2:BK84))</f>
        <v>0.69314718055994529</v>
      </c>
      <c r="BM84" s="124" t="e">
        <f t="shared" si="16"/>
        <v>#DIV/0!</v>
      </c>
      <c r="BN84" s="123"/>
      <c r="BO84" s="83"/>
      <c r="BP84" s="85">
        <f>LN(SUM($BO$2:BO84))</f>
        <v>0.69314718055994529</v>
      </c>
      <c r="BQ84" s="124" t="e">
        <f t="shared" si="17"/>
        <v>#DIV/0!</v>
      </c>
      <c r="BR84" s="123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3"/>
    </row>
    <row r="85" spans="1:74" s="9" customFormat="1" x14ac:dyDescent="0.25">
      <c r="A85" s="145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3">
        <f t="shared" si="37"/>
        <v>69.170007657827412</v>
      </c>
      <c r="F85" s="123"/>
      <c r="G85" s="83">
        <v>1</v>
      </c>
      <c r="H85" s="84">
        <f>LN(SUM($G$2:G85))</f>
        <v>2.0794415416798357</v>
      </c>
      <c r="I85" s="123">
        <f t="shared" si="39"/>
        <v>16.569053828772393</v>
      </c>
      <c r="J85" s="123"/>
      <c r="K85" s="83">
        <v>3</v>
      </c>
      <c r="L85" s="84">
        <f>LN(SUM($K$2:K85))</f>
        <v>4.0253516907351496</v>
      </c>
      <c r="M85" s="123">
        <f t="shared" si="4"/>
        <v>30.515480625687935</v>
      </c>
      <c r="N85" s="123"/>
      <c r="O85" s="83">
        <v>1</v>
      </c>
      <c r="P85" s="84">
        <f>LN(SUM($O$2:O85))</f>
        <v>4.7621739347977563</v>
      </c>
      <c r="Q85" s="124">
        <f t="shared" si="38"/>
        <v>172.19528515238534</v>
      </c>
      <c r="R85" s="123"/>
      <c r="S85" s="83"/>
      <c r="T85" s="84">
        <f>LN(SUM($S$2:S85))</f>
        <v>0</v>
      </c>
      <c r="U85" s="127" t="e">
        <f t="shared" si="5"/>
        <v>#NUM!</v>
      </c>
      <c r="V85" s="123"/>
      <c r="W85" s="83"/>
      <c r="X85" s="84" t="e">
        <f>LN(SUM($W$2:W85))</f>
        <v>#NUM!</v>
      </c>
      <c r="Y85" s="124" t="e">
        <f t="shared" si="6"/>
        <v>#NUM!</v>
      </c>
      <c r="Z85" s="123"/>
      <c r="AA85" s="114"/>
      <c r="AB85" s="84">
        <f>LN(SUM($AA$2:AA85))</f>
        <v>1.0986122886681098</v>
      </c>
      <c r="AC85" s="124">
        <f t="shared" si="7"/>
        <v>9.5732632315681432</v>
      </c>
      <c r="AD85" s="123"/>
      <c r="AE85" s="83">
        <v>2</v>
      </c>
      <c r="AF85" s="84">
        <f>LN(SUM($AE$2:AE85))</f>
        <v>5.1590552992145291</v>
      </c>
      <c r="AG85" s="124">
        <f t="shared" si="8"/>
        <v>43.049218711082538</v>
      </c>
      <c r="AH85" s="123"/>
      <c r="AI85" s="83"/>
      <c r="AJ85" s="84">
        <f>LN(SUM($AI$2:AI85))</f>
        <v>3.8066624897703196</v>
      </c>
      <c r="AK85" s="124">
        <f t="shared" si="9"/>
        <v>143.93750682634169</v>
      </c>
      <c r="AL85" s="123"/>
      <c r="AM85" s="83"/>
      <c r="AN85" s="84">
        <f>LN(SUM($AM$2:AM85))</f>
        <v>1.0986122886681098</v>
      </c>
      <c r="AO85" s="124" t="e">
        <f t="shared" si="10"/>
        <v>#DIV/0!</v>
      </c>
      <c r="AP85" s="123"/>
      <c r="AQ85" s="114"/>
      <c r="AR85" s="84">
        <f>LN(SUM($AQ$2:AQ85))</f>
        <v>1.0986122886681098</v>
      </c>
      <c r="AS85" s="124">
        <f t="shared" si="11"/>
        <v>7.9777193596401208</v>
      </c>
      <c r="AT85" s="123"/>
      <c r="AU85" s="83">
        <v>12</v>
      </c>
      <c r="AV85" s="84">
        <f>LN(SUM($AU$2:AU85))</f>
        <v>6.0497334552319577</v>
      </c>
      <c r="AW85" s="124">
        <f t="shared" si="12"/>
        <v>19.406052174196059</v>
      </c>
      <c r="AX85" s="123"/>
      <c r="AY85" s="83"/>
      <c r="AZ85" s="85" t="e">
        <f>LN(SUM($AY$2:AY85))</f>
        <v>#NUM!</v>
      </c>
      <c r="BA85" s="124" t="e">
        <f t="shared" si="13"/>
        <v>#NUM!</v>
      </c>
      <c r="BB85" s="123"/>
      <c r="BC85" s="114"/>
      <c r="BD85" s="85" t="e">
        <f>LN(SUM($BC$2:BC85))</f>
        <v>#NUM!</v>
      </c>
      <c r="BE85" s="124" t="e">
        <f t="shared" si="14"/>
        <v>#NUM!</v>
      </c>
      <c r="BF85" s="123"/>
      <c r="BG85" s="83"/>
      <c r="BH85" s="85">
        <f>LN(SUM($BG$2:BG85))</f>
        <v>2.8903717578961645</v>
      </c>
      <c r="BI85" s="124">
        <f t="shared" si="15"/>
        <v>113.18322624104506</v>
      </c>
      <c r="BJ85" s="123"/>
      <c r="BK85" s="83"/>
      <c r="BL85" s="85">
        <f>LN(SUM($BK$2:BK85))</f>
        <v>0.69314718055994529</v>
      </c>
      <c r="BM85" s="124" t="e">
        <f t="shared" si="16"/>
        <v>#DIV/0!</v>
      </c>
      <c r="BN85" s="123"/>
      <c r="BO85" s="83"/>
      <c r="BP85" s="85">
        <f>LN(SUM($BO$2:BO85))</f>
        <v>0.69314718055994529</v>
      </c>
      <c r="BQ85" s="124" t="e">
        <f t="shared" si="17"/>
        <v>#DIV/0!</v>
      </c>
      <c r="BR85" s="123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3"/>
    </row>
    <row r="86" spans="1:74" s="9" customFormat="1" x14ac:dyDescent="0.25">
      <c r="A86" s="145">
        <f t="shared" si="40"/>
        <v>147</v>
      </c>
      <c r="B86" s="89">
        <v>44049</v>
      </c>
      <c r="C86" s="83"/>
      <c r="D86" s="84">
        <f>LN(SUM($C$2:C86))</f>
        <v>3.8712010109078911</v>
      </c>
      <c r="E86" s="123">
        <f t="shared" si="37"/>
        <v>64.641808477656767</v>
      </c>
      <c r="F86" s="123"/>
      <c r="G86" s="83">
        <v>3</v>
      </c>
      <c r="H86" s="84">
        <f>LN(SUM($G$2:G86))</f>
        <v>2.3978952727983707</v>
      </c>
      <c r="I86" s="123">
        <f t="shared" si="39"/>
        <v>9.3063526360991418</v>
      </c>
      <c r="J86" s="123"/>
      <c r="K86" s="83">
        <v>1</v>
      </c>
      <c r="L86" s="84">
        <f>LN(SUM($K$2:K86))</f>
        <v>4.0430512678345503</v>
      </c>
      <c r="M86" s="123">
        <f t="shared" si="4"/>
        <v>25.563170835937811</v>
      </c>
      <c r="N86" s="123"/>
      <c r="O86" s="83"/>
      <c r="P86" s="84">
        <f>LN(SUM($O$2:O86))</f>
        <v>4.7621739347977563</v>
      </c>
      <c r="Q86" s="124">
        <f t="shared" si="38"/>
        <v>204.09418003054884</v>
      </c>
      <c r="R86" s="123"/>
      <c r="S86" s="83"/>
      <c r="T86" s="84">
        <f>LN(SUM($S$2:S86))</f>
        <v>0</v>
      </c>
      <c r="U86" s="127" t="e">
        <f t="shared" si="5"/>
        <v>#NUM!</v>
      </c>
      <c r="V86" s="123"/>
      <c r="W86" s="83"/>
      <c r="X86" s="84" t="e">
        <f>LN(SUM($W$2:W86))</f>
        <v>#NUM!</v>
      </c>
      <c r="Y86" s="124" t="e">
        <f t="shared" si="6"/>
        <v>#NUM!</v>
      </c>
      <c r="Z86" s="123"/>
      <c r="AA86" s="114"/>
      <c r="AB86" s="84">
        <f>LN(SUM($AA$2:AA86))</f>
        <v>1.0986122886681098</v>
      </c>
      <c r="AC86" s="124">
        <f t="shared" si="7"/>
        <v>7.9777193596401208</v>
      </c>
      <c r="AD86" s="123"/>
      <c r="AE86" s="83">
        <v>8</v>
      </c>
      <c r="AF86" s="84">
        <f>LN(SUM($AE$2:AE86))</f>
        <v>5.2040066870767951</v>
      </c>
      <c r="AG86" s="124">
        <f t="shared" si="8"/>
        <v>35.925958602569985</v>
      </c>
      <c r="AH86" s="123"/>
      <c r="AI86" s="83"/>
      <c r="AJ86" s="84">
        <f>LN(SUM($AI$2:AI86))</f>
        <v>3.8066624897703196</v>
      </c>
      <c r="AK86" s="124">
        <f t="shared" si="9"/>
        <v>172.72500819161002</v>
      </c>
      <c r="AL86" s="123"/>
      <c r="AM86" s="83"/>
      <c r="AN86" s="84">
        <f>LN(SUM($AM$2:AM86))</f>
        <v>1.0986122886681098</v>
      </c>
      <c r="AO86" s="124" t="e">
        <f t="shared" si="10"/>
        <v>#DIV/0!</v>
      </c>
      <c r="AP86" s="123"/>
      <c r="AQ86" s="114">
        <v>3</v>
      </c>
      <c r="AR86" s="84">
        <f>LN(SUM($AQ$2:AQ86))</f>
        <v>1.791759469228055</v>
      </c>
      <c r="AS86" s="124">
        <f t="shared" si="11"/>
        <v>4.3012239257714553</v>
      </c>
      <c r="AT86" s="123"/>
      <c r="AU86" s="83">
        <v>49</v>
      </c>
      <c r="AV86" s="84">
        <f>LN(SUM($AU$2:AU86))</f>
        <v>6.1590953884919326</v>
      </c>
      <c r="AW86" s="124">
        <f t="shared" si="12"/>
        <v>15.066571022854102</v>
      </c>
      <c r="AX86" s="123"/>
      <c r="AY86" s="83"/>
      <c r="AZ86" s="85" t="e">
        <f>LN(SUM($AY$2:AY86))</f>
        <v>#NUM!</v>
      </c>
      <c r="BA86" s="124" t="e">
        <f t="shared" si="13"/>
        <v>#NUM!</v>
      </c>
      <c r="BB86" s="123"/>
      <c r="BC86" s="114"/>
      <c r="BD86" s="85" t="e">
        <f>LN(SUM($BC$2:BC86))</f>
        <v>#NUM!</v>
      </c>
      <c r="BE86" s="124" t="e">
        <f t="shared" si="14"/>
        <v>#NUM!</v>
      </c>
      <c r="BF86" s="123"/>
      <c r="BG86" s="83"/>
      <c r="BH86" s="85">
        <f>LN(SUM($BG$2:BG86))</f>
        <v>2.8903717578961645</v>
      </c>
      <c r="BI86" s="124" t="e">
        <f t="shared" si="15"/>
        <v>#DIV/0!</v>
      </c>
      <c r="BJ86" s="123"/>
      <c r="BK86" s="83"/>
      <c r="BL86" s="85">
        <f>LN(SUM($BK$2:BK86))</f>
        <v>0.69314718055994529</v>
      </c>
      <c r="BM86" s="124" t="e">
        <f t="shared" si="16"/>
        <v>#DIV/0!</v>
      </c>
      <c r="BN86" s="123"/>
      <c r="BO86" s="83"/>
      <c r="BP86" s="85">
        <f>LN(SUM($BO$2:BO86))</f>
        <v>0.69314718055994529</v>
      </c>
      <c r="BQ86" s="124" t="e">
        <f t="shared" si="17"/>
        <v>#DIV/0!</v>
      </c>
      <c r="BR86" s="123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3"/>
    </row>
    <row r="87" spans="1:74" s="9" customFormat="1" x14ac:dyDescent="0.25">
      <c r="A87" s="145">
        <f t="shared" si="40"/>
        <v>148</v>
      </c>
      <c r="B87" s="89">
        <v>44050</v>
      </c>
      <c r="C87" s="83"/>
      <c r="D87" s="84">
        <f>LN(SUM($C$2:C87))</f>
        <v>3.8712010109078911</v>
      </c>
      <c r="E87" s="123">
        <f t="shared" si="37"/>
        <v>76.003668895658691</v>
      </c>
      <c r="F87" s="123"/>
      <c r="G87" s="83">
        <v>1</v>
      </c>
      <c r="H87" s="84">
        <f>LN(SUM($G$2:G87))</f>
        <v>2.4849066497880004</v>
      </c>
      <c r="I87" s="123">
        <f t="shared" si="39"/>
        <v>7.3114280723493321</v>
      </c>
      <c r="J87" s="123"/>
      <c r="K87" s="83">
        <v>2</v>
      </c>
      <c r="L87" s="84">
        <f>LN(SUM($K$2:K87))</f>
        <v>4.0775374439057197</v>
      </c>
      <c r="M87" s="123">
        <f t="shared" si="4"/>
        <v>23.252657702221324</v>
      </c>
      <c r="N87" s="123"/>
      <c r="O87" s="83">
        <v>1</v>
      </c>
      <c r="P87" s="84">
        <f>LN(SUM($O$2:O87))</f>
        <v>4.7706846244656651</v>
      </c>
      <c r="Q87" s="124">
        <f t="shared" si="38"/>
        <v>251.94053582755041</v>
      </c>
      <c r="R87" s="123"/>
      <c r="S87" s="83"/>
      <c r="T87" s="84">
        <f>LN(SUM($S$2:S87))</f>
        <v>0</v>
      </c>
      <c r="U87" s="127" t="e">
        <f t="shared" si="5"/>
        <v>#DIV/0!</v>
      </c>
      <c r="V87" s="123"/>
      <c r="W87" s="83"/>
      <c r="X87" s="84" t="e">
        <f>LN(SUM($W$2:W87))</f>
        <v>#NUM!</v>
      </c>
      <c r="Y87" s="124" t="e">
        <f t="shared" si="6"/>
        <v>#NUM!</v>
      </c>
      <c r="Z87" s="123"/>
      <c r="AA87" s="114"/>
      <c r="AB87" s="84">
        <f>LN(SUM($AA$2:AA87))</f>
        <v>1.0986122886681098</v>
      </c>
      <c r="AC87" s="124">
        <f t="shared" si="7"/>
        <v>7.9777193596401208</v>
      </c>
      <c r="AD87" s="123"/>
      <c r="AE87" s="83">
        <v>5</v>
      </c>
      <c r="AF87" s="84">
        <f>LN(SUM($AE$2:AE87))</f>
        <v>5.2311086168545868</v>
      </c>
      <c r="AG87" s="124">
        <f t="shared" si="8"/>
        <v>31.012332484585624</v>
      </c>
      <c r="AH87" s="123"/>
      <c r="AI87" s="83"/>
      <c r="AJ87" s="84">
        <f>LN(SUM($AI$2:AI87))</f>
        <v>3.8066624897703196</v>
      </c>
      <c r="AK87" s="124">
        <f t="shared" si="9"/>
        <v>287.87501365268338</v>
      </c>
      <c r="AL87" s="123"/>
      <c r="AM87" s="83"/>
      <c r="AN87" s="84">
        <f>LN(SUM($AM$2:AM87))</f>
        <v>1.0986122886681098</v>
      </c>
      <c r="AO87" s="124" t="e">
        <f t="shared" si="10"/>
        <v>#DIV/0!</v>
      </c>
      <c r="AP87" s="123"/>
      <c r="AQ87" s="114"/>
      <c r="AR87" s="84">
        <f>LN(SUM($AQ$2:AQ87))</f>
        <v>1.791759469228055</v>
      </c>
      <c r="AS87" s="124">
        <f t="shared" si="11"/>
        <v>3.5332066200001617</v>
      </c>
      <c r="AT87" s="123"/>
      <c r="AU87" s="83">
        <v>54</v>
      </c>
      <c r="AV87" s="84">
        <f>LN(SUM($AU$2:AU87))</f>
        <v>6.2672005485413624</v>
      </c>
      <c r="AW87" s="124">
        <f t="shared" si="12"/>
        <v>11.696381303592203</v>
      </c>
      <c r="AX87" s="123"/>
      <c r="AY87" s="83"/>
      <c r="AZ87" s="85" t="e">
        <f>LN(SUM($AY$2:AY87))</f>
        <v>#NUM!</v>
      </c>
      <c r="BA87" s="124" t="e">
        <f t="shared" si="13"/>
        <v>#NUM!</v>
      </c>
      <c r="BB87" s="123"/>
      <c r="BC87" s="114"/>
      <c r="BD87" s="85" t="e">
        <f>LN(SUM($BC$2:BC87))</f>
        <v>#NUM!</v>
      </c>
      <c r="BE87" s="124" t="e">
        <f t="shared" si="14"/>
        <v>#NUM!</v>
      </c>
      <c r="BF87" s="123"/>
      <c r="BG87" s="83"/>
      <c r="BH87" s="85">
        <f>LN(SUM($BG$2:BG87))</f>
        <v>2.8903717578961645</v>
      </c>
      <c r="BI87" s="124" t="e">
        <f t="shared" si="15"/>
        <v>#DIV/0!</v>
      </c>
      <c r="BJ87" s="123"/>
      <c r="BK87" s="83"/>
      <c r="BL87" s="85">
        <f>LN(SUM($BK$2:BK87))</f>
        <v>0.69314718055994529</v>
      </c>
      <c r="BM87" s="124" t="e">
        <f t="shared" si="16"/>
        <v>#DIV/0!</v>
      </c>
      <c r="BN87" s="123"/>
      <c r="BO87" s="83"/>
      <c r="BP87" s="85">
        <f>LN(SUM($BO$2:BO87))</f>
        <v>0.69314718055994529</v>
      </c>
      <c r="BQ87" s="124" t="e">
        <f t="shared" si="17"/>
        <v>#DIV/0!</v>
      </c>
      <c r="BR87" s="123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3"/>
    </row>
    <row r="88" spans="1:74" s="9" customFormat="1" x14ac:dyDescent="0.25">
      <c r="A88" s="145">
        <f t="shared" si="40"/>
        <v>149</v>
      </c>
      <c r="B88" s="89">
        <v>44051</v>
      </c>
      <c r="C88" s="83"/>
      <c r="D88" s="84">
        <f>LN(SUM($C$2:C88))</f>
        <v>3.8712010109078911</v>
      </c>
      <c r="E88" s="123">
        <f t="shared" si="37"/>
        <v>82.993363772880784</v>
      </c>
      <c r="F88" s="123"/>
      <c r="G88" s="83"/>
      <c r="H88" s="84">
        <f>LN(SUM($G$2:G88))</f>
        <v>2.4849066497880004</v>
      </c>
      <c r="I88" s="123">
        <f t="shared" si="39"/>
        <v>6.1672452193838616</v>
      </c>
      <c r="J88" s="123"/>
      <c r="K88" s="83">
        <v>1</v>
      </c>
      <c r="L88" s="84">
        <f>LN(SUM($K$2:K88))</f>
        <v>4.0943445622221004</v>
      </c>
      <c r="M88" s="123">
        <f t="shared" si="4"/>
        <v>25.048968270344179</v>
      </c>
      <c r="N88" s="123"/>
      <c r="O88" s="83"/>
      <c r="P88" s="84">
        <f>LN(SUM($O$2:O88))</f>
        <v>4.7706846244656651</v>
      </c>
      <c r="Q88" s="124">
        <f t="shared" si="38"/>
        <v>206.34663951476313</v>
      </c>
      <c r="R88" s="123"/>
      <c r="S88" s="83">
        <v>1</v>
      </c>
      <c r="T88" s="84">
        <f>LN(SUM($S$2:S88))</f>
        <v>0.69314718055994529</v>
      </c>
      <c r="U88" s="127">
        <f t="shared" si="5"/>
        <v>9.3333333333333339</v>
      </c>
      <c r="V88" s="123"/>
      <c r="W88" s="83"/>
      <c r="X88" s="84" t="e">
        <f>LN(SUM($W$2:W88))</f>
        <v>#NUM!</v>
      </c>
      <c r="Y88" s="124" t="e">
        <f t="shared" si="6"/>
        <v>#NUM!</v>
      </c>
      <c r="Z88" s="123"/>
      <c r="AA88" s="114"/>
      <c r="AB88" s="84">
        <f>LN(SUM($AA$2:AA88))</f>
        <v>1.0986122886681098</v>
      </c>
      <c r="AC88" s="124">
        <f t="shared" si="7"/>
        <v>9.5732632315681432</v>
      </c>
      <c r="AD88" s="123"/>
      <c r="AE88" s="83">
        <v>4</v>
      </c>
      <c r="AF88" s="84">
        <f>LN(SUM($AE$2:AE88))</f>
        <v>5.2522734280466299</v>
      </c>
      <c r="AG88" s="124">
        <f t="shared" si="8"/>
        <v>29.859960846242295</v>
      </c>
      <c r="AH88" s="123"/>
      <c r="AI88" s="83"/>
      <c r="AJ88" s="84">
        <f>LN(SUM($AI$2:AI88))</f>
        <v>3.8066624897703196</v>
      </c>
      <c r="AK88" s="124" t="e">
        <f t="shared" si="9"/>
        <v>#DIV/0!</v>
      </c>
      <c r="AL88" s="123"/>
      <c r="AM88" s="83"/>
      <c r="AN88" s="84">
        <f>LN(SUM($AM$2:AM88))</f>
        <v>1.0986122886681098</v>
      </c>
      <c r="AO88" s="124" t="e">
        <f t="shared" si="10"/>
        <v>#DIV/0!</v>
      </c>
      <c r="AP88" s="123"/>
      <c r="AQ88" s="114"/>
      <c r="AR88" s="84">
        <f>LN(SUM($AQ$2:AQ88))</f>
        <v>1.791759469228055</v>
      </c>
      <c r="AS88" s="124">
        <f t="shared" si="11"/>
        <v>3.6106262008557217</v>
      </c>
      <c r="AT88" s="123"/>
      <c r="AU88" s="83">
        <v>30</v>
      </c>
      <c r="AV88" s="84">
        <f>LN(SUM($AU$2:AU88))</f>
        <v>6.3225652399272843</v>
      </c>
      <c r="AW88" s="124">
        <f t="shared" si="12"/>
        <v>10.23331555564576</v>
      </c>
      <c r="AX88" s="123"/>
      <c r="AY88" s="83"/>
      <c r="AZ88" s="85" t="e">
        <f>LN(SUM($AY$2:AY88))</f>
        <v>#NUM!</v>
      </c>
      <c r="BA88" s="124" t="e">
        <f t="shared" si="13"/>
        <v>#NUM!</v>
      </c>
      <c r="BB88" s="123"/>
      <c r="BC88" s="114"/>
      <c r="BD88" s="85" t="e">
        <f>LN(SUM($BC$2:BC88))</f>
        <v>#NUM!</v>
      </c>
      <c r="BE88" s="124" t="e">
        <f t="shared" si="14"/>
        <v>#NUM!</v>
      </c>
      <c r="BF88" s="123"/>
      <c r="BG88" s="83"/>
      <c r="BH88" s="85">
        <f>LN(SUM($BG$2:BG88))</f>
        <v>2.8903717578961645</v>
      </c>
      <c r="BI88" s="124" t="e">
        <f t="shared" si="15"/>
        <v>#DIV/0!</v>
      </c>
      <c r="BJ88" s="123"/>
      <c r="BK88" s="83"/>
      <c r="BL88" s="85">
        <f>LN(SUM($BK$2:BK88))</f>
        <v>0.69314718055994529</v>
      </c>
      <c r="BM88" s="124" t="e">
        <f t="shared" si="16"/>
        <v>#DIV/0!</v>
      </c>
      <c r="BN88" s="123"/>
      <c r="BO88" s="83"/>
      <c r="BP88" s="85">
        <f>LN(SUM($BO$2:BO88))</f>
        <v>0.69314718055994529</v>
      </c>
      <c r="BQ88" s="124" t="e">
        <f t="shared" si="17"/>
        <v>#DIV/0!</v>
      </c>
      <c r="BR88" s="123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3"/>
    </row>
    <row r="89" spans="1:74" s="9" customFormat="1" x14ac:dyDescent="0.25">
      <c r="A89" s="145">
        <f t="shared" si="40"/>
        <v>150</v>
      </c>
      <c r="B89" s="89">
        <v>44052</v>
      </c>
      <c r="C89" s="83"/>
      <c r="D89" s="84">
        <f>LN(SUM($C$2:C89))</f>
        <v>3.8712010109078911</v>
      </c>
      <c r="E89" s="123">
        <f t="shared" si="37"/>
        <v>114.30954102268102</v>
      </c>
      <c r="F89" s="123"/>
      <c r="G89" s="83"/>
      <c r="H89" s="84">
        <f>LN(SUM($G$2:G89))</f>
        <v>2.4849066497880004</v>
      </c>
      <c r="I89" s="123">
        <f t="shared" si="39"/>
        <v>6.2597803562268997</v>
      </c>
      <c r="J89" s="123"/>
      <c r="K89" s="83">
        <v>2</v>
      </c>
      <c r="L89" s="84">
        <f>LN(SUM($K$2:K89))</f>
        <v>4.1271343850450917</v>
      </c>
      <c r="M89" s="123">
        <f t="shared" si="4"/>
        <v>25.178588652445494</v>
      </c>
      <c r="N89" s="123"/>
      <c r="O89" s="83">
        <v>1</v>
      </c>
      <c r="P89" s="84">
        <f>LN(SUM($O$2:O89))</f>
        <v>4.7791234931115296</v>
      </c>
      <c r="Q89" s="124">
        <f t="shared" si="38"/>
        <v>162.68406131017252</v>
      </c>
      <c r="R89" s="123"/>
      <c r="S89" s="83"/>
      <c r="T89" s="84">
        <f>LN(SUM($S$2:S89))</f>
        <v>0.69314718055994529</v>
      </c>
      <c r="U89" s="127">
        <f t="shared" si="5"/>
        <v>5.6000000000000005</v>
      </c>
      <c r="V89" s="123"/>
      <c r="W89" s="83"/>
      <c r="X89" s="84" t="e">
        <f>LN(SUM($W$2:W89))</f>
        <v>#NUM!</v>
      </c>
      <c r="Y89" s="124" t="e">
        <f t="shared" si="6"/>
        <v>#NUM!</v>
      </c>
      <c r="Z89" s="123"/>
      <c r="AA89" s="114">
        <v>2</v>
      </c>
      <c r="AB89" s="84">
        <f>LN(SUM($AA$2:AA89))</f>
        <v>1.6094379124341003</v>
      </c>
      <c r="AC89" s="124">
        <f t="shared" si="7"/>
        <v>7.0603941087496143</v>
      </c>
      <c r="AD89" s="123"/>
      <c r="AE89" s="83">
        <v>2</v>
      </c>
      <c r="AF89" s="84">
        <f>LN(SUM($AE$2:AE89))</f>
        <v>5.2626901889048856</v>
      </c>
      <c r="AG89" s="124">
        <f t="shared" si="8"/>
        <v>29.304722002719476</v>
      </c>
      <c r="AH89" s="123"/>
      <c r="AI89" s="83"/>
      <c r="AJ89" s="84">
        <f>LN(SUM($AI$2:AI89))</f>
        <v>3.8066624897703196</v>
      </c>
      <c r="AK89" s="124" t="e">
        <f t="shared" si="9"/>
        <v>#DIV/0!</v>
      </c>
      <c r="AL89" s="123"/>
      <c r="AM89" s="83"/>
      <c r="AN89" s="84">
        <f>LN(SUM($AM$2:AM89))</f>
        <v>1.0986122886681098</v>
      </c>
      <c r="AO89" s="124" t="e">
        <f t="shared" si="10"/>
        <v>#DIV/0!</v>
      </c>
      <c r="AP89" s="123"/>
      <c r="AQ89" s="114">
        <v>2</v>
      </c>
      <c r="AR89" s="84">
        <f>LN(SUM($AQ$2:AQ89))</f>
        <v>2.0794415416798357</v>
      </c>
      <c r="AS89" s="124">
        <f t="shared" si="11"/>
        <v>3.8646742902006159</v>
      </c>
      <c r="AT89" s="123"/>
      <c r="AU89" s="83">
        <v>36</v>
      </c>
      <c r="AV89" s="84">
        <f>LN(SUM($AU$2:AU89))</f>
        <v>6.3851943989977258</v>
      </c>
      <c r="AW89" s="124">
        <f t="shared" si="12"/>
        <v>9.5517509920207857</v>
      </c>
      <c r="AX89" s="123"/>
      <c r="AY89" s="83">
        <v>1</v>
      </c>
      <c r="AZ89" s="85">
        <f>LN(SUM($AY$2:AY89))</f>
        <v>0</v>
      </c>
      <c r="BA89" s="124" t="e">
        <f t="shared" si="13"/>
        <v>#NUM!</v>
      </c>
      <c r="BB89" s="123"/>
      <c r="BC89" s="114"/>
      <c r="BD89" s="85" t="e">
        <f>LN(SUM($BC$2:BC89))</f>
        <v>#NUM!</v>
      </c>
      <c r="BE89" s="124" t="e">
        <f t="shared" si="14"/>
        <v>#NUM!</v>
      </c>
      <c r="BF89" s="123"/>
      <c r="BG89" s="83">
        <v>1</v>
      </c>
      <c r="BH89" s="85">
        <f>LN(SUM($BG$2:BG89))</f>
        <v>2.9444389791664403</v>
      </c>
      <c r="BI89" s="124">
        <f t="shared" si="15"/>
        <v>119.65426617518422</v>
      </c>
      <c r="BJ89" s="123"/>
      <c r="BK89" s="83">
        <v>1</v>
      </c>
      <c r="BL89" s="85">
        <f>LN(SUM($BK$2:BK89))</f>
        <v>1.0986122886681098</v>
      </c>
      <c r="BM89" s="124">
        <f t="shared" si="16"/>
        <v>15.955438719280238</v>
      </c>
      <c r="BN89" s="123"/>
      <c r="BO89" s="83"/>
      <c r="BP89" s="85">
        <f>LN(SUM($BO$2:BO89))</f>
        <v>0.69314718055994529</v>
      </c>
      <c r="BQ89" s="124" t="e">
        <f t="shared" si="17"/>
        <v>#DIV/0!</v>
      </c>
      <c r="BR89" s="123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3"/>
    </row>
    <row r="90" spans="1:74" s="9" customFormat="1" x14ac:dyDescent="0.25">
      <c r="A90" s="145">
        <f t="shared" si="40"/>
        <v>151</v>
      </c>
      <c r="B90" s="89">
        <v>44053</v>
      </c>
      <c r="C90" s="83"/>
      <c r="D90" s="84">
        <f>LN(SUM($C$2:C90))</f>
        <v>3.8712010109078911</v>
      </c>
      <c r="E90" s="123">
        <f t="shared" si="37"/>
        <v>307.28389993446416</v>
      </c>
      <c r="F90" s="123"/>
      <c r="G90" s="83"/>
      <c r="H90" s="84">
        <f>LN(SUM($G$2:G90))</f>
        <v>2.4849066497880004</v>
      </c>
      <c r="I90" s="123">
        <f t="shared" si="39"/>
        <v>7.7171581723039528</v>
      </c>
      <c r="J90" s="123"/>
      <c r="K90" s="83"/>
      <c r="L90" s="84">
        <f>LN(SUM($K$2:K90))</f>
        <v>4.1271343850450917</v>
      </c>
      <c r="M90" s="123">
        <f t="shared" si="4"/>
        <v>26.755573511724027</v>
      </c>
      <c r="N90" s="123"/>
      <c r="O90" s="83">
        <v>2</v>
      </c>
      <c r="P90" s="84">
        <f>LN(SUM($O$2:O90))</f>
        <v>4.7957905455967413</v>
      </c>
      <c r="Q90" s="124">
        <f t="shared" si="38"/>
        <v>114.83356711010501</v>
      </c>
      <c r="R90" s="123"/>
      <c r="S90" s="83"/>
      <c r="T90" s="84">
        <f>LN(SUM($S$2:S90))</f>
        <v>0.69314718055994529</v>
      </c>
      <c r="U90" s="127">
        <f t="shared" si="5"/>
        <v>4.666666666666667</v>
      </c>
      <c r="V90" s="123"/>
      <c r="W90" s="83"/>
      <c r="X90" s="84" t="e">
        <f>LN(SUM($W$2:W90))</f>
        <v>#NUM!</v>
      </c>
      <c r="Y90" s="124" t="e">
        <f t="shared" si="6"/>
        <v>#NUM!</v>
      </c>
      <c r="Z90" s="123"/>
      <c r="AA90" s="114"/>
      <c r="AB90" s="84">
        <f>LN(SUM($AA$2:AA90))</f>
        <v>1.6094379124341003</v>
      </c>
      <c r="AC90" s="124">
        <f t="shared" si="7"/>
        <v>7.5987265135976569</v>
      </c>
      <c r="AD90" s="123"/>
      <c r="AE90" s="83">
        <v>14</v>
      </c>
      <c r="AF90" s="84">
        <f>LN(SUM($AE$2:AE90))</f>
        <v>5.3327187932653688</v>
      </c>
      <c r="AG90" s="124">
        <f t="shared" si="8"/>
        <v>23.924919247682492</v>
      </c>
      <c r="AH90" s="123"/>
      <c r="AI90" s="83"/>
      <c r="AJ90" s="84">
        <f>LN(SUM($AI$2:AI90))</f>
        <v>3.8066624897703196</v>
      </c>
      <c r="AK90" s="124" t="e">
        <f t="shared" si="9"/>
        <v>#DIV/0!</v>
      </c>
      <c r="AL90" s="123"/>
      <c r="AM90" s="83"/>
      <c r="AN90" s="84">
        <f>LN(SUM($AM$2:AM90))</f>
        <v>1.0986122886681098</v>
      </c>
      <c r="AO90" s="124" t="e">
        <f t="shared" si="10"/>
        <v>#DIV/0!</v>
      </c>
      <c r="AP90" s="123"/>
      <c r="AQ90" s="114"/>
      <c r="AR90" s="84">
        <f>LN(SUM($AQ$2:AQ90))</f>
        <v>2.0794415416798357</v>
      </c>
      <c r="AS90" s="124">
        <f t="shared" si="11"/>
        <v>3.9574922946239739</v>
      </c>
      <c r="AT90" s="123"/>
      <c r="AU90" s="83">
        <v>51</v>
      </c>
      <c r="AV90" s="84">
        <f>LN(SUM($AU$2:AU90))</f>
        <v>6.4676987261043539</v>
      </c>
      <c r="AW90" s="124">
        <f t="shared" si="12"/>
        <v>8.925662969528025</v>
      </c>
      <c r="AX90" s="123"/>
      <c r="AY90" s="83"/>
      <c r="AZ90" s="85">
        <f>LN(SUM($AY$2:AY90))</f>
        <v>0</v>
      </c>
      <c r="BA90" s="124" t="e">
        <f t="shared" si="13"/>
        <v>#NUM!</v>
      </c>
      <c r="BB90" s="123"/>
      <c r="BC90" s="114"/>
      <c r="BD90" s="85" t="e">
        <f>LN(SUM($BC$2:BC90))</f>
        <v>#NUM!</v>
      </c>
      <c r="BE90" s="124" t="e">
        <f t="shared" si="14"/>
        <v>#NUM!</v>
      </c>
      <c r="BF90" s="123"/>
      <c r="BG90" s="83"/>
      <c r="BH90" s="85">
        <f>LN(SUM($BG$2:BG90))</f>
        <v>2.9444389791664403</v>
      </c>
      <c r="BI90" s="124">
        <f t="shared" si="15"/>
        <v>71.792559705110534</v>
      </c>
      <c r="BJ90" s="123"/>
      <c r="BK90" s="83"/>
      <c r="BL90" s="85">
        <f>LN(SUM($BK$2:BK90))</f>
        <v>1.0986122886681098</v>
      </c>
      <c r="BM90" s="124">
        <f t="shared" si="16"/>
        <v>9.5732632315681432</v>
      </c>
      <c r="BN90" s="123"/>
      <c r="BO90" s="83"/>
      <c r="BP90" s="85">
        <f>LN(SUM($BO$2:BO90))</f>
        <v>0.69314718055994529</v>
      </c>
      <c r="BQ90" s="124" t="e">
        <f t="shared" si="17"/>
        <v>#DIV/0!</v>
      </c>
      <c r="BR90" s="123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3"/>
    </row>
    <row r="91" spans="1:74" s="9" customFormat="1" x14ac:dyDescent="0.25">
      <c r="A91" s="145">
        <f t="shared" si="40"/>
        <v>152</v>
      </c>
      <c r="B91" s="89">
        <v>44054</v>
      </c>
      <c r="C91" s="83"/>
      <c r="D91" s="84">
        <f>LN(SUM($C$2:C91))</f>
        <v>3.8712010109078911</v>
      </c>
      <c r="E91" s="123" t="e">
        <f t="shared" si="37"/>
        <v>#DIV/0!</v>
      </c>
      <c r="F91" s="123"/>
      <c r="G91" s="83">
        <v>1</v>
      </c>
      <c r="H91" s="84">
        <f>LN(SUM($G$2:G91))</f>
        <v>2.5649493574615367</v>
      </c>
      <c r="I91" s="123">
        <f t="shared" si="39"/>
        <v>11.902834179071284</v>
      </c>
      <c r="J91" s="123"/>
      <c r="K91" s="83"/>
      <c r="L91" s="84">
        <f>LN(SUM($K$2:K91))</f>
        <v>4.1271343850450917</v>
      </c>
      <c r="M91" s="123">
        <f t="shared" si="4"/>
        <v>37.101325465047438</v>
      </c>
      <c r="N91" s="123"/>
      <c r="O91" s="83"/>
      <c r="P91" s="84">
        <f>LN(SUM($O$2:O91))</f>
        <v>4.7957905455967413</v>
      </c>
      <c r="Q91" s="124">
        <f t="shared" si="38"/>
        <v>109.94736951269614</v>
      </c>
      <c r="R91" s="123"/>
      <c r="S91" s="83"/>
      <c r="T91" s="84">
        <f>LN(SUM($S$2:S91))</f>
        <v>0.69314718055994529</v>
      </c>
      <c r="U91" s="127">
        <f t="shared" si="5"/>
        <v>4.666666666666667</v>
      </c>
      <c r="V91" s="123"/>
      <c r="W91" s="83"/>
      <c r="X91" s="84" t="e">
        <f>LN(SUM($W$2:W91))</f>
        <v>#NUM!</v>
      </c>
      <c r="Y91" s="124" t="e">
        <f t="shared" si="6"/>
        <v>#NUM!</v>
      </c>
      <c r="Z91" s="123"/>
      <c r="AA91" s="114"/>
      <c r="AB91" s="84">
        <f>LN(SUM($AA$2:AA91))</f>
        <v>1.6094379124341003</v>
      </c>
      <c r="AC91" s="124">
        <f t="shared" si="7"/>
        <v>6.3322720946647149</v>
      </c>
      <c r="AD91" s="123"/>
      <c r="AE91" s="83"/>
      <c r="AF91" s="84">
        <f>LN(SUM($AE$2:AE91))</f>
        <v>5.3327187932653688</v>
      </c>
      <c r="AG91" s="124">
        <f t="shared" si="8"/>
        <v>23.960753717575862</v>
      </c>
      <c r="AH91" s="123"/>
      <c r="AI91" s="83"/>
      <c r="AJ91" s="84">
        <f>LN(SUM($AI$2:AI91))</f>
        <v>3.8066624897703196</v>
      </c>
      <c r="AK91" s="124" t="e">
        <f t="shared" si="9"/>
        <v>#DIV/0!</v>
      </c>
      <c r="AL91" s="123"/>
      <c r="AM91" s="83"/>
      <c r="AN91" s="84">
        <f>LN(SUM($AM$2:AM91))</f>
        <v>1.0986122886681098</v>
      </c>
      <c r="AO91" s="124" t="e">
        <f t="shared" si="10"/>
        <v>#DIV/0!</v>
      </c>
      <c r="AP91" s="123"/>
      <c r="AQ91" s="114">
        <v>2</v>
      </c>
      <c r="AR91" s="84">
        <f>LN(SUM($AQ$2:AQ91))</f>
        <v>2.3025850929940459</v>
      </c>
      <c r="AS91" s="124">
        <f t="shared" si="11"/>
        <v>4.3370445710614645</v>
      </c>
      <c r="AT91" s="123"/>
      <c r="AU91" s="83">
        <v>32</v>
      </c>
      <c r="AV91" s="84">
        <f>LN(SUM($AU$2:AU91))</f>
        <v>6.5161930760429643</v>
      </c>
      <c r="AW91" s="124">
        <f t="shared" si="12"/>
        <v>9.0922460714025704</v>
      </c>
      <c r="AX91" s="123"/>
      <c r="AY91" s="83"/>
      <c r="AZ91" s="85">
        <f>LN(SUM($AY$2:AY91))</f>
        <v>0</v>
      </c>
      <c r="BA91" s="124" t="e">
        <f t="shared" si="13"/>
        <v>#NUM!</v>
      </c>
      <c r="BB91" s="123"/>
      <c r="BC91" s="114"/>
      <c r="BD91" s="85" t="e">
        <f>LN(SUM($BC$2:BC91))</f>
        <v>#NUM!</v>
      </c>
      <c r="BE91" s="124" t="e">
        <f t="shared" si="14"/>
        <v>#NUM!</v>
      </c>
      <c r="BF91" s="123"/>
      <c r="BG91" s="83"/>
      <c r="BH91" s="85">
        <f>LN(SUM($BG$2:BG91))</f>
        <v>2.9444389791664403</v>
      </c>
      <c r="BI91" s="124">
        <f t="shared" si="15"/>
        <v>59.827133087592109</v>
      </c>
      <c r="BJ91" s="123"/>
      <c r="BK91" s="83"/>
      <c r="BL91" s="85">
        <f>LN(SUM($BK$2:BK91))</f>
        <v>1.0986122886681098</v>
      </c>
      <c r="BM91" s="124">
        <f t="shared" si="16"/>
        <v>7.9777193596401208</v>
      </c>
      <c r="BN91" s="123"/>
      <c r="BO91" s="83"/>
      <c r="BP91" s="85">
        <f>LN(SUM($BO$2:BO91))</f>
        <v>0.69314718055994529</v>
      </c>
      <c r="BQ91" s="124" t="e">
        <f t="shared" si="17"/>
        <v>#DIV/0!</v>
      </c>
      <c r="BR91" s="123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3"/>
    </row>
    <row r="92" spans="1:74" s="9" customFormat="1" x14ac:dyDescent="0.25">
      <c r="A92" s="145">
        <f t="shared" si="40"/>
        <v>153</v>
      </c>
      <c r="B92" s="89">
        <v>44055</v>
      </c>
      <c r="C92" s="83"/>
      <c r="D92" s="84">
        <f>LN(SUM($C$2:C92))</f>
        <v>3.8712010109078911</v>
      </c>
      <c r="E92" s="123" t="e">
        <f t="shared" si="37"/>
        <v>#DIV/0!</v>
      </c>
      <c r="F92" s="123"/>
      <c r="G92" s="83"/>
      <c r="H92" s="84">
        <f>LN(SUM($G$2:G92))</f>
        <v>2.5649493574615367</v>
      </c>
      <c r="I92" s="123">
        <f t="shared" si="39"/>
        <v>29.350759111409214</v>
      </c>
      <c r="J92" s="123"/>
      <c r="K92" s="83"/>
      <c r="L92" s="84">
        <f>LN(SUM($K$2:K92))</f>
        <v>4.1271343850450917</v>
      </c>
      <c r="M92" s="123">
        <f t="shared" si="4"/>
        <v>50.511325653968491</v>
      </c>
      <c r="N92" s="123"/>
      <c r="O92" s="83"/>
      <c r="P92" s="84">
        <f>LN(SUM($O$2:O92))</f>
        <v>4.7957905455967413</v>
      </c>
      <c r="Q92" s="124">
        <f t="shared" si="38"/>
        <v>110.16850725938045</v>
      </c>
      <c r="R92" s="123"/>
      <c r="S92" s="83"/>
      <c r="T92" s="84">
        <f>LN(SUM($S$2:S92))</f>
        <v>0.69314718055994529</v>
      </c>
      <c r="U92" s="127">
        <f t="shared" si="5"/>
        <v>5.6000000000000005</v>
      </c>
      <c r="V92" s="123"/>
      <c r="W92" s="83"/>
      <c r="X92" s="84" t="e">
        <f>LN(SUM($W$2:W92))</f>
        <v>#NUM!</v>
      </c>
      <c r="Y92" s="124" t="e">
        <f t="shared" si="6"/>
        <v>#NUM!</v>
      </c>
      <c r="Z92" s="123"/>
      <c r="AA92" s="114">
        <v>2</v>
      </c>
      <c r="AB92" s="84">
        <f>LN(SUM($AA$2:AA92))</f>
        <v>1.9459101490553132</v>
      </c>
      <c r="AC92" s="124">
        <f t="shared" si="7"/>
        <v>4.7634650020501539</v>
      </c>
      <c r="AD92" s="123"/>
      <c r="AE92" s="83">
        <v>6</v>
      </c>
      <c r="AF92" s="84">
        <f>LN(SUM($AE$2:AE92))</f>
        <v>5.3612921657094255</v>
      </c>
      <c r="AG92" s="124">
        <f t="shared" si="8"/>
        <v>25.688354675654114</v>
      </c>
      <c r="AH92" s="123"/>
      <c r="AI92" s="83"/>
      <c r="AJ92" s="84">
        <f>LN(SUM($AI$2:AI92))</f>
        <v>3.8066624897703196</v>
      </c>
      <c r="AK92" s="124" t="e">
        <f t="shared" si="9"/>
        <v>#DIV/0!</v>
      </c>
      <c r="AL92" s="123"/>
      <c r="AM92" s="83"/>
      <c r="AN92" s="84">
        <f>LN(SUM($AM$2:AM92))</f>
        <v>1.0986122886681098</v>
      </c>
      <c r="AO92" s="124" t="e">
        <f t="shared" si="10"/>
        <v>#DIV/0!</v>
      </c>
      <c r="AP92" s="123"/>
      <c r="AQ92" s="114"/>
      <c r="AR92" s="84">
        <f>LN(SUM($AQ$2:AQ92))</f>
        <v>2.3025850929940459</v>
      </c>
      <c r="AS92" s="124">
        <f t="shared" si="11"/>
        <v>6.8294923831365617</v>
      </c>
      <c r="AT92" s="123"/>
      <c r="AU92" s="83">
        <v>48</v>
      </c>
      <c r="AV92" s="84">
        <f>LN(SUM($AU$2:AU92))</f>
        <v>6.584791392385716</v>
      </c>
      <c r="AW92" s="124">
        <f t="shared" si="12"/>
        <v>10.10730904274603</v>
      </c>
      <c r="AX92" s="123"/>
      <c r="AY92" s="83"/>
      <c r="AZ92" s="85">
        <f>LN(SUM($AY$2:AY92))</f>
        <v>0</v>
      </c>
      <c r="BA92" s="124" t="e">
        <f t="shared" si="13"/>
        <v>#NUM!</v>
      </c>
      <c r="BB92" s="123"/>
      <c r="BC92" s="114"/>
      <c r="BD92" s="85" t="e">
        <f>LN(SUM($BC$2:BC92))</f>
        <v>#NUM!</v>
      </c>
      <c r="BE92" s="124" t="e">
        <f t="shared" si="14"/>
        <v>#NUM!</v>
      </c>
      <c r="BF92" s="123"/>
      <c r="BG92" s="83"/>
      <c r="BH92" s="85">
        <f>LN(SUM($BG$2:BG92))</f>
        <v>2.9444389791664403</v>
      </c>
      <c r="BI92" s="124">
        <f t="shared" si="15"/>
        <v>59.827133087592109</v>
      </c>
      <c r="BJ92" s="123"/>
      <c r="BK92" s="83">
        <v>4</v>
      </c>
      <c r="BL92" s="85">
        <f>LN(SUM($BK$2:BK92))</f>
        <v>1.9459101490553132</v>
      </c>
      <c r="BM92" s="124">
        <f t="shared" si="16"/>
        <v>3.9013774863087942</v>
      </c>
      <c r="BN92" s="123"/>
      <c r="BO92" s="83"/>
      <c r="BP92" s="85">
        <f>LN(SUM($BO$2:BO92))</f>
        <v>0.69314718055994529</v>
      </c>
      <c r="BQ92" s="124" t="e">
        <f t="shared" si="17"/>
        <v>#DIV/0!</v>
      </c>
      <c r="BR92" s="123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3"/>
    </row>
    <row r="93" spans="1:74" s="9" customFormat="1" x14ac:dyDescent="0.25">
      <c r="A93" s="145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3">
        <f t="shared" si="37"/>
        <v>106.71198419702785</v>
      </c>
      <c r="F93" s="123"/>
      <c r="G93" s="83">
        <v>2</v>
      </c>
      <c r="H93" s="84">
        <f>LN(SUM($G$2:G93))</f>
        <v>2.7080502011022101</v>
      </c>
      <c r="I93" s="123">
        <f t="shared" si="39"/>
        <v>21.337951485089004</v>
      </c>
      <c r="J93" s="123"/>
      <c r="K93" s="83"/>
      <c r="L93" s="84">
        <f>LN(SUM($K$2:K93))</f>
        <v>4.1271343850450917</v>
      </c>
      <c r="M93" s="123">
        <f t="shared" si="4"/>
        <v>90.535422814582219</v>
      </c>
      <c r="N93" s="123"/>
      <c r="O93" s="83">
        <v>2</v>
      </c>
      <c r="P93" s="84">
        <f>LN(SUM($O$2:O93))</f>
        <v>4.8121843553724171</v>
      </c>
      <c r="Q93" s="124">
        <f t="shared" si="38"/>
        <v>101.41245172053563</v>
      </c>
      <c r="R93" s="123"/>
      <c r="S93" s="83"/>
      <c r="T93" s="84">
        <f>LN(SUM($S$2:S93))</f>
        <v>0.69314718055994529</v>
      </c>
      <c r="U93" s="127">
        <f t="shared" si="5"/>
        <v>9.3333333333333339</v>
      </c>
      <c r="V93" s="123"/>
      <c r="W93" s="83"/>
      <c r="X93" s="84" t="e">
        <f>LN(SUM($W$2:W93))</f>
        <v>#NUM!</v>
      </c>
      <c r="Y93" s="124" t="e">
        <f t="shared" si="6"/>
        <v>#NUM!</v>
      </c>
      <c r="Z93" s="123"/>
      <c r="AA93" s="114"/>
      <c r="AB93" s="84">
        <f>LN(SUM($AA$2:AA93))</f>
        <v>1.9459101490553132</v>
      </c>
      <c r="AC93" s="124">
        <f t="shared" si="7"/>
        <v>4.5811802349670101</v>
      </c>
      <c r="AD93" s="123"/>
      <c r="AE93" s="83">
        <v>1</v>
      </c>
      <c r="AF93" s="84">
        <f>LN(SUM($AE$2:AE93))</f>
        <v>5.3659760150218512</v>
      </c>
      <c r="AG93" s="124">
        <f t="shared" si="8"/>
        <v>28.019359019198482</v>
      </c>
      <c r="AH93" s="123"/>
      <c r="AI93" s="83"/>
      <c r="AJ93" s="84">
        <f>LN(SUM($AI$2:AI93))</f>
        <v>3.8066624897703196</v>
      </c>
      <c r="AK93" s="124" t="e">
        <f t="shared" si="9"/>
        <v>#DIV/0!</v>
      </c>
      <c r="AL93" s="123"/>
      <c r="AM93" s="83"/>
      <c r="AN93" s="84">
        <f>LN(SUM($AM$2:AM93))</f>
        <v>1.0986122886681098</v>
      </c>
      <c r="AO93" s="124" t="e">
        <f t="shared" si="10"/>
        <v>#DIV/0!</v>
      </c>
      <c r="AP93" s="123"/>
      <c r="AQ93" s="114">
        <v>1</v>
      </c>
      <c r="AR93" s="84">
        <f>LN(SUM($AQ$2:AQ93))</f>
        <v>2.3978952727983707</v>
      </c>
      <c r="AS93" s="124">
        <f t="shared" si="11"/>
        <v>6.3358928754769952</v>
      </c>
      <c r="AT93" s="123"/>
      <c r="AU93" s="83">
        <v>36</v>
      </c>
      <c r="AV93" s="84">
        <f>LN(SUM($AU$2:AU93))</f>
        <v>6.633318433280377</v>
      </c>
      <c r="AW93" s="124">
        <f t="shared" si="12"/>
        <v>11.066295900529248</v>
      </c>
      <c r="AX93" s="123"/>
      <c r="AY93" s="83"/>
      <c r="AZ93" s="85">
        <f>LN(SUM($AY$2:AY93))</f>
        <v>0</v>
      </c>
      <c r="BA93" s="124" t="e">
        <f t="shared" si="13"/>
        <v>#NUM!</v>
      </c>
      <c r="BB93" s="123"/>
      <c r="BC93" s="114"/>
      <c r="BD93" s="85" t="e">
        <f>LN(SUM($BC$2:BC93))</f>
        <v>#NUM!</v>
      </c>
      <c r="BE93" s="124" t="e">
        <f t="shared" si="14"/>
        <v>#NUM!</v>
      </c>
      <c r="BF93" s="123"/>
      <c r="BG93" s="83"/>
      <c r="BH93" s="85">
        <f>LN(SUM($BG$2:BG93))</f>
        <v>2.9444389791664403</v>
      </c>
      <c r="BI93" s="124">
        <f t="shared" si="15"/>
        <v>71.792559705110534</v>
      </c>
      <c r="BJ93" s="123"/>
      <c r="BK93" s="83"/>
      <c r="BL93" s="85">
        <f>LN(SUM($BK$2:BK93))</f>
        <v>1.9459101490553132</v>
      </c>
      <c r="BM93" s="124">
        <f t="shared" si="16"/>
        <v>3.0984506317246283</v>
      </c>
      <c r="BN93" s="123"/>
      <c r="BO93" s="83">
        <v>1</v>
      </c>
      <c r="BP93" s="85">
        <f>LN(SUM($BO$2:BO93))</f>
        <v>1.0986122886681098</v>
      </c>
      <c r="BQ93" s="124">
        <f t="shared" si="17"/>
        <v>15.955438719280238</v>
      </c>
      <c r="BR93" s="123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3"/>
    </row>
    <row r="94" spans="1:74" s="9" customFormat="1" x14ac:dyDescent="0.25">
      <c r="A94" s="145">
        <f t="shared" si="40"/>
        <v>155</v>
      </c>
      <c r="B94" s="89">
        <v>44057</v>
      </c>
      <c r="C94" s="83"/>
      <c r="D94" s="84">
        <f>LN(SUM($C$2:C94))</f>
        <v>3.9318256327243257</v>
      </c>
      <c r="E94" s="123">
        <f t="shared" ref="E94:E125" si="41">LN(2)/(SLOPE(D88:D94,A88:A94))</f>
        <v>64.027190518216713</v>
      </c>
      <c r="F94" s="123"/>
      <c r="G94" s="83">
        <v>2</v>
      </c>
      <c r="H94" s="84">
        <f>LN(SUM($G$2:G94))</f>
        <v>2.8332133440562162</v>
      </c>
      <c r="I94" s="123">
        <f t="shared" si="39"/>
        <v>12.352026969628378</v>
      </c>
      <c r="J94" s="123"/>
      <c r="K94" s="83"/>
      <c r="L94" s="84">
        <f>LN(SUM($K$2:K94))</f>
        <v>4.1271343850450917</v>
      </c>
      <c r="M94" s="123">
        <f t="shared" si="4"/>
        <v>197.29822024808325</v>
      </c>
      <c r="N94" s="123"/>
      <c r="O94" s="83">
        <v>2</v>
      </c>
      <c r="P94" s="84">
        <f>LN(SUM($O$2:O94))</f>
        <v>4.8283137373023015</v>
      </c>
      <c r="Q94" s="124">
        <f t="shared" ref="Q94:Q125" si="42">LN(2)/(SLOPE(P88:P94,A88:A94))</f>
        <v>81.202448181245913</v>
      </c>
      <c r="R94" s="123"/>
      <c r="S94" s="83"/>
      <c r="T94" s="84">
        <f>LN(SUM($S$2:S94))</f>
        <v>0.69314718055994529</v>
      </c>
      <c r="U94" s="127" t="e">
        <f t="shared" si="5"/>
        <v>#DIV/0!</v>
      </c>
      <c r="V94" s="123"/>
      <c r="W94" s="83"/>
      <c r="X94" s="84" t="e">
        <f>LN(SUM($W$2:W94))</f>
        <v>#NUM!</v>
      </c>
      <c r="Y94" s="124" t="e">
        <f t="shared" si="6"/>
        <v>#NUM!</v>
      </c>
      <c r="Z94" s="123"/>
      <c r="AA94" s="114"/>
      <c r="AB94" s="84">
        <f>LN(SUM($AA$2:AA94))</f>
        <v>1.9459101490553132</v>
      </c>
      <c r="AC94" s="124">
        <f t="shared" si="7"/>
        <v>5.4650592218669303</v>
      </c>
      <c r="AD94" s="123"/>
      <c r="AE94" s="83">
        <v>23</v>
      </c>
      <c r="AF94" s="84">
        <f>LN(SUM($AE$2:AE94))</f>
        <v>5.4680601411351315</v>
      </c>
      <c r="AG94" s="124">
        <f t="shared" si="8"/>
        <v>21.992076475737406</v>
      </c>
      <c r="AH94" s="123"/>
      <c r="AI94" s="83"/>
      <c r="AJ94" s="84">
        <f>LN(SUM($AI$2:AI94))</f>
        <v>3.8066624897703196</v>
      </c>
      <c r="AK94" s="124" t="e">
        <f t="shared" si="9"/>
        <v>#DIV/0!</v>
      </c>
      <c r="AL94" s="123"/>
      <c r="AM94" s="83"/>
      <c r="AN94" s="84">
        <f>LN(SUM($AM$2:AM94))</f>
        <v>1.0986122886681098</v>
      </c>
      <c r="AO94" s="124" t="e">
        <f t="shared" si="10"/>
        <v>#DIV/0!</v>
      </c>
      <c r="AP94" s="123"/>
      <c r="AQ94" s="114"/>
      <c r="AR94" s="84">
        <f>LN(SUM($AQ$2:AQ94))</f>
        <v>2.3978952727983707</v>
      </c>
      <c r="AS94" s="124">
        <f t="shared" si="11"/>
        <v>7.2460042238752962</v>
      </c>
      <c r="AT94" s="123"/>
      <c r="AU94" s="83">
        <v>73</v>
      </c>
      <c r="AV94" s="84">
        <f>LN(SUM($AU$2:AU94))</f>
        <v>6.7250336421668431</v>
      </c>
      <c r="AW94" s="124">
        <f t="shared" si="12"/>
        <v>10.659433923544995</v>
      </c>
      <c r="AX94" s="123"/>
      <c r="AY94" s="83">
        <v>1</v>
      </c>
      <c r="AZ94" s="85">
        <f>LN(SUM($AY$2:AY94))</f>
        <v>0.69314718055994529</v>
      </c>
      <c r="BA94" s="124" t="e">
        <f t="shared" si="13"/>
        <v>#NUM!</v>
      </c>
      <c r="BB94" s="123"/>
      <c r="BC94" s="114"/>
      <c r="BD94" s="85" t="e">
        <f>LN(SUM($BC$2:BC94))</f>
        <v>#NUM!</v>
      </c>
      <c r="BE94" s="124" t="e">
        <f t="shared" si="14"/>
        <v>#NUM!</v>
      </c>
      <c r="BF94" s="123"/>
      <c r="BG94" s="83"/>
      <c r="BH94" s="85">
        <f>LN(SUM($BG$2:BG94))</f>
        <v>2.9444389791664403</v>
      </c>
      <c r="BI94" s="124">
        <f t="shared" si="15"/>
        <v>119.65426617518422</v>
      </c>
      <c r="BJ94" s="123"/>
      <c r="BK94" s="83"/>
      <c r="BL94" s="85">
        <f>LN(SUM($BK$2:BK94))</f>
        <v>1.9459101490553132</v>
      </c>
      <c r="BM94" s="124">
        <f t="shared" si="16"/>
        <v>3.0805649037644627</v>
      </c>
      <c r="BN94" s="123"/>
      <c r="BO94" s="83"/>
      <c r="BP94" s="85">
        <f>LN(SUM($BO$2:BO94))</f>
        <v>1.0986122886681098</v>
      </c>
      <c r="BQ94" s="124">
        <f t="shared" si="17"/>
        <v>9.5732632315681432</v>
      </c>
      <c r="BR94" s="123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3"/>
    </row>
    <row r="95" spans="1:74" s="9" customFormat="1" x14ac:dyDescent="0.25">
      <c r="A95" s="145">
        <f t="shared" si="40"/>
        <v>156</v>
      </c>
      <c r="B95" s="89">
        <v>44058</v>
      </c>
      <c r="C95" s="83"/>
      <c r="D95" s="84">
        <f>LN(SUM($C$2:C95))</f>
        <v>3.9318256327243257</v>
      </c>
      <c r="E95" s="123">
        <f t="shared" si="41"/>
        <v>53.355992098513923</v>
      </c>
      <c r="F95" s="123"/>
      <c r="G95" s="83">
        <v>11</v>
      </c>
      <c r="H95" s="84">
        <f>LN(SUM($G$2:G95))</f>
        <v>3.3322045101752038</v>
      </c>
      <c r="I95" s="123">
        <f t="shared" ref="I95:I126" si="43">LN(2)/(SLOPE(H89:H95,A89:A95))</f>
        <v>5.7393175456726073</v>
      </c>
      <c r="J95" s="123"/>
      <c r="K95" s="83">
        <v>1</v>
      </c>
      <c r="L95" s="84">
        <f>LN(SUM($K$2:K95))</f>
        <v>4.1431347263915326</v>
      </c>
      <c r="M95" s="123">
        <f t="shared" ref="M95:M118" si="44">LN(2)/(SLOPE(L89:L95,$A89:$A95))</f>
        <v>404.32722934784107</v>
      </c>
      <c r="N95" s="123"/>
      <c r="O95" s="83">
        <v>2</v>
      </c>
      <c r="P95" s="84">
        <f>LN(SUM($O$2:O95))</f>
        <v>4.8441870864585912</v>
      </c>
      <c r="Q95" s="124">
        <f t="shared" si="42"/>
        <v>70.158886509369964</v>
      </c>
      <c r="R95" s="123"/>
      <c r="S95" s="83"/>
      <c r="T95" s="84">
        <f>LN(SUM($S$2:S95))</f>
        <v>0.69314718055994529</v>
      </c>
      <c r="U95" s="127" t="e">
        <f t="shared" ref="U95:U118" si="45">LN(2)/(SLOPE(T89:T95,$A89:$A95))</f>
        <v>#DIV/0!</v>
      </c>
      <c r="V95" s="123"/>
      <c r="W95" s="83"/>
      <c r="X95" s="84" t="e">
        <f>LN(SUM($W$2:W95))</f>
        <v>#NUM!</v>
      </c>
      <c r="Y95" s="124" t="e">
        <f t="shared" ref="Y95:Y118" si="46">LN(2)/(SLOPE(X89:X95,$A89:$A95))</f>
        <v>#NUM!</v>
      </c>
      <c r="Z95" s="123"/>
      <c r="AA95" s="114"/>
      <c r="AB95" s="84">
        <f>LN(SUM($AA$2:AA95))</f>
        <v>1.9459101490553132</v>
      </c>
      <c r="AC95" s="124">
        <f t="shared" ref="AC95:AC118" si="47">LN(2)/(SLOPE(AB89:AB95,$A89:$A95))</f>
        <v>9.6135326798286762</v>
      </c>
      <c r="AD95" s="123"/>
      <c r="AE95" s="83">
        <v>14</v>
      </c>
      <c r="AF95" s="84">
        <f>LN(SUM($AE$2:AE95))</f>
        <v>5.5254529391317835</v>
      </c>
      <c r="AG95" s="124">
        <f t="shared" ref="AG95:AG118" si="48">LN(2)/(SLOPE(AF89:AF95,$A89:$A95))</f>
        <v>17.769291821210942</v>
      </c>
      <c r="AH95" s="123"/>
      <c r="AI95" s="83"/>
      <c r="AJ95" s="84">
        <f>LN(SUM($AI$2:AI95))</f>
        <v>3.8066624897703196</v>
      </c>
      <c r="AK95" s="124" t="e">
        <f t="shared" ref="AK95:AK118" si="49">LN(2)/(SLOPE(AJ89:AJ95,$A89:$A95))</f>
        <v>#DIV/0!</v>
      </c>
      <c r="AL95" s="123"/>
      <c r="AM95" s="83">
        <v>1</v>
      </c>
      <c r="AN95" s="84">
        <f>LN(SUM($AM$2:AM95))</f>
        <v>1.3862943611198906</v>
      </c>
      <c r="AO95" s="124">
        <f t="shared" ref="AO95:AO118" si="50">LN(2)/(SLOPE(AN89:AN95,$A89:$A95))</f>
        <v>22.487927836763294</v>
      </c>
      <c r="AP95" s="123"/>
      <c r="AQ95" s="114">
        <v>3</v>
      </c>
      <c r="AR95" s="84">
        <f>LN(SUM($AQ$2:AQ95))</f>
        <v>2.6390573296152584</v>
      </c>
      <c r="AS95" s="124">
        <f t="shared" ref="AS95:AS118" si="51">LN(2)/(SLOPE(AR89:AR95,$A89:$A95))</f>
        <v>8.0496050536203274</v>
      </c>
      <c r="AT95" s="123"/>
      <c r="AU95" s="83">
        <v>69</v>
      </c>
      <c r="AV95" s="84">
        <f>LN(SUM($AU$2:AU95))</f>
        <v>6.804614520062624</v>
      </c>
      <c r="AW95" s="124">
        <f t="shared" ref="AW95:AW118" si="52">LN(2)/(SLOPE(AV89:AV95,$A89:$A95))</f>
        <v>10.268545297211459</v>
      </c>
      <c r="AX95" s="123"/>
      <c r="AY95" s="83"/>
      <c r="AZ95" s="85">
        <f>LN(SUM($AY$2:AY95))</f>
        <v>0.69314718055994529</v>
      </c>
      <c r="BA95" s="124">
        <f t="shared" ref="BA95:BA118" si="53">LN(2)/(SLOPE(AZ89:AZ95,$A89:$A95))</f>
        <v>5.6000000000000005</v>
      </c>
      <c r="BB95" s="123"/>
      <c r="BC95" s="114"/>
      <c r="BD95" s="85" t="e">
        <f>LN(SUM($BC$2:BC95))</f>
        <v>#NUM!</v>
      </c>
      <c r="BE95" s="124" t="e">
        <f t="shared" ref="BE95:BE118" si="54">LN(2)/(SLOPE(BD89:BD95,$A89:$A95))</f>
        <v>#NUM!</v>
      </c>
      <c r="BF95" s="123"/>
      <c r="BG95" s="83"/>
      <c r="BH95" s="85">
        <f>LN(SUM($BG$2:BG95))</f>
        <v>2.9444389791664403</v>
      </c>
      <c r="BI95" s="124" t="e">
        <f t="shared" ref="BI95:BI118" si="55">LN(2)/(SLOPE(BH89:BH95,$A89:$A95))</f>
        <v>#DIV/0!</v>
      </c>
      <c r="BJ95" s="123"/>
      <c r="BK95" s="83"/>
      <c r="BL95" s="85">
        <f>LN(SUM($BK$2:BK95))</f>
        <v>1.9459101490553132</v>
      </c>
      <c r="BM95" s="124">
        <f t="shared" ref="BM95:BM118" si="56">LN(2)/(SLOPE(BL89:BL95,$A89:$A95))</f>
        <v>3.8176501958058418</v>
      </c>
      <c r="BN95" s="123"/>
      <c r="BO95" s="83"/>
      <c r="BP95" s="85">
        <f>LN(SUM($BO$2:BO95))</f>
        <v>1.0986122886681098</v>
      </c>
      <c r="BQ95" s="124">
        <f t="shared" ref="BQ95:BQ118" si="57">LN(2)/(SLOPE(BP89:BP95,$A89:$A95))</f>
        <v>7.9777193596401208</v>
      </c>
      <c r="BR95" s="123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3"/>
    </row>
    <row r="96" spans="1:74" s="9" customFormat="1" x14ac:dyDescent="0.25">
      <c r="A96" s="145">
        <f t="shared" si="40"/>
        <v>157</v>
      </c>
      <c r="B96" s="89">
        <v>44059</v>
      </c>
      <c r="C96" s="83"/>
      <c r="D96" s="84">
        <f>LN(SUM($C$2:C96))</f>
        <v>3.9318256327243257</v>
      </c>
      <c r="E96" s="123">
        <f t="shared" si="41"/>
        <v>53.355992098513923</v>
      </c>
      <c r="F96" s="123"/>
      <c r="G96" s="83">
        <v>1</v>
      </c>
      <c r="H96" s="84">
        <f>LN(SUM($G$2:G96))</f>
        <v>3.3672958299864741</v>
      </c>
      <c r="I96" s="123">
        <f t="shared" si="43"/>
        <v>4.361432527818617</v>
      </c>
      <c r="J96" s="123"/>
      <c r="K96" s="83">
        <v>4</v>
      </c>
      <c r="L96" s="84">
        <f>LN(SUM($K$2:K96))</f>
        <v>4.2046926193909657</v>
      </c>
      <c r="M96" s="123">
        <f t="shared" si="44"/>
        <v>73.328016513934841</v>
      </c>
      <c r="N96" s="123"/>
      <c r="O96" s="83">
        <v>4</v>
      </c>
      <c r="P96" s="84">
        <f>LN(SUM($O$2:O96))</f>
        <v>4.8751973232011512</v>
      </c>
      <c r="Q96" s="124">
        <f t="shared" si="42"/>
        <v>52.805953818035704</v>
      </c>
      <c r="R96" s="123"/>
      <c r="S96" s="83"/>
      <c r="T96" s="84">
        <f>LN(SUM($S$2:S96))</f>
        <v>0.69314718055994529</v>
      </c>
      <c r="U96" s="127" t="e">
        <f t="shared" si="45"/>
        <v>#DIV/0!</v>
      </c>
      <c r="V96" s="123"/>
      <c r="W96" s="83"/>
      <c r="X96" s="84" t="e">
        <f>LN(SUM($W$2:W96))</f>
        <v>#NUM!</v>
      </c>
      <c r="Y96" s="124" t="e">
        <f t="shared" si="46"/>
        <v>#NUM!</v>
      </c>
      <c r="Z96" s="123"/>
      <c r="AA96" s="114"/>
      <c r="AB96" s="84">
        <f>LN(SUM($AA$2:AA96))</f>
        <v>1.9459101490553132</v>
      </c>
      <c r="AC96" s="124">
        <f t="shared" si="47"/>
        <v>11.536239215794412</v>
      </c>
      <c r="AD96" s="123"/>
      <c r="AE96" s="83">
        <v>20</v>
      </c>
      <c r="AF96" s="84">
        <f>LN(SUM($AE$2:AE96))</f>
        <v>5.602118820879701</v>
      </c>
      <c r="AG96" s="124">
        <f t="shared" si="48"/>
        <v>14.92431448540761</v>
      </c>
      <c r="AH96" s="123"/>
      <c r="AI96" s="83"/>
      <c r="AJ96" s="84">
        <f>LN(SUM($AI$2:AI96))</f>
        <v>3.8066624897703196</v>
      </c>
      <c r="AK96" s="124" t="e">
        <f t="shared" si="49"/>
        <v>#DIV/0!</v>
      </c>
      <c r="AL96" s="123"/>
      <c r="AM96" s="83"/>
      <c r="AN96" s="84">
        <f>LN(SUM($AM$2:AM96))</f>
        <v>1.3862943611198906</v>
      </c>
      <c r="AO96" s="124">
        <f t="shared" si="50"/>
        <v>13.492756702057976</v>
      </c>
      <c r="AP96" s="123"/>
      <c r="AQ96" s="114">
        <v>2</v>
      </c>
      <c r="AR96" s="84">
        <f>LN(SUM($AQ$2:AQ96))</f>
        <v>2.7725887222397811</v>
      </c>
      <c r="AS96" s="124">
        <f t="shared" si="51"/>
        <v>6.815376265073068</v>
      </c>
      <c r="AT96" s="123"/>
      <c r="AU96" s="83">
        <v>46</v>
      </c>
      <c r="AV96" s="84">
        <f>LN(SUM($AU$2:AU96))</f>
        <v>6.8543545022550214</v>
      </c>
      <c r="AW96" s="124">
        <f t="shared" si="52"/>
        <v>10.339679579772296</v>
      </c>
      <c r="AX96" s="123"/>
      <c r="AY96" s="83"/>
      <c r="AZ96" s="85">
        <f>LN(SUM($AY$2:AY96))</f>
        <v>0.69314718055994529</v>
      </c>
      <c r="BA96" s="124">
        <f t="shared" si="53"/>
        <v>4.666666666666667</v>
      </c>
      <c r="BB96" s="123"/>
      <c r="BC96" s="114"/>
      <c r="BD96" s="85" t="e">
        <f>LN(SUM($BC$2:BC96))</f>
        <v>#NUM!</v>
      </c>
      <c r="BE96" s="124" t="e">
        <f t="shared" si="54"/>
        <v>#NUM!</v>
      </c>
      <c r="BF96" s="123"/>
      <c r="BG96" s="83"/>
      <c r="BH96" s="85">
        <f>LN(SUM($BG$2:BG96))</f>
        <v>2.9444389791664403</v>
      </c>
      <c r="BI96" s="124" t="e">
        <f t="shared" si="55"/>
        <v>#DIV/0!</v>
      </c>
      <c r="BJ96" s="123"/>
      <c r="BK96" s="83">
        <v>6</v>
      </c>
      <c r="BL96" s="85">
        <f>LN(SUM($BK$2:BK96))</f>
        <v>2.5649493574615367</v>
      </c>
      <c r="BM96" s="124">
        <f t="shared" si="56"/>
        <v>3.1849972089914211</v>
      </c>
      <c r="BN96" s="123"/>
      <c r="BO96" s="83"/>
      <c r="BP96" s="85">
        <f>LN(SUM($BO$2:BO96))</f>
        <v>1.0986122886681098</v>
      </c>
      <c r="BQ96" s="124">
        <f t="shared" si="57"/>
        <v>7.9777193596401208</v>
      </c>
      <c r="BR96" s="123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3"/>
    </row>
    <row r="97" spans="1:74" s="9" customFormat="1" x14ac:dyDescent="0.25">
      <c r="A97" s="145">
        <f t="shared" si="40"/>
        <v>158</v>
      </c>
      <c r="B97" s="89">
        <v>44060</v>
      </c>
      <c r="C97" s="83"/>
      <c r="D97" s="84">
        <f>LN(SUM($C$2:C97))</f>
        <v>3.9318256327243257</v>
      </c>
      <c r="E97" s="123">
        <f t="shared" si="41"/>
        <v>64.027190518216713</v>
      </c>
      <c r="F97" s="123"/>
      <c r="G97" s="83">
        <v>1</v>
      </c>
      <c r="H97" s="84">
        <f>LN(SUM($G$2:G97))</f>
        <v>3.4011973816621555</v>
      </c>
      <c r="I97" s="123">
        <f t="shared" si="43"/>
        <v>4.0966220421329655</v>
      </c>
      <c r="J97" s="123"/>
      <c r="K97" s="83"/>
      <c r="L97" s="84">
        <f>LN(SUM($K$2:K97))</f>
        <v>4.2046926193909657</v>
      </c>
      <c r="M97" s="123">
        <f t="shared" si="44"/>
        <v>48.064707719685593</v>
      </c>
      <c r="N97" s="123"/>
      <c r="O97" s="83"/>
      <c r="P97" s="84">
        <f>LN(SUM($O$2:O97))</f>
        <v>4.8751973232011512</v>
      </c>
      <c r="Q97" s="124">
        <f t="shared" si="42"/>
        <v>45.236514067305812</v>
      </c>
      <c r="R97" s="123"/>
      <c r="S97" s="83"/>
      <c r="T97" s="84">
        <f>LN(SUM($S$2:S97))</f>
        <v>0.69314718055994529</v>
      </c>
      <c r="U97" s="127" t="e">
        <f t="shared" si="45"/>
        <v>#DIV/0!</v>
      </c>
      <c r="V97" s="123"/>
      <c r="W97" s="83"/>
      <c r="X97" s="84" t="e">
        <f>LN(SUM($W$2:W97))</f>
        <v>#NUM!</v>
      </c>
      <c r="Y97" s="124" t="e">
        <f t="shared" si="46"/>
        <v>#NUM!</v>
      </c>
      <c r="Z97" s="123"/>
      <c r="AA97" s="114">
        <v>1</v>
      </c>
      <c r="AB97" s="84">
        <f>LN(SUM($AA$2:AA97))</f>
        <v>2.0794415416798357</v>
      </c>
      <c r="AC97" s="124">
        <f t="shared" si="47"/>
        <v>13.764518575331524</v>
      </c>
      <c r="AD97" s="123"/>
      <c r="AE97" s="83">
        <v>6</v>
      </c>
      <c r="AF97" s="84">
        <f>LN(SUM($AE$2:AE97))</f>
        <v>5.6240175061873385</v>
      </c>
      <c r="AG97" s="124">
        <f t="shared" si="48"/>
        <v>12.810417956273021</v>
      </c>
      <c r="AH97" s="123"/>
      <c r="AI97" s="83"/>
      <c r="AJ97" s="84">
        <f>LN(SUM($AI$2:AI97))</f>
        <v>3.8066624897703196</v>
      </c>
      <c r="AK97" s="124" t="e">
        <f t="shared" si="49"/>
        <v>#DIV/0!</v>
      </c>
      <c r="AL97" s="123"/>
      <c r="AM97" s="83"/>
      <c r="AN97" s="84">
        <f>LN(SUM($AM$2:AM97))</f>
        <v>1.3862943611198906</v>
      </c>
      <c r="AO97" s="124">
        <f t="shared" si="50"/>
        <v>11.243963918381647</v>
      </c>
      <c r="AP97" s="123"/>
      <c r="AQ97" s="114"/>
      <c r="AR97" s="84">
        <f>LN(SUM($AQ$2:AQ97))</f>
        <v>2.7725887222397811</v>
      </c>
      <c r="AS97" s="124">
        <f t="shared" si="51"/>
        <v>7.4900699815732548</v>
      </c>
      <c r="AT97" s="123"/>
      <c r="AU97" s="83">
        <v>43</v>
      </c>
      <c r="AV97" s="84">
        <f>LN(SUM($AU$2:AU97))</f>
        <v>6.8987145343299883</v>
      </c>
      <c r="AW97" s="124">
        <f t="shared" si="52"/>
        <v>10.445780505403372</v>
      </c>
      <c r="AX97" s="123"/>
      <c r="AY97" s="83"/>
      <c r="AZ97" s="85">
        <f>LN(SUM($AY$2:AY97))</f>
        <v>0.69314718055994529</v>
      </c>
      <c r="BA97" s="124">
        <f t="shared" si="53"/>
        <v>4.666666666666667</v>
      </c>
      <c r="BB97" s="123"/>
      <c r="BC97" s="114"/>
      <c r="BD97" s="85" t="e">
        <f>LN(SUM($BC$2:BC97))</f>
        <v>#NUM!</v>
      </c>
      <c r="BE97" s="124" t="e">
        <f t="shared" si="54"/>
        <v>#NUM!</v>
      </c>
      <c r="BF97" s="123"/>
      <c r="BG97" s="83"/>
      <c r="BH97" s="85">
        <f>LN(SUM($BG$2:BG97))</f>
        <v>2.9444389791664403</v>
      </c>
      <c r="BI97" s="124" t="e">
        <f t="shared" si="55"/>
        <v>#DIV/0!</v>
      </c>
      <c r="BJ97" s="123"/>
      <c r="BK97" s="83"/>
      <c r="BL97" s="85">
        <f>LN(SUM($BK$2:BK97))</f>
        <v>2.5649493574615367</v>
      </c>
      <c r="BM97" s="124">
        <f t="shared" si="56"/>
        <v>3.4429328524115457</v>
      </c>
      <c r="BN97" s="123"/>
      <c r="BO97" s="83"/>
      <c r="BP97" s="85">
        <f>LN(SUM($BO$2:BO97))</f>
        <v>1.0986122886681098</v>
      </c>
      <c r="BQ97" s="124">
        <f t="shared" si="57"/>
        <v>9.5732632315681432</v>
      </c>
      <c r="BR97" s="123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3"/>
    </row>
    <row r="98" spans="1:74" s="9" customFormat="1" x14ac:dyDescent="0.25">
      <c r="A98" s="145">
        <f t="shared" si="40"/>
        <v>159</v>
      </c>
      <c r="B98" s="89">
        <v>44061</v>
      </c>
      <c r="C98" s="83"/>
      <c r="D98" s="84">
        <f>LN(SUM($C$2:C98))</f>
        <v>3.9318256327243257</v>
      </c>
      <c r="E98" s="123">
        <f t="shared" si="41"/>
        <v>106.71198419702785</v>
      </c>
      <c r="F98" s="123"/>
      <c r="G98" s="83"/>
      <c r="H98" s="84">
        <f>LN(SUM($G$2:G98))</f>
        <v>3.4011973816621555</v>
      </c>
      <c r="I98" s="123">
        <f t="shared" si="43"/>
        <v>4.3819352435298509</v>
      </c>
      <c r="J98" s="123"/>
      <c r="K98" s="83"/>
      <c r="L98" s="84">
        <f>LN(SUM($K$2:K98))</f>
        <v>4.2046926193909657</v>
      </c>
      <c r="M98" s="123">
        <f t="shared" si="44"/>
        <v>41.706555982023289</v>
      </c>
      <c r="N98" s="123"/>
      <c r="O98" s="83"/>
      <c r="P98" s="84">
        <f>LN(SUM($O$2:O98))</f>
        <v>4.8751973232011512</v>
      </c>
      <c r="Q98" s="124">
        <f t="shared" si="42"/>
        <v>47.206790870101393</v>
      </c>
      <c r="R98" s="123"/>
      <c r="S98" s="83"/>
      <c r="T98" s="84">
        <f>LN(SUM($S$2:S98))</f>
        <v>0.69314718055994529</v>
      </c>
      <c r="U98" s="127" t="e">
        <f t="shared" si="45"/>
        <v>#DIV/0!</v>
      </c>
      <c r="V98" s="123"/>
      <c r="W98" s="83"/>
      <c r="X98" s="84" t="e">
        <f>LN(SUM($W$2:W98))</f>
        <v>#NUM!</v>
      </c>
      <c r="Y98" s="124" t="e">
        <f t="shared" si="46"/>
        <v>#NUM!</v>
      </c>
      <c r="Z98" s="123"/>
      <c r="AA98" s="114"/>
      <c r="AB98" s="84">
        <f>LN(SUM($AA$2:AA98))</f>
        <v>2.0794415416798357</v>
      </c>
      <c r="AC98" s="124">
        <f t="shared" si="47"/>
        <v>29.069001190232839</v>
      </c>
      <c r="AD98" s="123"/>
      <c r="AE98" s="83">
        <v>23</v>
      </c>
      <c r="AF98" s="84">
        <f>LN(SUM($AE$2:AE98))</f>
        <v>5.7037824746562009</v>
      </c>
      <c r="AG98" s="124">
        <f t="shared" si="48"/>
        <v>11.568893309402647</v>
      </c>
      <c r="AH98" s="123"/>
      <c r="AI98" s="83"/>
      <c r="AJ98" s="84">
        <f>LN(SUM($AI$2:AI98))</f>
        <v>3.8066624897703196</v>
      </c>
      <c r="AK98" s="124" t="e">
        <f t="shared" si="49"/>
        <v>#DIV/0!</v>
      </c>
      <c r="AL98" s="123"/>
      <c r="AM98" s="83"/>
      <c r="AN98" s="84">
        <f>LN(SUM($AM$2:AM98))</f>
        <v>1.3862943611198906</v>
      </c>
      <c r="AO98" s="124">
        <f t="shared" si="50"/>
        <v>11.243963918381647</v>
      </c>
      <c r="AP98" s="123"/>
      <c r="AQ98" s="114"/>
      <c r="AR98" s="84">
        <f>LN(SUM($AQ$2:AQ98))</f>
        <v>2.7725887222397811</v>
      </c>
      <c r="AS98" s="124">
        <f t="shared" si="51"/>
        <v>7.6588091144828594</v>
      </c>
      <c r="AT98" s="123"/>
      <c r="AU98" s="83">
        <v>39</v>
      </c>
      <c r="AV98" s="84">
        <f>LN(SUM($AU$2:AU98))</f>
        <v>6.9373140812236818</v>
      </c>
      <c r="AW98" s="124">
        <f t="shared" si="52"/>
        <v>11.299024441371449</v>
      </c>
      <c r="AX98" s="123"/>
      <c r="AY98" s="83"/>
      <c r="AZ98" s="85">
        <f>LN(SUM($AY$2:AY98))</f>
        <v>0.69314718055994529</v>
      </c>
      <c r="BA98" s="124">
        <f t="shared" si="53"/>
        <v>5.6000000000000005</v>
      </c>
      <c r="BB98" s="123"/>
      <c r="BC98" s="114"/>
      <c r="BD98" s="85" t="e">
        <f>LN(SUM($BC$2:BC98))</f>
        <v>#NUM!</v>
      </c>
      <c r="BE98" s="124" t="e">
        <f t="shared" si="54"/>
        <v>#NUM!</v>
      </c>
      <c r="BF98" s="123"/>
      <c r="BG98" s="83"/>
      <c r="BH98" s="85">
        <f>LN(SUM($BG$2:BG98))</f>
        <v>2.9444389791664403</v>
      </c>
      <c r="BI98" s="124" t="e">
        <f t="shared" si="55"/>
        <v>#DIV/0!</v>
      </c>
      <c r="BJ98" s="123"/>
      <c r="BK98" s="83"/>
      <c r="BL98" s="85">
        <f>LN(SUM($BK$2:BK98))</f>
        <v>2.5649493574615367</v>
      </c>
      <c r="BM98" s="124">
        <f t="shared" si="56"/>
        <v>5.2253343547351276</v>
      </c>
      <c r="BN98" s="123"/>
      <c r="BO98" s="83"/>
      <c r="BP98" s="85">
        <f>LN(SUM($BO$2:BO98))</f>
        <v>1.0986122886681098</v>
      </c>
      <c r="BQ98" s="124">
        <f t="shared" si="57"/>
        <v>15.955438719280238</v>
      </c>
      <c r="BR98" s="123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3"/>
    </row>
    <row r="99" spans="1:74" s="9" customFormat="1" x14ac:dyDescent="0.25">
      <c r="A99" s="145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3">
        <f t="shared" si="41"/>
        <v>333.16227628379244</v>
      </c>
      <c r="F99" s="123"/>
      <c r="G99" s="83">
        <v>-2</v>
      </c>
      <c r="H99" s="84">
        <f>LN(SUM($G$2:G99))</f>
        <v>3.3322045101752038</v>
      </c>
      <c r="I99" s="123">
        <f t="shared" si="43"/>
        <v>6.3066128849420888</v>
      </c>
      <c r="J99" s="123"/>
      <c r="K99" s="83">
        <v>1</v>
      </c>
      <c r="L99" s="84">
        <f>LN(SUM($K$2:K99))</f>
        <v>4.219507705176107</v>
      </c>
      <c r="M99" s="123">
        <f t="shared" si="44"/>
        <v>39.304058770380109</v>
      </c>
      <c r="N99" s="123"/>
      <c r="O99" s="83">
        <v>2</v>
      </c>
      <c r="P99" s="84">
        <f>LN(SUM($O$2:O99))</f>
        <v>4.8903491282217537</v>
      </c>
      <c r="Q99" s="124">
        <f t="shared" si="42"/>
        <v>54.0207302505329</v>
      </c>
      <c r="R99" s="123"/>
      <c r="S99" s="83"/>
      <c r="T99" s="84">
        <f>LN(SUM($S$2:S99))</f>
        <v>0.69314718055994529</v>
      </c>
      <c r="U99" s="127" t="e">
        <f t="shared" si="45"/>
        <v>#DIV/0!</v>
      </c>
      <c r="V99" s="123"/>
      <c r="W99" s="83"/>
      <c r="X99" s="84" t="e">
        <f>LN(SUM($W$2:W99))</f>
        <v>#NUM!</v>
      </c>
      <c r="Y99" s="124" t="e">
        <f t="shared" si="46"/>
        <v>#NUM!</v>
      </c>
      <c r="Z99" s="123"/>
      <c r="AA99" s="114"/>
      <c r="AB99" s="84">
        <f>LN(SUM($AA$2:AA99))</f>
        <v>2.0794415416798357</v>
      </c>
      <c r="AC99" s="124">
        <f t="shared" si="47"/>
        <v>24.224167658527367</v>
      </c>
      <c r="AD99" s="123"/>
      <c r="AE99" s="83">
        <v>3</v>
      </c>
      <c r="AF99" s="84">
        <f>LN(SUM($AE$2:AE99))</f>
        <v>5.7137328055093688</v>
      </c>
      <c r="AG99" s="124">
        <f t="shared" si="48"/>
        <v>12.030227735345711</v>
      </c>
      <c r="AH99" s="123"/>
      <c r="AI99" s="83"/>
      <c r="AJ99" s="84">
        <f>LN(SUM($AI$2:AI99))</f>
        <v>3.8066624897703196</v>
      </c>
      <c r="AK99" s="124" t="e">
        <f t="shared" si="49"/>
        <v>#DIV/0!</v>
      </c>
      <c r="AL99" s="123"/>
      <c r="AM99" s="83"/>
      <c r="AN99" s="84">
        <f>LN(SUM($AM$2:AM99))</f>
        <v>1.3862943611198906</v>
      </c>
      <c r="AO99" s="124">
        <f t="shared" si="50"/>
        <v>13.492756702057976</v>
      </c>
      <c r="AP99" s="123"/>
      <c r="AQ99" s="114"/>
      <c r="AR99" s="84">
        <f>LN(SUM($AQ$2:AQ99))</f>
        <v>2.7725887222397811</v>
      </c>
      <c r="AS99" s="124">
        <f t="shared" si="51"/>
        <v>9.6702213297499675</v>
      </c>
      <c r="AT99" s="123"/>
      <c r="AU99" s="83">
        <v>34</v>
      </c>
      <c r="AV99" s="84">
        <f>LN(SUM($AU$2:AU99))</f>
        <v>6.9697906699015899</v>
      </c>
      <c r="AW99" s="124">
        <f t="shared" si="52"/>
        <v>12.701004862036307</v>
      </c>
      <c r="AX99" s="123"/>
      <c r="AY99" s="83"/>
      <c r="AZ99" s="85">
        <f>LN(SUM($AY$2:AY99))</f>
        <v>0.69314718055994529</v>
      </c>
      <c r="BA99" s="124">
        <f t="shared" si="53"/>
        <v>9.3333333333333339</v>
      </c>
      <c r="BB99" s="123"/>
      <c r="BC99" s="114"/>
      <c r="BD99" s="85" t="e">
        <f>LN(SUM($BC$2:BC99))</f>
        <v>#NUM!</v>
      </c>
      <c r="BE99" s="124" t="e">
        <f t="shared" si="54"/>
        <v>#NUM!</v>
      </c>
      <c r="BF99" s="123"/>
      <c r="BG99" s="83">
        <v>2</v>
      </c>
      <c r="BH99" s="85">
        <f>LN(SUM($BG$2:BG99))</f>
        <v>3.044522437723423</v>
      </c>
      <c r="BI99" s="124">
        <f t="shared" si="55"/>
        <v>64.639789416777631</v>
      </c>
      <c r="BJ99" s="123"/>
      <c r="BK99" s="83">
        <v>2</v>
      </c>
      <c r="BL99" s="85">
        <f>LN(SUM($BK$2:BK99))</f>
        <v>2.7080502011022101</v>
      </c>
      <c r="BM99" s="124">
        <f t="shared" si="56"/>
        <v>4.6839493398588701</v>
      </c>
      <c r="BN99" s="123"/>
      <c r="BO99" s="83"/>
      <c r="BP99" s="85">
        <f>LN(SUM($BO$2:BO99))</f>
        <v>1.0986122886681098</v>
      </c>
      <c r="BQ99" s="124" t="e">
        <f t="shared" si="57"/>
        <v>#DIV/0!</v>
      </c>
      <c r="BR99" s="123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3"/>
    </row>
    <row r="100" spans="1:74" s="9" customFormat="1" x14ac:dyDescent="0.25">
      <c r="A100" s="145">
        <f t="shared" si="40"/>
        <v>161</v>
      </c>
      <c r="B100" s="89">
        <v>44063</v>
      </c>
      <c r="C100" s="83"/>
      <c r="D100" s="84">
        <f>LN(SUM($C$2:C100))</f>
        <v>3.9512437185814275</v>
      </c>
      <c r="E100" s="123">
        <f t="shared" si="41"/>
        <v>199.89736577027551</v>
      </c>
      <c r="F100" s="123"/>
      <c r="G100" s="83">
        <v>1</v>
      </c>
      <c r="H100" s="84">
        <f>LN(SUM($G$2:G100))</f>
        <v>3.3672958299864741</v>
      </c>
      <c r="I100" s="123">
        <f t="shared" si="43"/>
        <v>11.862074263032689</v>
      </c>
      <c r="J100" s="123"/>
      <c r="K100" s="83">
        <v>1</v>
      </c>
      <c r="L100" s="84">
        <f>LN(SUM($K$2:K100))</f>
        <v>4.2341065045972597</v>
      </c>
      <c r="M100" s="123">
        <f t="shared" si="44"/>
        <v>40.974593905486955</v>
      </c>
      <c r="N100" s="123"/>
      <c r="O100" s="83">
        <v>1</v>
      </c>
      <c r="P100" s="84">
        <f>LN(SUM($O$2:O100))</f>
        <v>4.8978397999509111</v>
      </c>
      <c r="Q100" s="124">
        <f t="shared" si="42"/>
        <v>64.49974923992734</v>
      </c>
      <c r="R100" s="123"/>
      <c r="S100" s="83"/>
      <c r="T100" s="84">
        <f>LN(SUM($S$2:S100))</f>
        <v>0.69314718055994529</v>
      </c>
      <c r="U100" s="127" t="e">
        <f t="shared" si="45"/>
        <v>#DIV/0!</v>
      </c>
      <c r="V100" s="123"/>
      <c r="W100" s="83"/>
      <c r="X100" s="84" t="e">
        <f>LN(SUM($W$2:W100))</f>
        <v>#NUM!</v>
      </c>
      <c r="Y100" s="124" t="e">
        <f t="shared" si="46"/>
        <v>#NUM!</v>
      </c>
      <c r="Z100" s="123"/>
      <c r="AA100" s="114"/>
      <c r="AB100" s="84">
        <f>LN(SUM($AA$2:AA100))</f>
        <v>2.0794415416798357</v>
      </c>
      <c r="AC100" s="124">
        <f t="shared" si="47"/>
        <v>24.224167658527367</v>
      </c>
      <c r="AD100" s="123"/>
      <c r="AE100" s="83">
        <v>2</v>
      </c>
      <c r="AF100" s="84">
        <f>LN(SUM($AE$2:AE100))</f>
        <v>5.7203117766074119</v>
      </c>
      <c r="AG100" s="124">
        <f t="shared" si="48"/>
        <v>15.71535399973838</v>
      </c>
      <c r="AH100" s="123"/>
      <c r="AI100" s="83"/>
      <c r="AJ100" s="84">
        <f>LN(SUM($AI$2:AI100))</f>
        <v>3.8066624897703196</v>
      </c>
      <c r="AK100" s="124" t="e">
        <f t="shared" si="49"/>
        <v>#DIV/0!</v>
      </c>
      <c r="AL100" s="123"/>
      <c r="AM100" s="83"/>
      <c r="AN100" s="84">
        <f>LN(SUM($AM$2:AM100))</f>
        <v>1.3862943611198906</v>
      </c>
      <c r="AO100" s="124">
        <f t="shared" si="50"/>
        <v>22.487927836763294</v>
      </c>
      <c r="AP100" s="123"/>
      <c r="AQ100" s="114"/>
      <c r="AR100" s="84">
        <f>LN(SUM($AQ$2:AQ100))</f>
        <v>2.7725887222397811</v>
      </c>
      <c r="AS100" s="124">
        <f t="shared" si="51"/>
        <v>13.951203573011897</v>
      </c>
      <c r="AT100" s="123"/>
      <c r="AU100" s="83">
        <v>33</v>
      </c>
      <c r="AV100" s="84">
        <f>LN(SUM($AU$2:AU100))</f>
        <v>7.00033446027523</v>
      </c>
      <c r="AW100" s="124">
        <f t="shared" si="52"/>
        <v>15.661633778182635</v>
      </c>
      <c r="AX100" s="123"/>
      <c r="AY100" s="83"/>
      <c r="AZ100" s="85">
        <f>LN(SUM($AY$2:AY100))</f>
        <v>0.69314718055994529</v>
      </c>
      <c r="BA100" s="124" t="e">
        <f t="shared" si="53"/>
        <v>#DIV/0!</v>
      </c>
      <c r="BB100" s="123"/>
      <c r="BC100" s="114"/>
      <c r="BD100" s="85" t="e">
        <f>LN(SUM($BC$2:BC100))</f>
        <v>#NUM!</v>
      </c>
      <c r="BE100" s="124" t="e">
        <f t="shared" si="54"/>
        <v>#NUM!</v>
      </c>
      <c r="BF100" s="123"/>
      <c r="BG100" s="83"/>
      <c r="BH100" s="85">
        <f>LN(SUM($BG$2:BG100))</f>
        <v>3.044522437723423</v>
      </c>
      <c r="BI100" s="124">
        <f t="shared" si="55"/>
        <v>38.783873650066575</v>
      </c>
      <c r="BJ100" s="123"/>
      <c r="BK100" s="83">
        <v>2</v>
      </c>
      <c r="BL100" s="85">
        <f>LN(SUM($BK$2:BK100))</f>
        <v>2.8332133440562162</v>
      </c>
      <c r="BM100" s="124">
        <f t="shared" si="56"/>
        <v>4.636225899229923</v>
      </c>
      <c r="BN100" s="123"/>
      <c r="BO100" s="83">
        <v>1</v>
      </c>
      <c r="BP100" s="85">
        <f>LN(SUM($BO$2:BO100))</f>
        <v>1.3862943611198906</v>
      </c>
      <c r="BQ100" s="124">
        <f t="shared" si="57"/>
        <v>22.487927836763294</v>
      </c>
      <c r="BR100" s="123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3"/>
    </row>
    <row r="101" spans="1:74" s="9" customFormat="1" x14ac:dyDescent="0.25">
      <c r="A101" s="145">
        <f t="shared" si="40"/>
        <v>162</v>
      </c>
      <c r="B101" s="89">
        <v>44064</v>
      </c>
      <c r="C101" s="83"/>
      <c r="D101" s="84">
        <f>LN(SUM($C$2:C101))</f>
        <v>3.9512437185814275</v>
      </c>
      <c r="E101" s="123">
        <f t="shared" si="41"/>
        <v>166.58113814189622</v>
      </c>
      <c r="F101" s="123"/>
      <c r="G101" s="83">
        <v>6</v>
      </c>
      <c r="H101" s="84">
        <f>LN(SUM($G$2:G101))</f>
        <v>3.5553480614894135</v>
      </c>
      <c r="I101" s="123">
        <f t="shared" si="43"/>
        <v>32.323284148280791</v>
      </c>
      <c r="J101" s="123"/>
      <c r="K101" s="83">
        <v>1</v>
      </c>
      <c r="L101" s="84">
        <f>LN(SUM($K$2:K101))</f>
        <v>4.2484952420493594</v>
      </c>
      <c r="M101" s="123">
        <f t="shared" si="44"/>
        <v>49.799604278699235</v>
      </c>
      <c r="N101" s="123"/>
      <c r="O101" s="83">
        <v>3</v>
      </c>
      <c r="P101" s="84">
        <f>LN(SUM($O$2:O101))</f>
        <v>4.9199809258281251</v>
      </c>
      <c r="Q101" s="124">
        <f t="shared" si="42"/>
        <v>67.431857639514305</v>
      </c>
      <c r="R101" s="123"/>
      <c r="S101" s="83"/>
      <c r="T101" s="84">
        <f>LN(SUM($S$2:S101))</f>
        <v>0.69314718055994529</v>
      </c>
      <c r="U101" s="127" t="e">
        <f t="shared" si="45"/>
        <v>#DIV/0!</v>
      </c>
      <c r="V101" s="123"/>
      <c r="W101" s="83"/>
      <c r="X101" s="84" t="e">
        <f>LN(SUM($W$2:W101))</f>
        <v>#NUM!</v>
      </c>
      <c r="Y101" s="124" t="e">
        <f t="shared" si="46"/>
        <v>#NUM!</v>
      </c>
      <c r="Z101" s="123"/>
      <c r="AA101" s="114"/>
      <c r="AB101" s="84">
        <f>LN(SUM($AA$2:AA101))</f>
        <v>2.0794415416798357</v>
      </c>
      <c r="AC101" s="124">
        <f t="shared" si="47"/>
        <v>29.069001190232839</v>
      </c>
      <c r="AD101" s="123"/>
      <c r="AE101" s="83">
        <v>41</v>
      </c>
      <c r="AF101" s="84">
        <f>LN(SUM($AE$2:AE101))</f>
        <v>5.8464387750577247</v>
      </c>
      <c r="AG101" s="124">
        <f t="shared" si="48"/>
        <v>15.056041106824289</v>
      </c>
      <c r="AH101" s="123"/>
      <c r="AI101" s="83">
        <v>2</v>
      </c>
      <c r="AJ101" s="84">
        <f>LN(SUM($AI$2:AI101))</f>
        <v>3.8501476017100584</v>
      </c>
      <c r="AK101" s="124">
        <f t="shared" si="49"/>
        <v>148.77215204577013</v>
      </c>
      <c r="AL101" s="123"/>
      <c r="AM101" s="83">
        <v>3</v>
      </c>
      <c r="AN101" s="84">
        <f>LN(SUM($AM$2:AM101))</f>
        <v>1.9459101490553132</v>
      </c>
      <c r="AO101" s="124">
        <f t="shared" si="50"/>
        <v>11.560384507902222</v>
      </c>
      <c r="AP101" s="123"/>
      <c r="AQ101" s="114"/>
      <c r="AR101" s="84">
        <f>LN(SUM($AQ$2:AQ101))</f>
        <v>2.7725887222397811</v>
      </c>
      <c r="AS101" s="124">
        <f t="shared" si="51"/>
        <v>48.448335317054649</v>
      </c>
      <c r="AT101" s="123"/>
      <c r="AU101" s="83">
        <v>68</v>
      </c>
      <c r="AV101" s="84">
        <f>LN(SUM($AU$2:AU101))</f>
        <v>7.0604763659998007</v>
      </c>
      <c r="AW101" s="124">
        <f t="shared" si="52"/>
        <v>17.165885772244774</v>
      </c>
      <c r="AX101" s="123"/>
      <c r="AY101" s="83"/>
      <c r="AZ101" s="85">
        <f>LN(SUM($AY$2:AY101))</f>
        <v>0.69314718055994529</v>
      </c>
      <c r="BA101" s="124" t="e">
        <f t="shared" si="53"/>
        <v>#DIV/0!</v>
      </c>
      <c r="BB101" s="123"/>
      <c r="BC101" s="114"/>
      <c r="BD101" s="85" t="e">
        <f>LN(SUM($BC$2:BC101))</f>
        <v>#NUM!</v>
      </c>
      <c r="BE101" s="124" t="e">
        <f t="shared" si="54"/>
        <v>#NUM!</v>
      </c>
      <c r="BF101" s="123"/>
      <c r="BG101" s="83">
        <v>4</v>
      </c>
      <c r="BH101" s="85">
        <f>LN(SUM($BG$2:BG101))</f>
        <v>3.2188758248682006</v>
      </c>
      <c r="BI101" s="124">
        <f t="shared" si="55"/>
        <v>17.273759557657229</v>
      </c>
      <c r="BJ101" s="123"/>
      <c r="BK101" s="83"/>
      <c r="BL101" s="85">
        <f>LN(SUM($BK$2:BK101))</f>
        <v>2.8332133440562162</v>
      </c>
      <c r="BM101" s="124">
        <f t="shared" si="56"/>
        <v>5.8081394620614422</v>
      </c>
      <c r="BN101" s="123"/>
      <c r="BO101" s="83"/>
      <c r="BP101" s="85">
        <f>LN(SUM($BO$2:BO101))</f>
        <v>1.3862943611198906</v>
      </c>
      <c r="BQ101" s="124">
        <f t="shared" si="57"/>
        <v>13.492756702057976</v>
      </c>
      <c r="BR101" s="123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3"/>
    </row>
    <row r="102" spans="1:74" s="9" customFormat="1" x14ac:dyDescent="0.25">
      <c r="A102" s="145">
        <f t="shared" si="40"/>
        <v>163</v>
      </c>
      <c r="B102" s="89">
        <v>44065</v>
      </c>
      <c r="C102" s="83"/>
      <c r="D102" s="84">
        <f>LN(SUM($C$2:C102))</f>
        <v>3.9512437185814275</v>
      </c>
      <c r="E102" s="123">
        <f t="shared" si="41"/>
        <v>166.58113814189622</v>
      </c>
      <c r="F102" s="123"/>
      <c r="G102" s="83"/>
      <c r="H102" s="84">
        <f>LN(SUM($G$2:G102))</f>
        <v>3.5553480614894135</v>
      </c>
      <c r="I102" s="123">
        <f t="shared" si="43"/>
        <v>23.144678978819602</v>
      </c>
      <c r="J102" s="123"/>
      <c r="K102" s="83">
        <v>4</v>
      </c>
      <c r="L102" s="84">
        <f>LN(SUM($K$2:K102))</f>
        <v>4.3040650932041702</v>
      </c>
      <c r="M102" s="123">
        <f t="shared" si="44"/>
        <v>46.75117371361349</v>
      </c>
      <c r="N102" s="123"/>
      <c r="O102" s="83">
        <v>0</v>
      </c>
      <c r="P102" s="84">
        <f>LN(SUM($O$2:O102))</f>
        <v>4.9199809258281251</v>
      </c>
      <c r="Q102" s="124">
        <f t="shared" si="42"/>
        <v>78.715454632491671</v>
      </c>
      <c r="R102" s="123"/>
      <c r="S102" s="83"/>
      <c r="T102" s="84">
        <f>LN(SUM($S$2:S102))</f>
        <v>0.69314718055994529</v>
      </c>
      <c r="U102" s="127" t="e">
        <f t="shared" si="45"/>
        <v>#DIV/0!</v>
      </c>
      <c r="V102" s="123"/>
      <c r="W102" s="83"/>
      <c r="X102" s="84" t="e">
        <f>LN(SUM($W$2:W102))</f>
        <v>#NUM!</v>
      </c>
      <c r="Y102" s="124" t="e">
        <f t="shared" si="46"/>
        <v>#NUM!</v>
      </c>
      <c r="Z102" s="123"/>
      <c r="AA102" s="114">
        <v>6</v>
      </c>
      <c r="AB102" s="84">
        <f>LN(SUM($AA$2:AA102))</f>
        <v>2.6390573296152584</v>
      </c>
      <c r="AC102" s="124">
        <f t="shared" si="47"/>
        <v>9.3333333333333357</v>
      </c>
      <c r="AD102" s="123"/>
      <c r="AE102" s="83">
        <v>18</v>
      </c>
      <c r="AF102" s="84">
        <f>LN(SUM($AE$2:AE102))</f>
        <v>5.8971538676367405</v>
      </c>
      <c r="AG102" s="124">
        <f t="shared" si="48"/>
        <v>14.414001386202919</v>
      </c>
      <c r="AH102" s="123"/>
      <c r="AI102" s="83"/>
      <c r="AJ102" s="84">
        <f>LN(SUM($AI$2:AI102))</f>
        <v>3.8501476017100584</v>
      </c>
      <c r="AK102" s="124">
        <f t="shared" si="49"/>
        <v>89.263291227462076</v>
      </c>
      <c r="AL102" s="123"/>
      <c r="AM102" s="83"/>
      <c r="AN102" s="84">
        <f>LN(SUM($AM$2:AM102))</f>
        <v>1.9459101490553132</v>
      </c>
      <c r="AO102" s="124">
        <f t="shared" si="50"/>
        <v>6.9362307047413339</v>
      </c>
      <c r="AP102" s="123"/>
      <c r="AQ102" s="114"/>
      <c r="AR102" s="84">
        <f>LN(SUM($AQ$2:AQ102))</f>
        <v>2.7725887222397811</v>
      </c>
      <c r="AS102" s="124" t="e">
        <f t="shared" si="51"/>
        <v>#DIV/0!</v>
      </c>
      <c r="AT102" s="123"/>
      <c r="AU102" s="83">
        <v>93</v>
      </c>
      <c r="AV102" s="84">
        <f>LN(SUM($AU$2:AU102))</f>
        <v>7.1372784372603855</v>
      </c>
      <c r="AW102" s="124">
        <f t="shared" si="52"/>
        <v>15.711059723238456</v>
      </c>
      <c r="AX102" s="123"/>
      <c r="AY102" s="83"/>
      <c r="AZ102" s="85">
        <f>LN(SUM($AY$2:AY102))</f>
        <v>0.69314718055994529</v>
      </c>
      <c r="BA102" s="124" t="e">
        <f t="shared" si="53"/>
        <v>#DIV/0!</v>
      </c>
      <c r="BB102" s="123"/>
      <c r="BC102" s="114"/>
      <c r="BD102" s="85" t="e">
        <f>LN(SUM($BC$2:BC102))</f>
        <v>#NUM!</v>
      </c>
      <c r="BE102" s="124" t="e">
        <f t="shared" si="54"/>
        <v>#NUM!</v>
      </c>
      <c r="BF102" s="123"/>
      <c r="BG102" s="83">
        <v>2</v>
      </c>
      <c r="BH102" s="85">
        <f>LN(SUM($BG$2:BG102))</f>
        <v>3.2958368660043291</v>
      </c>
      <c r="BI102" s="124">
        <f t="shared" si="55"/>
        <v>11.395421319310591</v>
      </c>
      <c r="BJ102" s="123"/>
      <c r="BK102" s="83">
        <v>8</v>
      </c>
      <c r="BL102" s="85">
        <f>LN(SUM($BK$2:BK102))</f>
        <v>3.2188758248682006</v>
      </c>
      <c r="BM102" s="124">
        <f t="shared" si="56"/>
        <v>7.0152251708482041</v>
      </c>
      <c r="BN102" s="123"/>
      <c r="BO102" s="83"/>
      <c r="BP102" s="85">
        <f>LN(SUM($BO$2:BO102))</f>
        <v>1.3862943611198906</v>
      </c>
      <c r="BQ102" s="124">
        <f t="shared" si="57"/>
        <v>11.243963918381647</v>
      </c>
      <c r="BR102" s="123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3"/>
    </row>
    <row r="103" spans="1:74" s="9" customFormat="1" x14ac:dyDescent="0.25">
      <c r="A103" s="145">
        <f t="shared" si="40"/>
        <v>164</v>
      </c>
      <c r="B103" s="89">
        <v>44066</v>
      </c>
      <c r="C103" s="83"/>
      <c r="D103" s="84">
        <f>LN(SUM($C$2:C103))</f>
        <v>3.9512437185814275</v>
      </c>
      <c r="E103" s="123">
        <f t="shared" si="41"/>
        <v>199.89736577027551</v>
      </c>
      <c r="F103" s="123"/>
      <c r="G103" s="83">
        <v>8</v>
      </c>
      <c r="H103" s="84">
        <f>LN(SUM($G$2:G103))</f>
        <v>3.7612001156935624</v>
      </c>
      <c r="I103" s="123">
        <f t="shared" si="43"/>
        <v>12.043863329531666</v>
      </c>
      <c r="J103" s="123"/>
      <c r="K103" s="83">
        <v>1</v>
      </c>
      <c r="L103" s="84">
        <f>LN(SUM($K$2:K103))</f>
        <v>4.3174881135363101</v>
      </c>
      <c r="M103" s="123">
        <f t="shared" si="44"/>
        <v>34.282760672604418</v>
      </c>
      <c r="N103" s="123"/>
      <c r="O103" s="83">
        <v>3</v>
      </c>
      <c r="P103" s="84">
        <f>LN(SUM($O$2:O103))</f>
        <v>4.9416424226093039</v>
      </c>
      <c r="Q103" s="124">
        <f t="shared" si="42"/>
        <v>60.929454032371353</v>
      </c>
      <c r="R103" s="123"/>
      <c r="S103" s="83"/>
      <c r="T103" s="84">
        <f>LN(SUM($S$2:S103))</f>
        <v>0.69314718055994529</v>
      </c>
      <c r="U103" s="127" t="e">
        <f t="shared" si="45"/>
        <v>#DIV/0!</v>
      </c>
      <c r="V103" s="123"/>
      <c r="W103" s="83"/>
      <c r="X103" s="84" t="e">
        <f>LN(SUM($W$2:W103))</f>
        <v>#NUM!</v>
      </c>
      <c r="Y103" s="124" t="e">
        <f t="shared" si="46"/>
        <v>#NUM!</v>
      </c>
      <c r="Z103" s="123"/>
      <c r="AA103" s="114"/>
      <c r="AB103" s="84">
        <f>LN(SUM($AA$2:AA103))</f>
        <v>2.6390573296152584</v>
      </c>
      <c r="AC103" s="124">
        <f t="shared" si="47"/>
        <v>6.9362307047413339</v>
      </c>
      <c r="AD103" s="123"/>
      <c r="AE103" s="83">
        <v>32</v>
      </c>
      <c r="AF103" s="84">
        <f>LN(SUM($AE$2:AE103))</f>
        <v>5.9814142112544806</v>
      </c>
      <c r="AG103" s="124">
        <f t="shared" si="48"/>
        <v>12.193796854816929</v>
      </c>
      <c r="AH103" s="123"/>
      <c r="AI103" s="83">
        <v>3</v>
      </c>
      <c r="AJ103" s="84">
        <f>LN(SUM($AI$2:AI103))</f>
        <v>3.912023005428146</v>
      </c>
      <c r="AK103" s="124">
        <f t="shared" si="49"/>
        <v>43.463646125484061</v>
      </c>
      <c r="AL103" s="123"/>
      <c r="AM103" s="83"/>
      <c r="AN103" s="84">
        <f>LN(SUM($AM$2:AM103))</f>
        <v>1.9459101490553132</v>
      </c>
      <c r="AO103" s="124">
        <f t="shared" si="50"/>
        <v>5.7801922539511112</v>
      </c>
      <c r="AP103" s="123"/>
      <c r="AQ103" s="114">
        <v>3</v>
      </c>
      <c r="AR103" s="84">
        <f>LN(SUM($AQ$2:AQ103))</f>
        <v>2.9444389791664403</v>
      </c>
      <c r="AS103" s="124">
        <f t="shared" si="51"/>
        <v>37.645411772570725</v>
      </c>
      <c r="AT103" s="123"/>
      <c r="AU103" s="83">
        <v>79</v>
      </c>
      <c r="AV103" s="84">
        <f>LN(SUM($AU$2:AU103))</f>
        <v>7.1981835771019433</v>
      </c>
      <c r="AW103" s="124">
        <f t="shared" si="52"/>
        <v>13.972512697504426</v>
      </c>
      <c r="AX103" s="123"/>
      <c r="AY103" s="83"/>
      <c r="AZ103" s="85">
        <f>LN(SUM($AY$2:AY103))</f>
        <v>0.69314718055994529</v>
      </c>
      <c r="BA103" s="124" t="e">
        <f t="shared" si="53"/>
        <v>#DIV/0!</v>
      </c>
      <c r="BB103" s="123"/>
      <c r="BC103" s="114">
        <v>1</v>
      </c>
      <c r="BD103" s="85">
        <f>LN(SUM($BC$2:BC103))</f>
        <v>0</v>
      </c>
      <c r="BE103" s="124" t="e">
        <f t="shared" si="54"/>
        <v>#NUM!</v>
      </c>
      <c r="BF103" s="123"/>
      <c r="BG103" s="83">
        <v>3</v>
      </c>
      <c r="BH103" s="85">
        <f>LN(SUM($BG$2:BG103))</f>
        <v>3.4011973816621555</v>
      </c>
      <c r="BI103" s="124">
        <f t="shared" si="55"/>
        <v>8.6357171032601574</v>
      </c>
      <c r="BJ103" s="123"/>
      <c r="BK103" s="83"/>
      <c r="BL103" s="85">
        <f>LN(SUM($BK$2:BK103))</f>
        <v>3.2188758248682006</v>
      </c>
      <c r="BM103" s="124">
        <f t="shared" si="56"/>
        <v>5.7170221800080077</v>
      </c>
      <c r="BN103" s="123"/>
      <c r="BO103" s="83">
        <v>3</v>
      </c>
      <c r="BP103" s="85">
        <f>LN(SUM($BO$2:BO103))</f>
        <v>1.9459101490553132</v>
      </c>
      <c r="BQ103" s="124">
        <f t="shared" si="57"/>
        <v>5.6999894870775165</v>
      </c>
      <c r="BR103" s="123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3"/>
    </row>
    <row r="104" spans="1:74" s="9" customFormat="1" x14ac:dyDescent="0.25">
      <c r="A104" s="145">
        <f t="shared" si="40"/>
        <v>165</v>
      </c>
      <c r="B104" s="89">
        <v>44067</v>
      </c>
      <c r="C104" s="83"/>
      <c r="D104" s="84">
        <f>LN(SUM($C$2:C104))</f>
        <v>3.9512437185814275</v>
      </c>
      <c r="E104" s="123">
        <f t="shared" si="41"/>
        <v>333.16227628379244</v>
      </c>
      <c r="F104" s="123"/>
      <c r="G104" s="83">
        <v>5</v>
      </c>
      <c r="H104" s="84">
        <f>LN(SUM($G$2:G104))</f>
        <v>3.8712010109078911</v>
      </c>
      <c r="I104" s="123">
        <f t="shared" si="43"/>
        <v>7.9021546129603122</v>
      </c>
      <c r="J104" s="123"/>
      <c r="K104" s="83">
        <v>2</v>
      </c>
      <c r="L104" s="84">
        <f>LN(SUM($K$2:K104))</f>
        <v>4.3438054218536841</v>
      </c>
      <c r="M104" s="123">
        <f t="shared" si="44"/>
        <v>28.40526766689247</v>
      </c>
      <c r="N104" s="123"/>
      <c r="O104" s="83">
        <v>1</v>
      </c>
      <c r="P104" s="84">
        <f>LN(SUM($O$2:O104))</f>
        <v>4.9487598903781684</v>
      </c>
      <c r="Q104" s="124">
        <f t="shared" si="42"/>
        <v>56.187767384926275</v>
      </c>
      <c r="R104" s="123"/>
      <c r="S104" s="83">
        <v>0</v>
      </c>
      <c r="T104" s="84">
        <f>LN(SUM($S$2:S104))</f>
        <v>0.69314718055994529</v>
      </c>
      <c r="U104" s="127" t="e">
        <f t="shared" si="45"/>
        <v>#DIV/0!</v>
      </c>
      <c r="V104" s="123"/>
      <c r="W104" s="83"/>
      <c r="X104" s="84" t="e">
        <f>LN(SUM($W$2:W104))</f>
        <v>#NUM!</v>
      </c>
      <c r="Y104" s="124" t="e">
        <f t="shared" si="46"/>
        <v>#NUM!</v>
      </c>
      <c r="Z104" s="123"/>
      <c r="AA104" s="114">
        <v>1</v>
      </c>
      <c r="AB104" s="84">
        <f>LN(SUM($AA$2:AA104))</f>
        <v>2.7080502011022101</v>
      </c>
      <c r="AC104" s="124">
        <f t="shared" si="47"/>
        <v>5.4445721089242198</v>
      </c>
      <c r="AD104" s="123"/>
      <c r="AE104" s="83"/>
      <c r="AF104" s="84">
        <f>LN(SUM($AE$2:AE104))</f>
        <v>5.9814142112544806</v>
      </c>
      <c r="AG104" s="124">
        <f t="shared" si="48"/>
        <v>12.561076723117456</v>
      </c>
      <c r="AH104" s="123"/>
      <c r="AI104" s="83"/>
      <c r="AJ104" s="84">
        <f>LN(SUM($AI$2:AI104))</f>
        <v>3.912023005428146</v>
      </c>
      <c r="AK104" s="124">
        <f t="shared" si="49"/>
        <v>34.03215848458786</v>
      </c>
      <c r="AL104" s="123"/>
      <c r="AM104" s="83">
        <v>1</v>
      </c>
      <c r="AN104" s="84">
        <f>LN(SUM($AM$2:AM104))</f>
        <v>2.0794415416798357</v>
      </c>
      <c r="AO104" s="124">
        <f t="shared" si="50"/>
        <v>5.1640843862077146</v>
      </c>
      <c r="AP104" s="123"/>
      <c r="AQ104" s="114"/>
      <c r="AR104" s="84">
        <f>LN(SUM($AQ$2:AQ104))</f>
        <v>2.9444389791664403</v>
      </c>
      <c r="AS104" s="124">
        <f t="shared" si="51"/>
        <v>22.587247063542431</v>
      </c>
      <c r="AT104" s="123"/>
      <c r="AU104" s="83">
        <v>99</v>
      </c>
      <c r="AV104" s="84">
        <f>LN(SUM($AU$2:AU104))</f>
        <v>7.2696167496081694</v>
      </c>
      <c r="AW104" s="124">
        <f t="shared" si="52"/>
        <v>12.201471068966041</v>
      </c>
      <c r="AX104" s="123"/>
      <c r="AY104" s="83"/>
      <c r="AZ104" s="85">
        <f>LN(SUM($AY$2:AY104))</f>
        <v>0.69314718055994529</v>
      </c>
      <c r="BA104" s="124" t="e">
        <f t="shared" si="53"/>
        <v>#DIV/0!</v>
      </c>
      <c r="BB104" s="123"/>
      <c r="BC104" s="114"/>
      <c r="BD104" s="85">
        <f>LN(SUM($BC$2:BC104))</f>
        <v>0</v>
      </c>
      <c r="BE104" s="124" t="e">
        <f t="shared" si="54"/>
        <v>#NUM!</v>
      </c>
      <c r="BF104" s="123"/>
      <c r="BG104" s="83"/>
      <c r="BH104" s="85">
        <f>LN(SUM($BG$2:BG104))</f>
        <v>3.4011973816621555</v>
      </c>
      <c r="BI104" s="124">
        <f t="shared" si="55"/>
        <v>8.3120444273335057</v>
      </c>
      <c r="BJ104" s="123"/>
      <c r="BK104" s="83">
        <v>8</v>
      </c>
      <c r="BL104" s="85">
        <f>LN(SUM($BK$2:BK104))</f>
        <v>3.4965075614664802</v>
      </c>
      <c r="BM104" s="124">
        <f t="shared" si="56"/>
        <v>4.6187945999919808</v>
      </c>
      <c r="BN104" s="123"/>
      <c r="BO104" s="83">
        <v>1</v>
      </c>
      <c r="BP104" s="85">
        <f>LN(SUM($BO$2:BO104))</f>
        <v>2.0794415416798357</v>
      </c>
      <c r="BQ104" s="124">
        <f t="shared" si="57"/>
        <v>4.1854154966551169</v>
      </c>
      <c r="BR104" s="123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3"/>
    </row>
    <row r="105" spans="1:74" s="9" customFormat="1" x14ac:dyDescent="0.25">
      <c r="A105" s="145">
        <f t="shared" si="40"/>
        <v>166</v>
      </c>
      <c r="B105" s="89">
        <v>44068</v>
      </c>
      <c r="C105" s="83"/>
      <c r="D105" s="84">
        <f>LN(SUM($C$2:C105))</f>
        <v>3.9512437185814275</v>
      </c>
      <c r="E105" s="123" t="e">
        <f t="shared" si="41"/>
        <v>#DIV/0!</v>
      </c>
      <c r="F105" s="123"/>
      <c r="G105" s="83"/>
      <c r="H105" s="84">
        <f>LN(SUM($G$2:G105))</f>
        <v>3.8712010109078911</v>
      </c>
      <c r="I105" s="123">
        <f t="shared" si="43"/>
        <v>6.8564138637403245</v>
      </c>
      <c r="J105" s="123"/>
      <c r="K105" s="83">
        <v>2</v>
      </c>
      <c r="L105" s="84">
        <f>LN(SUM($K$2:K105))</f>
        <v>4.3694478524670215</v>
      </c>
      <c r="M105" s="123">
        <f t="shared" si="44"/>
        <v>26.290745014635569</v>
      </c>
      <c r="N105" s="123"/>
      <c r="O105" s="83"/>
      <c r="P105" s="84">
        <f>LN(SUM($O$2:O105))</f>
        <v>4.9487598903781684</v>
      </c>
      <c r="Q105" s="124">
        <f t="shared" si="42"/>
        <v>64.967909202520048</v>
      </c>
      <c r="R105" s="123"/>
      <c r="S105" s="83"/>
      <c r="T105" s="84">
        <f>LN(SUM($S$2:S105))</f>
        <v>0.69314718055994529</v>
      </c>
      <c r="U105" s="127" t="e">
        <f t="shared" si="45"/>
        <v>#DIV/0!</v>
      </c>
      <c r="V105" s="123"/>
      <c r="W105" s="83"/>
      <c r="X105" s="84" t="e">
        <f>LN(SUM($W$2:W105))</f>
        <v>#NUM!</v>
      </c>
      <c r="Y105" s="124" t="e">
        <f t="shared" si="46"/>
        <v>#NUM!</v>
      </c>
      <c r="Z105" s="123"/>
      <c r="AA105" s="114">
        <v>2</v>
      </c>
      <c r="AB105" s="84">
        <f>LN(SUM($AA$2:AA105))</f>
        <v>2.8332133440562162</v>
      </c>
      <c r="AC105" s="124">
        <f t="shared" si="47"/>
        <v>4.7590520525388733</v>
      </c>
      <c r="AD105" s="123"/>
      <c r="AE105" s="83">
        <v>44</v>
      </c>
      <c r="AF105" s="84">
        <f>LN(SUM($AE$2:AE105))</f>
        <v>6.0867747269123065</v>
      </c>
      <c r="AG105" s="124">
        <f t="shared" si="48"/>
        <v>10.926113121349358</v>
      </c>
      <c r="AH105" s="123"/>
      <c r="AI105" s="83">
        <v>4</v>
      </c>
      <c r="AJ105" s="84">
        <f>LN(SUM($AI$2:AI105))</f>
        <v>3.9889840465642745</v>
      </c>
      <c r="AK105" s="124">
        <f t="shared" si="49"/>
        <v>23.681115327985804</v>
      </c>
      <c r="AL105" s="123"/>
      <c r="AM105" s="83">
        <v>5</v>
      </c>
      <c r="AN105" s="84">
        <f>LN(SUM($AM$2:AM105))</f>
        <v>2.5649493574615367</v>
      </c>
      <c r="AO105" s="124">
        <f t="shared" si="50"/>
        <v>3.9429293897542022</v>
      </c>
      <c r="AP105" s="123"/>
      <c r="AQ105" s="114"/>
      <c r="AR105" s="84">
        <f>LN(SUM($AQ$2:AQ105))</f>
        <v>2.9444389791664403</v>
      </c>
      <c r="AS105" s="124">
        <f t="shared" si="51"/>
        <v>18.822705886285362</v>
      </c>
      <c r="AT105" s="123"/>
      <c r="AU105" s="83">
        <v>52</v>
      </c>
      <c r="AV105" s="84">
        <f>LN(SUM($AU$2:AU105))</f>
        <v>7.305188215393037</v>
      </c>
      <c r="AW105" s="124">
        <f t="shared" si="52"/>
        <v>11.535531303342211</v>
      </c>
      <c r="AX105" s="123"/>
      <c r="AY105" s="83"/>
      <c r="AZ105" s="85">
        <f>LN(SUM($AY$2:AY105))</f>
        <v>0.69314718055994529</v>
      </c>
      <c r="BA105" s="124" t="e">
        <f t="shared" si="53"/>
        <v>#DIV/0!</v>
      </c>
      <c r="BB105" s="123"/>
      <c r="BC105" s="114">
        <v>1</v>
      </c>
      <c r="BD105" s="85">
        <f>LN(SUM($BC$2:BC105))</f>
        <v>0.69314718055994529</v>
      </c>
      <c r="BE105" s="124" t="e">
        <f t="shared" si="54"/>
        <v>#NUM!</v>
      </c>
      <c r="BF105" s="123"/>
      <c r="BG105" s="83"/>
      <c r="BH105" s="85">
        <f>LN(SUM($BG$2:BG105))</f>
        <v>3.4011973816621555</v>
      </c>
      <c r="BI105" s="124">
        <f t="shared" si="55"/>
        <v>9.8734078544207531</v>
      </c>
      <c r="BJ105" s="123"/>
      <c r="BK105" s="83"/>
      <c r="BL105" s="85">
        <f>LN(SUM($BK$2:BK105))</f>
        <v>3.4965075614664802</v>
      </c>
      <c r="BM105" s="124">
        <f t="shared" si="56"/>
        <v>4.7596653911518638</v>
      </c>
      <c r="BN105" s="123"/>
      <c r="BO105" s="83">
        <v>3</v>
      </c>
      <c r="BP105" s="85">
        <f>LN(SUM($BO$2:BO105))</f>
        <v>2.3978952727983707</v>
      </c>
      <c r="BQ105" s="124">
        <f t="shared" si="57"/>
        <v>3.3211706230114335</v>
      </c>
      <c r="BR105" s="123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3"/>
    </row>
    <row r="106" spans="1:74" s="9" customFormat="1" x14ac:dyDescent="0.25">
      <c r="A106" s="145">
        <f t="shared" si="40"/>
        <v>167</v>
      </c>
      <c r="B106" s="89">
        <v>44069</v>
      </c>
      <c r="C106" s="83"/>
      <c r="D106" s="84">
        <f>LN(SUM($C$2:C106))</f>
        <v>3.9512437185814275</v>
      </c>
      <c r="E106" s="123" t="e">
        <f t="shared" si="41"/>
        <v>#DIV/0!</v>
      </c>
      <c r="F106" s="123"/>
      <c r="G106" s="83">
        <v>1</v>
      </c>
      <c r="H106" s="84">
        <f>LN(SUM($G$2:G106))</f>
        <v>3.8918202981106265</v>
      </c>
      <c r="I106" s="123">
        <f t="shared" si="43"/>
        <v>7.6981764980589613</v>
      </c>
      <c r="J106" s="123"/>
      <c r="K106" s="83">
        <v>3</v>
      </c>
      <c r="L106" s="84">
        <f>LN(SUM($K$2:K106))</f>
        <v>4.4067192472642533</v>
      </c>
      <c r="M106" s="123">
        <f t="shared" si="44"/>
        <v>24.275815973042327</v>
      </c>
      <c r="N106" s="123"/>
      <c r="O106" s="83"/>
      <c r="P106" s="84">
        <f>LN(SUM($O$2:O106))</f>
        <v>4.9487598903781684</v>
      </c>
      <c r="Q106" s="124">
        <f t="shared" si="42"/>
        <v>81.172526914763509</v>
      </c>
      <c r="R106" s="123"/>
      <c r="S106" s="83">
        <v>0</v>
      </c>
      <c r="T106" s="84">
        <f>LN(SUM($S$2:S106))</f>
        <v>0.69314718055994529</v>
      </c>
      <c r="U106" s="127" t="e">
        <f t="shared" si="45"/>
        <v>#DIV/0!</v>
      </c>
      <c r="V106" s="123"/>
      <c r="W106" s="83"/>
      <c r="X106" s="84" t="e">
        <f>LN(SUM($W$2:W106))</f>
        <v>#NUM!</v>
      </c>
      <c r="Y106" s="124" t="e">
        <f t="shared" si="46"/>
        <v>#NUM!</v>
      </c>
      <c r="Z106" s="123"/>
      <c r="AA106" s="114"/>
      <c r="AB106" s="84">
        <f>LN(SUM($AA$2:AA106))</f>
        <v>2.8332133440562162</v>
      </c>
      <c r="AC106" s="124">
        <f t="shared" si="47"/>
        <v>5.0570271197235686</v>
      </c>
      <c r="AD106" s="123"/>
      <c r="AE106" s="83">
        <v>26</v>
      </c>
      <c r="AF106" s="84">
        <f>LN(SUM($AE$2:AE106))</f>
        <v>6.1441856341256456</v>
      </c>
      <c r="AG106" s="124">
        <f t="shared" si="48"/>
        <v>10.567684347486006</v>
      </c>
      <c r="AH106" s="123"/>
      <c r="AI106" s="83"/>
      <c r="AJ106" s="84">
        <f>LN(SUM($AI$2:AI106))</f>
        <v>3.9889840465642745</v>
      </c>
      <c r="AK106" s="124">
        <f t="shared" si="49"/>
        <v>21.892653404979921</v>
      </c>
      <c r="AL106" s="123"/>
      <c r="AM106" s="83"/>
      <c r="AN106" s="84">
        <f>LN(SUM($AM$2:AM106))</f>
        <v>2.5649493574615367</v>
      </c>
      <c r="AO106" s="124">
        <f t="shared" si="50"/>
        <v>3.95472750853664</v>
      </c>
      <c r="AP106" s="123"/>
      <c r="AQ106" s="114">
        <v>2</v>
      </c>
      <c r="AR106" s="84">
        <f>LN(SUM($AQ$2:AQ106))</f>
        <v>3.044522437723423</v>
      </c>
      <c r="AS106" s="124">
        <f t="shared" si="51"/>
        <v>14.577754239499415</v>
      </c>
      <c r="AT106" s="123"/>
      <c r="AU106" s="83">
        <v>57</v>
      </c>
      <c r="AV106" s="84">
        <f>LN(SUM($AU$2:AU106))</f>
        <v>7.3427791893318455</v>
      </c>
      <c r="AW106" s="124">
        <f t="shared" si="52"/>
        <v>11.7689441499152</v>
      </c>
      <c r="AX106" s="123"/>
      <c r="AY106" s="83"/>
      <c r="AZ106" s="85">
        <f>LN(SUM($AY$2:AY106))</f>
        <v>0.69314718055994529</v>
      </c>
      <c r="BA106" s="124" t="e">
        <f t="shared" si="53"/>
        <v>#DIV/0!</v>
      </c>
      <c r="BB106" s="123"/>
      <c r="BC106" s="114">
        <v>1</v>
      </c>
      <c r="BD106" s="85">
        <f>LN(SUM($BC$2:BC106))</f>
        <v>1.0986122886681098</v>
      </c>
      <c r="BE106" s="124" t="e">
        <f t="shared" si="54"/>
        <v>#NUM!</v>
      </c>
      <c r="BF106" s="123"/>
      <c r="BG106" s="83">
        <v>3</v>
      </c>
      <c r="BH106" s="85">
        <f>LN(SUM($BG$2:BG106))</f>
        <v>3.4965075614664802</v>
      </c>
      <c r="BI106" s="124">
        <f t="shared" si="55"/>
        <v>10.629001555144816</v>
      </c>
      <c r="BJ106" s="123"/>
      <c r="BK106" s="83">
        <v>1</v>
      </c>
      <c r="BL106" s="85">
        <f>LN(SUM($BK$2:BK106))</f>
        <v>3.5263605246161616</v>
      </c>
      <c r="BM106" s="124">
        <f t="shared" si="56"/>
        <v>5.2687034172181448</v>
      </c>
      <c r="BN106" s="123"/>
      <c r="BO106" s="83">
        <v>3</v>
      </c>
      <c r="BP106" s="85">
        <f>LN(SUM($BO$2:BO106))</f>
        <v>2.6390573296152584</v>
      </c>
      <c r="BQ106" s="124">
        <f t="shared" si="57"/>
        <v>2.9975608408143377</v>
      </c>
      <c r="BR106" s="123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3"/>
    </row>
    <row r="107" spans="1:74" s="9" customFormat="1" x14ac:dyDescent="0.25">
      <c r="A107" s="145">
        <f t="shared" si="40"/>
        <v>168</v>
      </c>
      <c r="B107" s="89">
        <v>44070</v>
      </c>
      <c r="C107" s="83"/>
      <c r="D107" s="84">
        <f>LN(SUM($C$2:C107))</f>
        <v>3.9512437185814275</v>
      </c>
      <c r="E107" s="123" t="e">
        <f t="shared" si="41"/>
        <v>#DIV/0!</v>
      </c>
      <c r="F107" s="123"/>
      <c r="G107" s="83"/>
      <c r="H107" s="84">
        <f>LN(SUM($G$2:G107))</f>
        <v>3.8918202981106265</v>
      </c>
      <c r="I107" s="123">
        <f t="shared" si="43"/>
        <v>10.828236822475985</v>
      </c>
      <c r="J107" s="123"/>
      <c r="K107" s="83">
        <v>7</v>
      </c>
      <c r="L107" s="84">
        <f>LN(SUM($K$2:K107))</f>
        <v>4.4886363697321396</v>
      </c>
      <c r="M107" s="123">
        <f t="shared" si="44"/>
        <v>19.850967757494697</v>
      </c>
      <c r="N107" s="123"/>
      <c r="O107" s="83"/>
      <c r="P107" s="84">
        <f>LN(SUM($O$2:O107))</f>
        <v>4.9487598903781684</v>
      </c>
      <c r="Q107" s="124">
        <f t="shared" si="42"/>
        <v>128.52014222793426</v>
      </c>
      <c r="R107" s="123"/>
      <c r="S107" s="83"/>
      <c r="T107" s="84">
        <f>LN(SUM($S$2:S107))</f>
        <v>0.69314718055994529</v>
      </c>
      <c r="U107" s="127" t="e">
        <f t="shared" si="45"/>
        <v>#DIV/0!</v>
      </c>
      <c r="V107" s="123"/>
      <c r="W107" s="83"/>
      <c r="X107" s="84" t="e">
        <f>LN(SUM($W$2:W107))</f>
        <v>#NUM!</v>
      </c>
      <c r="Y107" s="124" t="e">
        <f t="shared" si="46"/>
        <v>#NUM!</v>
      </c>
      <c r="Z107" s="123"/>
      <c r="AA107" s="114">
        <v>1</v>
      </c>
      <c r="AB107" s="84">
        <f>LN(SUM($AA$2:AA107))</f>
        <v>2.8903717578961645</v>
      </c>
      <c r="AC107" s="124">
        <f t="shared" si="47"/>
        <v>6.4366354725558645</v>
      </c>
      <c r="AD107" s="123"/>
      <c r="AE107" s="83">
        <v>36</v>
      </c>
      <c r="AF107" s="84">
        <f>LN(SUM($AE$2:AE107))</f>
        <v>6.2186001196917289</v>
      </c>
      <c r="AG107" s="124">
        <f t="shared" si="48"/>
        <v>11.310699712408773</v>
      </c>
      <c r="AH107" s="123"/>
      <c r="AI107" s="83">
        <v>5</v>
      </c>
      <c r="AJ107" s="84">
        <f>LN(SUM($AI$2:AI107))</f>
        <v>4.0775374439057197</v>
      </c>
      <c r="AK107" s="124">
        <f t="shared" si="49"/>
        <v>18.7191901382716</v>
      </c>
      <c r="AL107" s="123"/>
      <c r="AM107" s="83">
        <v>3</v>
      </c>
      <c r="AN107" s="84">
        <f>LN(SUM($AM$2:AM107))</f>
        <v>2.7725887222397811</v>
      </c>
      <c r="AO107" s="124">
        <f t="shared" si="50"/>
        <v>4.4748524003820753</v>
      </c>
      <c r="AP107" s="123"/>
      <c r="AQ107" s="114"/>
      <c r="AR107" s="84">
        <f>LN(SUM($AQ$2:AQ107))</f>
        <v>3.044522437723423</v>
      </c>
      <c r="AS107" s="124">
        <f t="shared" si="51"/>
        <v>14.274155759730322</v>
      </c>
      <c r="AT107" s="123"/>
      <c r="AU107" s="83">
        <v>111</v>
      </c>
      <c r="AV107" s="84">
        <f>LN(SUM($AU$2:AU107))</f>
        <v>7.412160334945205</v>
      </c>
      <c r="AW107" s="124">
        <f t="shared" si="52"/>
        <v>12.337828896195083</v>
      </c>
      <c r="AX107" s="123"/>
      <c r="AY107" s="83"/>
      <c r="AZ107" s="85">
        <f>LN(SUM($AY$2:AY107))</f>
        <v>0.69314718055994529</v>
      </c>
      <c r="BA107" s="124" t="e">
        <f t="shared" si="53"/>
        <v>#DIV/0!</v>
      </c>
      <c r="BB107" s="123"/>
      <c r="BC107" s="114"/>
      <c r="BD107" s="85">
        <f>LN(SUM($BC$2:BC107))</f>
        <v>1.0986122886681098</v>
      </c>
      <c r="BE107" s="124" t="e">
        <f t="shared" si="54"/>
        <v>#NUM!</v>
      </c>
      <c r="BF107" s="123"/>
      <c r="BG107" s="83">
        <v>1</v>
      </c>
      <c r="BH107" s="85">
        <f>LN(SUM($BG$2:BG107))</f>
        <v>3.5263605246161616</v>
      </c>
      <c r="BI107" s="124">
        <f t="shared" si="55"/>
        <v>14.660966289598639</v>
      </c>
      <c r="BJ107" s="123"/>
      <c r="BK107" s="83">
        <v>1</v>
      </c>
      <c r="BL107" s="85">
        <f>LN(SUM($BK$2:BK107))</f>
        <v>3.5553480614894135</v>
      </c>
      <c r="BM107" s="124">
        <f t="shared" si="56"/>
        <v>6.3445856498892095</v>
      </c>
      <c r="BN107" s="123"/>
      <c r="BO107" s="83">
        <v>2</v>
      </c>
      <c r="BP107" s="85">
        <f>LN(SUM($BO$2:BO107))</f>
        <v>2.7725887222397811</v>
      </c>
      <c r="BQ107" s="124">
        <f t="shared" si="57"/>
        <v>2.7272408838944107</v>
      </c>
      <c r="BR107" s="123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3"/>
    </row>
    <row r="108" spans="1:74" s="9" customFormat="1" x14ac:dyDescent="0.25">
      <c r="A108" s="145">
        <f t="shared" si="40"/>
        <v>169</v>
      </c>
      <c r="B108" s="89">
        <v>44071</v>
      </c>
      <c r="C108" s="83"/>
      <c r="D108" s="84">
        <f>LN(SUM($C$2:C108))</f>
        <v>3.9512437185814275</v>
      </c>
      <c r="E108" s="123" t="e">
        <f t="shared" si="41"/>
        <v>#DIV/0!</v>
      </c>
      <c r="F108" s="123"/>
      <c r="G108" s="83">
        <v>0</v>
      </c>
      <c r="H108" s="84">
        <f>LN(SUM($G$2:G108))</f>
        <v>3.8918202981106265</v>
      </c>
      <c r="I108" s="123">
        <f t="shared" si="43"/>
        <v>15.030183799782076</v>
      </c>
      <c r="J108" s="123"/>
      <c r="K108" s="83"/>
      <c r="L108" s="84">
        <f>LN(SUM($K$2:K108))</f>
        <v>4.4886363697321396</v>
      </c>
      <c r="M108" s="123">
        <f t="shared" si="44"/>
        <v>20.239474314826886</v>
      </c>
      <c r="N108" s="123"/>
      <c r="O108" s="83">
        <v>1</v>
      </c>
      <c r="P108" s="84">
        <f>LN(SUM($O$2:O108))</f>
        <v>4.9558270576012609</v>
      </c>
      <c r="Q108" s="124">
        <f t="shared" si="42"/>
        <v>159.37907683947583</v>
      </c>
      <c r="R108" s="123"/>
      <c r="S108" s="83"/>
      <c r="T108" s="84">
        <f>LN(SUM($S$2:S108))</f>
        <v>0.69314718055994529</v>
      </c>
      <c r="U108" s="127" t="e">
        <f t="shared" si="45"/>
        <v>#DIV/0!</v>
      </c>
      <c r="V108" s="123"/>
      <c r="W108" s="83"/>
      <c r="X108" s="84" t="e">
        <f>LN(SUM($W$2:W108))</f>
        <v>#NUM!</v>
      </c>
      <c r="Y108" s="124" t="e">
        <f t="shared" si="46"/>
        <v>#NUM!</v>
      </c>
      <c r="Z108" s="123"/>
      <c r="AA108" s="114">
        <v>1</v>
      </c>
      <c r="AB108" s="84">
        <f>LN(SUM($AA$2:AA108))</f>
        <v>2.9444389791664403</v>
      </c>
      <c r="AC108" s="124">
        <f t="shared" si="47"/>
        <v>12.570539929555123</v>
      </c>
      <c r="AD108" s="123"/>
      <c r="AE108" s="83">
        <v>26</v>
      </c>
      <c r="AF108" s="84">
        <f>LN(SUM($AE$2:AE108))</f>
        <v>6.2690962837062614</v>
      </c>
      <c r="AG108" s="124">
        <f t="shared" si="48"/>
        <v>11.071561779872519</v>
      </c>
      <c r="AH108" s="123"/>
      <c r="AI108" s="83">
        <v>2</v>
      </c>
      <c r="AJ108" s="84">
        <f>LN(SUM($AI$2:AI108))</f>
        <v>4.1108738641733114</v>
      </c>
      <c r="AK108" s="124">
        <f t="shared" si="49"/>
        <v>16.307033588010714</v>
      </c>
      <c r="AL108" s="123"/>
      <c r="AM108" s="83"/>
      <c r="AN108" s="84">
        <f>LN(SUM($AM$2:AM108))</f>
        <v>2.7725887222397811</v>
      </c>
      <c r="AO108" s="124">
        <f t="shared" si="50"/>
        <v>4.2018918338201363</v>
      </c>
      <c r="AP108" s="123"/>
      <c r="AQ108" s="114">
        <v>1</v>
      </c>
      <c r="AR108" s="84">
        <f>LN(SUM($AQ$2:AQ108))</f>
        <v>3.0910424533583161</v>
      </c>
      <c r="AS108" s="124">
        <f t="shared" si="51"/>
        <v>15.457105950947188</v>
      </c>
      <c r="AT108" s="123"/>
      <c r="AU108" s="83">
        <v>83</v>
      </c>
      <c r="AV108" s="84">
        <f>LN(SUM($AU$2:AU108))</f>
        <v>7.4610655143542832</v>
      </c>
      <c r="AW108" s="124">
        <f t="shared" si="52"/>
        <v>13.180592019412728</v>
      </c>
      <c r="AX108" s="123"/>
      <c r="AY108" s="83"/>
      <c r="AZ108" s="85">
        <f>LN(SUM($AY$2:AY108))</f>
        <v>0.69314718055994529</v>
      </c>
      <c r="BA108" s="124" t="e">
        <f t="shared" si="53"/>
        <v>#DIV/0!</v>
      </c>
      <c r="BB108" s="123"/>
      <c r="BC108" s="114"/>
      <c r="BD108" s="85">
        <f>LN(SUM($BC$2:BC108))</f>
        <v>1.0986122886681098</v>
      </c>
      <c r="BE108" s="124" t="e">
        <f t="shared" si="54"/>
        <v>#NUM!</v>
      </c>
      <c r="BF108" s="123"/>
      <c r="BG108" s="83">
        <v>3</v>
      </c>
      <c r="BH108" s="85">
        <f>LN(SUM($BG$2:BG108))</f>
        <v>3.6109179126442243</v>
      </c>
      <c r="BI108" s="124">
        <f t="shared" si="55"/>
        <v>15.034803378256278</v>
      </c>
      <c r="BJ108" s="123"/>
      <c r="BK108" s="83">
        <v>2</v>
      </c>
      <c r="BL108" s="85">
        <f>LN(SUM($BK$2:BK108))</f>
        <v>3.6109179126442243</v>
      </c>
      <c r="BM108" s="124">
        <f t="shared" si="56"/>
        <v>10.329382219495582</v>
      </c>
      <c r="BN108" s="123"/>
      <c r="BO108" s="83"/>
      <c r="BP108" s="85">
        <f>LN(SUM($BO$2:BO108))</f>
        <v>2.7725887222397811</v>
      </c>
      <c r="BQ108" s="124">
        <f t="shared" si="57"/>
        <v>3.0459133103251803</v>
      </c>
      <c r="BR108" s="123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3"/>
    </row>
    <row r="109" spans="1:74" s="9" customFormat="1" x14ac:dyDescent="0.25">
      <c r="A109" s="145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3">
        <f t="shared" si="41"/>
        <v>171.41805678441619</v>
      </c>
      <c r="F109" s="123"/>
      <c r="G109" s="83"/>
      <c r="H109" s="84">
        <f>LN(SUM($G$2:G109))</f>
        <v>3.8918202981106265</v>
      </c>
      <c r="I109" s="123">
        <f t="shared" si="43"/>
        <v>42.775696724469491</v>
      </c>
      <c r="J109" s="123"/>
      <c r="K109" s="83">
        <v>6</v>
      </c>
      <c r="L109" s="84">
        <f>LN(SUM($K$2:K109))</f>
        <v>4.5538768916005408</v>
      </c>
      <c r="M109" s="123">
        <f t="shared" si="44"/>
        <v>17.35941890318664</v>
      </c>
      <c r="N109" s="123"/>
      <c r="O109" s="83">
        <v>1</v>
      </c>
      <c r="P109" s="84">
        <f>LN(SUM($O$2:O109))</f>
        <v>4.962844630259907</v>
      </c>
      <c r="Q109" s="124">
        <f t="shared" si="42"/>
        <v>249.65117108500175</v>
      </c>
      <c r="R109" s="123"/>
      <c r="S109" s="83"/>
      <c r="T109" s="84">
        <f>LN(SUM($S$2:S109))</f>
        <v>0.69314718055994529</v>
      </c>
      <c r="U109" s="127" t="e">
        <f t="shared" si="45"/>
        <v>#DIV/0!</v>
      </c>
      <c r="V109" s="123"/>
      <c r="W109" s="83"/>
      <c r="X109" s="84" t="e">
        <f>LN(SUM($W$2:W109))</f>
        <v>#NUM!</v>
      </c>
      <c r="Y109" s="124" t="e">
        <f t="shared" si="46"/>
        <v>#NUM!</v>
      </c>
      <c r="Z109" s="123"/>
      <c r="AA109" s="114"/>
      <c r="AB109" s="84">
        <f>LN(SUM($AA$2:AA109))</f>
        <v>2.9444389791664403</v>
      </c>
      <c r="AC109" s="124">
        <f t="shared" si="47"/>
        <v>13.421186052419166</v>
      </c>
      <c r="AD109" s="123"/>
      <c r="AE109" s="83">
        <v>40</v>
      </c>
      <c r="AF109" s="84">
        <f>LN(SUM($AE$2:AE109))</f>
        <v>6.3421214187211516</v>
      </c>
      <c r="AG109" s="124">
        <f t="shared" si="48"/>
        <v>10.846699829882144</v>
      </c>
      <c r="AH109" s="123"/>
      <c r="AI109" s="83"/>
      <c r="AJ109" s="84">
        <f>LN(SUM($AI$2:AI109))</f>
        <v>4.1108738641733114</v>
      </c>
      <c r="AK109" s="124">
        <f t="shared" si="49"/>
        <v>17.923885483809968</v>
      </c>
      <c r="AL109" s="123"/>
      <c r="AM109" s="83"/>
      <c r="AN109" s="84">
        <f>LN(SUM($AM$2:AM109))</f>
        <v>2.7725887222397811</v>
      </c>
      <c r="AO109" s="124">
        <f t="shared" si="50"/>
        <v>4.7639338771543898</v>
      </c>
      <c r="AP109" s="123"/>
      <c r="AQ109" s="114">
        <v>2</v>
      </c>
      <c r="AR109" s="84">
        <f>LN(SUM($AQ$2:AQ109))</f>
        <v>3.1780538303479458</v>
      </c>
      <c r="AS109" s="124">
        <f t="shared" si="51"/>
        <v>17.738324572931049</v>
      </c>
      <c r="AT109" s="123"/>
      <c r="AU109" s="83">
        <v>96</v>
      </c>
      <c r="AV109" s="84">
        <f>LN(SUM($AU$2:AU109))</f>
        <v>7.5147997604886703</v>
      </c>
      <c r="AW109" s="124">
        <f t="shared" si="52"/>
        <v>13.480499910608323</v>
      </c>
      <c r="AX109" s="123"/>
      <c r="AY109" s="83"/>
      <c r="AZ109" s="85">
        <f>LN(SUM($AY$2:AY109))</f>
        <v>0.69314718055994529</v>
      </c>
      <c r="BA109" s="124" t="e">
        <f t="shared" si="53"/>
        <v>#DIV/0!</v>
      </c>
      <c r="BB109" s="123"/>
      <c r="BC109" s="114"/>
      <c r="BD109" s="85">
        <f>LN(SUM($BC$2:BC109))</f>
        <v>1.0986122886681098</v>
      </c>
      <c r="BE109" s="124">
        <f t="shared" si="54"/>
        <v>3.2903337615580828</v>
      </c>
      <c r="BF109" s="123"/>
      <c r="BG109" s="83">
        <v>1</v>
      </c>
      <c r="BH109" s="85">
        <f>LN(SUM($BG$2:BG109))</f>
        <v>3.6375861597263857</v>
      </c>
      <c r="BI109" s="124">
        <f t="shared" si="55"/>
        <v>15.479803082183263</v>
      </c>
      <c r="BJ109" s="123"/>
      <c r="BK109" s="83">
        <v>7</v>
      </c>
      <c r="BL109" s="85">
        <f>LN(SUM($BK$2:BK109))</f>
        <v>3.784189633918261</v>
      </c>
      <c r="BM109" s="124">
        <f t="shared" si="56"/>
        <v>9.7842787495652548</v>
      </c>
      <c r="BN109" s="123"/>
      <c r="BO109" s="83">
        <v>4</v>
      </c>
      <c r="BP109" s="85">
        <f>LN(SUM($BO$2:BO109))</f>
        <v>2.9957322735539909</v>
      </c>
      <c r="BQ109" s="124">
        <f t="shared" si="57"/>
        <v>3.9524085406784564</v>
      </c>
      <c r="BR109" s="123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3"/>
    </row>
    <row r="110" spans="1:74" s="9" customFormat="1" x14ac:dyDescent="0.25">
      <c r="A110" s="145">
        <f t="shared" si="40"/>
        <v>171</v>
      </c>
      <c r="B110" s="89">
        <v>44073</v>
      </c>
      <c r="C110" s="83"/>
      <c r="D110" s="84">
        <f>LN(SUM($C$2:C110))</f>
        <v>3.9889840465642745</v>
      </c>
      <c r="E110" s="123">
        <f t="shared" si="41"/>
        <v>102.8508340706497</v>
      </c>
      <c r="F110" s="123"/>
      <c r="G110" s="83"/>
      <c r="H110" s="84">
        <f>LN(SUM($G$2:G110))</f>
        <v>3.8918202981106265</v>
      </c>
      <c r="I110" s="123">
        <f t="shared" si="43"/>
        <v>188.25210459364303</v>
      </c>
      <c r="J110" s="123"/>
      <c r="K110" s="83">
        <v>14</v>
      </c>
      <c r="L110" s="84">
        <f>LN(SUM($K$2:K110))</f>
        <v>4.6913478822291435</v>
      </c>
      <c r="M110" s="123">
        <f t="shared" si="44"/>
        <v>12.995906992131451</v>
      </c>
      <c r="N110" s="123"/>
      <c r="O110" s="83">
        <v>1</v>
      </c>
      <c r="P110" s="84">
        <f>LN(SUM($O$2:O110))</f>
        <v>4.9698132995760007</v>
      </c>
      <c r="Q110" s="124">
        <f t="shared" si="42"/>
        <v>197.243267517465</v>
      </c>
      <c r="R110" s="123"/>
      <c r="S110" s="83"/>
      <c r="T110" s="84">
        <f>LN(SUM($S$2:S110))</f>
        <v>0.69314718055994529</v>
      </c>
      <c r="U110" s="127" t="e">
        <f t="shared" si="45"/>
        <v>#DIV/0!</v>
      </c>
      <c r="V110" s="123"/>
      <c r="W110" s="83"/>
      <c r="X110" s="84" t="e">
        <f>LN(SUM($W$2:W110))</f>
        <v>#NUM!</v>
      </c>
      <c r="Y110" s="124" t="e">
        <f t="shared" si="46"/>
        <v>#NUM!</v>
      </c>
      <c r="Z110" s="123"/>
      <c r="AA110" s="114"/>
      <c r="AB110" s="84">
        <f>LN(SUM($AA$2:AA110))</f>
        <v>2.9444389791664403</v>
      </c>
      <c r="AC110" s="124">
        <f t="shared" si="47"/>
        <v>18.610775157874212</v>
      </c>
      <c r="AD110" s="123"/>
      <c r="AE110" s="83">
        <v>36</v>
      </c>
      <c r="AF110" s="84">
        <f>LN(SUM($AE$2:AE110))</f>
        <v>6.4035741979348151</v>
      </c>
      <c r="AG110" s="124">
        <f t="shared" si="48"/>
        <v>10.203608844121451</v>
      </c>
      <c r="AH110" s="123"/>
      <c r="AI110" s="83"/>
      <c r="AJ110" s="84">
        <f>LN(SUM($AI$2:AI110))</f>
        <v>4.1108738641733114</v>
      </c>
      <c r="AK110" s="124">
        <f t="shared" si="49"/>
        <v>20.170106762766377</v>
      </c>
      <c r="AL110" s="123"/>
      <c r="AM110" s="83">
        <v>3</v>
      </c>
      <c r="AN110" s="84">
        <f>LN(SUM($AM$2:AM110))</f>
        <v>2.9444389791664403</v>
      </c>
      <c r="AO110" s="124">
        <f t="shared" si="50"/>
        <v>6.0312807387982739</v>
      </c>
      <c r="AP110" s="123"/>
      <c r="AQ110" s="114"/>
      <c r="AR110" s="84">
        <f>LN(SUM($AQ$2:AQ110))</f>
        <v>3.1780538303479458</v>
      </c>
      <c r="AS110" s="124">
        <f t="shared" si="51"/>
        <v>15.979098132112858</v>
      </c>
      <c r="AT110" s="123"/>
      <c r="AU110" s="83">
        <v>64</v>
      </c>
      <c r="AV110" s="84">
        <f>LN(SUM($AU$2:AU110))</f>
        <v>7.5490827108122858</v>
      </c>
      <c r="AW110" s="124">
        <f t="shared" si="52"/>
        <v>14.105689440151814</v>
      </c>
      <c r="AX110" s="123"/>
      <c r="AY110" s="83"/>
      <c r="AZ110" s="85">
        <f>LN(SUM($AY$2:AY110))</f>
        <v>0.69314718055994529</v>
      </c>
      <c r="BA110" s="124" t="e">
        <f t="shared" si="53"/>
        <v>#DIV/0!</v>
      </c>
      <c r="BB110" s="123"/>
      <c r="BC110" s="114"/>
      <c r="BD110" s="85">
        <f>LN(SUM($BC$2:BC110))</f>
        <v>1.0986122886681098</v>
      </c>
      <c r="BE110" s="124">
        <f t="shared" si="54"/>
        <v>4.7258879471644848</v>
      </c>
      <c r="BF110" s="123"/>
      <c r="BG110" s="83">
        <v>1</v>
      </c>
      <c r="BH110" s="85">
        <f>LN(SUM($BG$2:BG110))</f>
        <v>3.6635616461296463</v>
      </c>
      <c r="BI110" s="124">
        <f t="shared" si="55"/>
        <v>14.12238492883605</v>
      </c>
      <c r="BJ110" s="123"/>
      <c r="BK110" s="83"/>
      <c r="BL110" s="85">
        <f>LN(SUM($BK$2:BK110))</f>
        <v>3.784189633918261</v>
      </c>
      <c r="BM110" s="124">
        <f t="shared" si="56"/>
        <v>12.743619194839466</v>
      </c>
      <c r="BN110" s="123"/>
      <c r="BO110" s="83"/>
      <c r="BP110" s="85">
        <f>LN(SUM($BO$2:BO110))</f>
        <v>2.9957322735539909</v>
      </c>
      <c r="BQ110" s="124">
        <f t="shared" si="57"/>
        <v>4.759134819901524</v>
      </c>
      <c r="BR110" s="123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3"/>
    </row>
    <row r="111" spans="1:74" s="9" customFormat="1" x14ac:dyDescent="0.25">
      <c r="A111" s="145">
        <f t="shared" si="40"/>
        <v>172</v>
      </c>
      <c r="B111" s="89">
        <v>44074</v>
      </c>
      <c r="C111" s="83"/>
      <c r="D111" s="84">
        <f>LN(SUM($C$2:C111))</f>
        <v>3.9889840465642745</v>
      </c>
      <c r="E111" s="123">
        <f t="shared" si="41"/>
        <v>85.709028392208097</v>
      </c>
      <c r="F111" s="123"/>
      <c r="G111" s="83">
        <v>1</v>
      </c>
      <c r="H111" s="84">
        <f>LN(SUM($G$2:G111))</f>
        <v>3.912023005428146</v>
      </c>
      <c r="I111" s="123">
        <f t="shared" si="43"/>
        <v>158.4776481711647</v>
      </c>
      <c r="J111" s="123"/>
      <c r="K111" s="83">
        <v>18</v>
      </c>
      <c r="L111" s="84">
        <f>LN(SUM($K$2:K111))</f>
        <v>4.8441870864585912</v>
      </c>
      <c r="M111" s="123">
        <f t="shared" si="44"/>
        <v>9.4272963478359575</v>
      </c>
      <c r="N111" s="123"/>
      <c r="O111" s="83">
        <v>2</v>
      </c>
      <c r="P111" s="84">
        <f>LN(SUM($O$2:O111))</f>
        <v>4.9836066217083363</v>
      </c>
      <c r="Q111" s="124">
        <f t="shared" si="42"/>
        <v>120.74851908121501</v>
      </c>
      <c r="R111" s="123"/>
      <c r="S111" s="83"/>
      <c r="T111" s="84">
        <f>LN(SUM($S$2:S111))</f>
        <v>0.69314718055994529</v>
      </c>
      <c r="U111" s="127" t="e">
        <f t="shared" si="45"/>
        <v>#DIV/0!</v>
      </c>
      <c r="V111" s="123"/>
      <c r="W111" s="83"/>
      <c r="X111" s="84" t="e">
        <f>LN(SUM($W$2:W111))</f>
        <v>#NUM!</v>
      </c>
      <c r="Y111" s="124" t="e">
        <f t="shared" si="46"/>
        <v>#NUM!</v>
      </c>
      <c r="Z111" s="123"/>
      <c r="AA111" s="114">
        <v>4</v>
      </c>
      <c r="AB111" s="84">
        <f>LN(SUM($AA$2:AA111))</f>
        <v>3.1354942159291497</v>
      </c>
      <c r="AC111" s="124">
        <f t="shared" si="47"/>
        <v>16.400844120257347</v>
      </c>
      <c r="AD111" s="123"/>
      <c r="AE111" s="83">
        <v>17</v>
      </c>
      <c r="AF111" s="84">
        <f>LN(SUM($AE$2:AE111))</f>
        <v>6.4313310819334788</v>
      </c>
      <c r="AG111" s="124">
        <f t="shared" si="48"/>
        <v>11.580249110835338</v>
      </c>
      <c r="AH111" s="123"/>
      <c r="AI111" s="83"/>
      <c r="AJ111" s="84">
        <f>LN(SUM($AI$2:AI111))</f>
        <v>4.1108738641733114</v>
      </c>
      <c r="AK111" s="124">
        <f t="shared" si="49"/>
        <v>30.193775069108412</v>
      </c>
      <c r="AL111" s="123"/>
      <c r="AM111" s="83">
        <v>4</v>
      </c>
      <c r="AN111" s="84">
        <f>LN(SUM($AM$2:AM111))</f>
        <v>3.1354942159291497</v>
      </c>
      <c r="AO111" s="124">
        <f t="shared" si="50"/>
        <v>7.8555866999099964</v>
      </c>
      <c r="AP111" s="123"/>
      <c r="AQ111" s="114">
        <v>1</v>
      </c>
      <c r="AR111" s="84">
        <f>LN(SUM($AQ$2:AQ111))</f>
        <v>3.2188758248682006</v>
      </c>
      <c r="AS111" s="124">
        <f t="shared" si="51"/>
        <v>15.857542517935205</v>
      </c>
      <c r="AT111" s="123"/>
      <c r="AU111" s="83">
        <v>138</v>
      </c>
      <c r="AV111" s="84">
        <f>LN(SUM($AU$2:AU111))</f>
        <v>7.6192334162268054</v>
      </c>
      <c r="AW111" s="124">
        <f t="shared" si="52"/>
        <v>13.317112541590483</v>
      </c>
      <c r="AX111" s="123"/>
      <c r="AY111" s="83"/>
      <c r="AZ111" s="85">
        <f>LN(SUM($AY$2:AY111))</f>
        <v>0.69314718055994529</v>
      </c>
      <c r="BA111" s="124" t="e">
        <f t="shared" si="53"/>
        <v>#DIV/0!</v>
      </c>
      <c r="BB111" s="123"/>
      <c r="BC111" s="114"/>
      <c r="BD111" s="85">
        <f>LN(SUM($BC$2:BC111))</f>
        <v>1.0986122886681098</v>
      </c>
      <c r="BE111" s="124">
        <f t="shared" si="54"/>
        <v>15.955438719280238</v>
      </c>
      <c r="BF111" s="123"/>
      <c r="BG111" s="83"/>
      <c r="BH111" s="85">
        <f>LN(SUM($BG$2:BG111))</f>
        <v>3.6635616461296463</v>
      </c>
      <c r="BI111" s="124">
        <f t="shared" si="55"/>
        <v>15.7478920770691</v>
      </c>
      <c r="BJ111" s="123"/>
      <c r="BK111" s="83">
        <v>4</v>
      </c>
      <c r="BL111" s="85">
        <f>LN(SUM($BK$2:BK111))</f>
        <v>3.8712010109078911</v>
      </c>
      <c r="BM111" s="124">
        <f t="shared" si="56"/>
        <v>10.386560708257409</v>
      </c>
      <c r="BN111" s="123"/>
      <c r="BO111" s="83">
        <v>1</v>
      </c>
      <c r="BP111" s="85">
        <f>LN(SUM($BO$2:BO111))</f>
        <v>3.044522437723423</v>
      </c>
      <c r="BQ111" s="124">
        <f t="shared" si="57"/>
        <v>6.747423928115162</v>
      </c>
      <c r="BR111" s="123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3"/>
    </row>
    <row r="112" spans="1:74" s="9" customFormat="1" x14ac:dyDescent="0.25">
      <c r="A112" s="145">
        <f t="shared" si="40"/>
        <v>173</v>
      </c>
      <c r="B112" s="89">
        <v>44075</v>
      </c>
      <c r="C112" s="83"/>
      <c r="D112" s="84">
        <f>LN(SUM($C$2:C112))</f>
        <v>3.9889840465642745</v>
      </c>
      <c r="E112" s="123">
        <f>LN(2)/(SLOPE(D106:D112,A106:A112))</f>
        <v>85.709028392208097</v>
      </c>
      <c r="F112" s="123"/>
      <c r="G112" s="83">
        <v>13</v>
      </c>
      <c r="H112" s="84">
        <f>LN(SUM($G$2:G112))</f>
        <v>4.1431347263915326</v>
      </c>
      <c r="I112" s="123">
        <f t="shared" si="43"/>
        <v>24.432747316686353</v>
      </c>
      <c r="J112" s="123"/>
      <c r="K112" s="83">
        <v>2</v>
      </c>
      <c r="L112" s="84">
        <f>LN(SUM($K$2:K112))</f>
        <v>4.8598124043616719</v>
      </c>
      <c r="M112" s="123">
        <f t="shared" si="44"/>
        <v>8.5382014864250166</v>
      </c>
      <c r="N112" s="123"/>
      <c r="O112" s="83">
        <v>4</v>
      </c>
      <c r="P112" s="84">
        <f>LN(SUM($O$2:O112))</f>
        <v>5.0106352940962555</v>
      </c>
      <c r="Q112" s="124">
        <f t="shared" si="42"/>
        <v>72.067191687168005</v>
      </c>
      <c r="R112" s="123"/>
      <c r="S112" s="83">
        <v>0</v>
      </c>
      <c r="T112" s="84">
        <f>LN(SUM($S$2:S112))</f>
        <v>0.69314718055994529</v>
      </c>
      <c r="U112" s="127" t="e">
        <f t="shared" si="45"/>
        <v>#DIV/0!</v>
      </c>
      <c r="V112" s="123"/>
      <c r="W112" s="83">
        <v>2</v>
      </c>
      <c r="X112" s="84">
        <f>LN(SUM($W$2:W112))</f>
        <v>0.69314718055994529</v>
      </c>
      <c r="Y112" s="124" t="e">
        <f t="shared" si="46"/>
        <v>#NUM!</v>
      </c>
      <c r="Z112" s="123"/>
      <c r="AA112" s="114">
        <v>1</v>
      </c>
      <c r="AB112" s="84">
        <f>LN(SUM($AA$2:AA112))</f>
        <v>3.1780538303479458</v>
      </c>
      <c r="AC112" s="124">
        <f t="shared" si="47"/>
        <v>12.728586736067964</v>
      </c>
      <c r="AD112" s="123"/>
      <c r="AE112" s="83">
        <v>31</v>
      </c>
      <c r="AF112" s="84">
        <f>LN(SUM($AE$2:AE112))</f>
        <v>6.4800445619266531</v>
      </c>
      <c r="AG112" s="124">
        <f t="shared" si="48"/>
        <v>12.381445135484922</v>
      </c>
      <c r="AH112" s="123"/>
      <c r="AI112" s="83">
        <v>2</v>
      </c>
      <c r="AJ112" s="84">
        <f>LN(SUM($AI$2:AI112))</f>
        <v>4.1431347263915326</v>
      </c>
      <c r="AK112" s="124">
        <f t="shared" si="49"/>
        <v>36.679660678697388</v>
      </c>
      <c r="AL112" s="123"/>
      <c r="AM112" s="83">
        <v>1</v>
      </c>
      <c r="AN112" s="84">
        <f>LN(SUM($AM$2:AM112))</f>
        <v>3.1780538303479458</v>
      </c>
      <c r="AO112" s="124">
        <f t="shared" si="50"/>
        <v>7.0910853937741871</v>
      </c>
      <c r="AP112" s="123"/>
      <c r="AQ112" s="114">
        <v>7</v>
      </c>
      <c r="AR112" s="84">
        <f>LN(SUM($AQ$2:AQ112))</f>
        <v>3.4657359027997265</v>
      </c>
      <c r="AS112" s="124">
        <f t="shared" si="51"/>
        <v>11.420851176791968</v>
      </c>
      <c r="AT112" s="123"/>
      <c r="AU112" s="83">
        <v>193</v>
      </c>
      <c r="AV112" s="84">
        <f>LN(SUM($AU$2:AU112))</f>
        <v>7.7097568644541647</v>
      </c>
      <c r="AW112" s="124">
        <f t="shared" si="52"/>
        <v>12.106646390501208</v>
      </c>
      <c r="AX112" s="123"/>
      <c r="AY112" s="83">
        <v>0</v>
      </c>
      <c r="AZ112" s="85">
        <f>LN(SUM($AY$2:AY112))</f>
        <v>0.69314718055994529</v>
      </c>
      <c r="BA112" s="124" t="e">
        <f t="shared" si="53"/>
        <v>#DIV/0!</v>
      </c>
      <c r="BB112" s="123"/>
      <c r="BC112" s="114"/>
      <c r="BD112" s="85">
        <f>LN(SUM($BC$2:BC112))</f>
        <v>1.0986122886681098</v>
      </c>
      <c r="BE112" s="124" t="e">
        <f t="shared" si="54"/>
        <v>#DIV/0!</v>
      </c>
      <c r="BF112" s="123"/>
      <c r="BG112" s="83">
        <v>2</v>
      </c>
      <c r="BH112" s="85">
        <f>LN(SUM($BG$2:BG112))</f>
        <v>3.713572066704308</v>
      </c>
      <c r="BI112" s="124">
        <f t="shared" si="55"/>
        <v>19.839846182776224</v>
      </c>
      <c r="BJ112" s="123"/>
      <c r="BK112" s="83">
        <v>2</v>
      </c>
      <c r="BL112" s="85">
        <f>LN(SUM($BK$2:BK112))</f>
        <v>3.912023005428146</v>
      </c>
      <c r="BM112" s="124">
        <f t="shared" si="56"/>
        <v>9.8921848437421271</v>
      </c>
      <c r="BN112" s="123"/>
      <c r="BO112" s="83">
        <v>4</v>
      </c>
      <c r="BP112" s="85">
        <f>LN(SUM($BO$2:BO112))</f>
        <v>3.2188758248682006</v>
      </c>
      <c r="BQ112" s="124">
        <f t="shared" si="57"/>
        <v>7.7432199086440212</v>
      </c>
      <c r="BR112" s="123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3"/>
    </row>
    <row r="113" spans="1:74" s="9" customFormat="1" x14ac:dyDescent="0.25">
      <c r="A113" s="145">
        <f t="shared" si="40"/>
        <v>174</v>
      </c>
      <c r="B113" s="89">
        <v>44076</v>
      </c>
      <c r="C113" s="83"/>
      <c r="D113" s="84">
        <f>LN(SUM($C$2:C113))</f>
        <v>3.9889840465642745</v>
      </c>
      <c r="E113" s="123">
        <f t="shared" si="41"/>
        <v>102.8508340706497</v>
      </c>
      <c r="F113" s="123"/>
      <c r="G113" s="83">
        <v>20</v>
      </c>
      <c r="H113" s="84">
        <f>LN(SUM($G$2:G113))</f>
        <v>4.4188406077965983</v>
      </c>
      <c r="I113" s="123">
        <f t="shared" si="43"/>
        <v>9.2248634950841826</v>
      </c>
      <c r="J113" s="123"/>
      <c r="K113" s="83">
        <v>25</v>
      </c>
      <c r="L113" s="84">
        <f>LN(SUM($K$2:K113))</f>
        <v>5.0369526024136295</v>
      </c>
      <c r="M113" s="123">
        <f t="shared" si="44"/>
        <v>7.2482975794253024</v>
      </c>
      <c r="N113" s="123"/>
      <c r="O113" s="83">
        <v>1</v>
      </c>
      <c r="P113" s="84">
        <f>LN(SUM($O$2:O113))</f>
        <v>5.0172798368149243</v>
      </c>
      <c r="Q113" s="124">
        <f t="shared" si="42"/>
        <v>57.772873289845464</v>
      </c>
      <c r="R113" s="123"/>
      <c r="S113" s="83"/>
      <c r="T113" s="84">
        <f>LN(SUM($S$2:S113))</f>
        <v>0.69314718055994529</v>
      </c>
      <c r="U113" s="127" t="e">
        <f t="shared" si="45"/>
        <v>#DIV/0!</v>
      </c>
      <c r="V113" s="123"/>
      <c r="W113" s="83"/>
      <c r="X113" s="84">
        <f>LN(SUM($W$2:W113))</f>
        <v>0.69314718055994529</v>
      </c>
      <c r="Y113" s="124" t="e">
        <f t="shared" si="46"/>
        <v>#NUM!</v>
      </c>
      <c r="Z113" s="123"/>
      <c r="AA113" s="114">
        <v>11</v>
      </c>
      <c r="AB113" s="84">
        <f>LN(SUM($AA$2:AA113))</f>
        <v>3.5553480614894135</v>
      </c>
      <c r="AC113" s="124">
        <f t="shared" si="47"/>
        <v>7.3149478909775665</v>
      </c>
      <c r="AD113" s="123"/>
      <c r="AE113" s="83">
        <v>78</v>
      </c>
      <c r="AF113" s="84">
        <f>LN(SUM($AE$2:AE113))</f>
        <v>6.5930445341424369</v>
      </c>
      <c r="AG113" s="124">
        <f t="shared" si="48"/>
        <v>11.874481432302709</v>
      </c>
      <c r="AH113" s="123"/>
      <c r="AI113" s="83">
        <v>2</v>
      </c>
      <c r="AJ113" s="84">
        <f>LN(SUM($AI$2:AI113))</f>
        <v>4.1743872698956368</v>
      </c>
      <c r="AK113" s="124">
        <f t="shared" si="49"/>
        <v>54.659800412301536</v>
      </c>
      <c r="AL113" s="123"/>
      <c r="AM113" s="83">
        <v>14</v>
      </c>
      <c r="AN113" s="84">
        <f>LN(SUM($AM$2:AM113))</f>
        <v>3.6375861597263857</v>
      </c>
      <c r="AO113" s="124">
        <f t="shared" si="50"/>
        <v>5.1496435869464072</v>
      </c>
      <c r="AP113" s="123"/>
      <c r="AQ113" s="114"/>
      <c r="AR113" s="84">
        <f>LN(SUM($AQ$2:AQ113))</f>
        <v>3.4657359027997265</v>
      </c>
      <c r="AS113" s="124">
        <f t="shared" si="51"/>
        <v>9.4496325329721209</v>
      </c>
      <c r="AT113" s="123"/>
      <c r="AU113" s="83">
        <v>61</v>
      </c>
      <c r="AV113" s="84">
        <f>LN(SUM($AU$2:AU113))</f>
        <v>7.7367436824534952</v>
      </c>
      <c r="AW113" s="124">
        <f t="shared" si="52"/>
        <v>12.318186700740997</v>
      </c>
      <c r="AX113" s="123"/>
      <c r="AY113" s="83"/>
      <c r="AZ113" s="85">
        <f>LN(SUM($AY$2:AY113))</f>
        <v>0.69314718055994529</v>
      </c>
      <c r="BA113" s="124" t="e">
        <f t="shared" si="53"/>
        <v>#DIV/0!</v>
      </c>
      <c r="BB113" s="123"/>
      <c r="BC113" s="114"/>
      <c r="BD113" s="85">
        <f>LN(SUM($BC$2:BC113))</f>
        <v>1.0986122886681098</v>
      </c>
      <c r="BE113" s="124" t="e">
        <f t="shared" si="54"/>
        <v>#DIV/0!</v>
      </c>
      <c r="BF113" s="123"/>
      <c r="BG113" s="83">
        <v>2</v>
      </c>
      <c r="BH113" s="85">
        <f>LN(SUM($BG$2:BG113))</f>
        <v>3.7612001156935624</v>
      </c>
      <c r="BI113" s="124">
        <f t="shared" si="55"/>
        <v>20.739546699712182</v>
      </c>
      <c r="BJ113" s="123"/>
      <c r="BK113" s="83">
        <v>1</v>
      </c>
      <c r="BL113" s="85">
        <f>LN(SUM($BK$2:BK113))</f>
        <v>3.9318256327243257</v>
      </c>
      <c r="BM113" s="124">
        <f t="shared" si="56"/>
        <v>10.671693520313831</v>
      </c>
      <c r="BN113" s="123"/>
      <c r="BO113" s="83">
        <v>7</v>
      </c>
      <c r="BP113" s="85">
        <f>LN(SUM($BO$2:BO113))</f>
        <v>3.4657359027997265</v>
      </c>
      <c r="BQ113" s="124">
        <f t="shared" si="57"/>
        <v>6.4248156375501573</v>
      </c>
      <c r="BR113" s="123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3"/>
    </row>
    <row r="114" spans="1:74" s="9" customFormat="1" x14ac:dyDescent="0.25">
      <c r="A114" s="145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3">
        <f t="shared" si="41"/>
        <v>115.34026032864375</v>
      </c>
      <c r="F114" s="123"/>
      <c r="G114" s="83"/>
      <c r="H114" s="84">
        <f>LN(SUM($G$2:G114))</f>
        <v>4.4188406077965983</v>
      </c>
      <c r="I114" s="123">
        <f t="shared" si="43"/>
        <v>6.7239515067385138</v>
      </c>
      <c r="J114" s="123"/>
      <c r="K114" s="83">
        <v>7</v>
      </c>
      <c r="L114" s="84">
        <f>LN(SUM($K$2:K114))</f>
        <v>5.0814043649844631</v>
      </c>
      <c r="M114" s="123">
        <f t="shared" si="44"/>
        <v>6.6627719008072441</v>
      </c>
      <c r="N114" s="123"/>
      <c r="O114" s="83">
        <v>1</v>
      </c>
      <c r="P114" s="84">
        <f>LN(SUM($O$2:O114))</f>
        <v>5.0238805208462765</v>
      </c>
      <c r="Q114" s="124">
        <f t="shared" si="42"/>
        <v>54.848007985762798</v>
      </c>
      <c r="R114" s="123"/>
      <c r="S114" s="83"/>
      <c r="T114" s="84">
        <f>LN(SUM($S$2:S114))</f>
        <v>0.69314718055994529</v>
      </c>
      <c r="U114" s="127" t="e">
        <f t="shared" si="45"/>
        <v>#DIV/0!</v>
      </c>
      <c r="V114" s="123"/>
      <c r="W114" s="83"/>
      <c r="X114" s="84">
        <f>LN(SUM($W$2:W114))</f>
        <v>0.69314718055994529</v>
      </c>
      <c r="Y114" s="124" t="e">
        <f t="shared" si="46"/>
        <v>#NUM!</v>
      </c>
      <c r="Z114" s="123"/>
      <c r="AA114" s="114"/>
      <c r="AB114" s="84">
        <f>LN(SUM($AA$2:AA114))</f>
        <v>3.5553480614894135</v>
      </c>
      <c r="AC114" s="124">
        <f t="shared" si="47"/>
        <v>5.9024255220373876</v>
      </c>
      <c r="AD114" s="123"/>
      <c r="AE114" s="83">
        <v>26</v>
      </c>
      <c r="AF114" s="84">
        <f>LN(SUM($AE$2:AE114))</f>
        <v>6.6280413761795334</v>
      </c>
      <c r="AG114" s="124">
        <f t="shared" si="48"/>
        <v>11.725885328725569</v>
      </c>
      <c r="AH114" s="123"/>
      <c r="AI114" s="83"/>
      <c r="AJ114" s="84">
        <f>LN(SUM($AI$2:AI114))</f>
        <v>4.1743872698956368</v>
      </c>
      <c r="AK114" s="124">
        <f t="shared" si="49"/>
        <v>55.479055742637499</v>
      </c>
      <c r="AL114" s="123"/>
      <c r="AM114" s="83">
        <v>3</v>
      </c>
      <c r="AN114" s="84">
        <f>LN(SUM($AM$2:AM114))</f>
        <v>3.713572066704308</v>
      </c>
      <c r="AO114" s="124">
        <f t="shared" si="50"/>
        <v>4.0547119498430755</v>
      </c>
      <c r="AP114" s="123"/>
      <c r="AQ114" s="114">
        <v>2</v>
      </c>
      <c r="AR114" s="84">
        <f>LN(SUM($AQ$2:AQ114))</f>
        <v>3.5263605246161616</v>
      </c>
      <c r="AS114" s="124">
        <f t="shared" si="51"/>
        <v>8.9479562922803613</v>
      </c>
      <c r="AT114" s="123"/>
      <c r="AU114" s="83">
        <v>76</v>
      </c>
      <c r="AV114" s="84">
        <f>LN(SUM($AU$2:AU114))</f>
        <v>7.7693786095139838</v>
      </c>
      <c r="AW114" s="124">
        <f t="shared" si="52"/>
        <v>12.689182592229317</v>
      </c>
      <c r="AX114" s="123"/>
      <c r="AY114" s="83"/>
      <c r="AZ114" s="85">
        <f>LN(SUM($AY$2:AY114))</f>
        <v>0.69314718055994529</v>
      </c>
      <c r="BA114" s="124" t="e">
        <f t="shared" si="53"/>
        <v>#DIV/0!</v>
      </c>
      <c r="BB114" s="123"/>
      <c r="BC114" s="114"/>
      <c r="BD114" s="85">
        <f>LN(SUM($BC$2:BC114))</f>
        <v>1.0986122886681098</v>
      </c>
      <c r="BE114" s="124" t="e">
        <f t="shared" si="54"/>
        <v>#DIV/0!</v>
      </c>
      <c r="BF114" s="123"/>
      <c r="BG114" s="83">
        <v>5</v>
      </c>
      <c r="BH114" s="85">
        <f>LN(SUM($BG$2:BG114))</f>
        <v>3.8712010109078911</v>
      </c>
      <c r="BI114" s="124">
        <f t="shared" si="55"/>
        <v>18.002359515324891</v>
      </c>
      <c r="BJ114" s="123"/>
      <c r="BK114" s="83">
        <v>1</v>
      </c>
      <c r="BL114" s="85">
        <f>LN(SUM($BK$2:BK114))</f>
        <v>3.9512437185814275</v>
      </c>
      <c r="BM114" s="124">
        <f t="shared" si="56"/>
        <v>13.439756523162925</v>
      </c>
      <c r="BN114" s="123"/>
      <c r="BO114" s="83">
        <v>3</v>
      </c>
      <c r="BP114" s="85">
        <f>LN(SUM($BO$2:BO114))</f>
        <v>3.5553480614894135</v>
      </c>
      <c r="BQ114" s="124">
        <f t="shared" si="57"/>
        <v>5.5271292709625079</v>
      </c>
      <c r="BR114" s="123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3"/>
    </row>
    <row r="115" spans="1:74" s="9" customFormat="1" x14ac:dyDescent="0.25">
      <c r="A115" s="145">
        <f>A114+1</f>
        <v>176</v>
      </c>
      <c r="B115" s="89">
        <v>44078</v>
      </c>
      <c r="C115" s="83"/>
      <c r="D115" s="84">
        <f>LN(SUM($C$2:C115))</f>
        <v>4.0073331852324712</v>
      </c>
      <c r="E115" s="123">
        <f t="shared" si="41"/>
        <v>211.54258416845781</v>
      </c>
      <c r="F115" s="123"/>
      <c r="G115" s="83"/>
      <c r="H115" s="84">
        <f>LN(SUM($G$2:G115))</f>
        <v>4.4188406077965983</v>
      </c>
      <c r="I115" s="123">
        <f t="shared" si="43"/>
        <v>6.1771548293173542</v>
      </c>
      <c r="J115" s="123"/>
      <c r="K115" s="83"/>
      <c r="L115" s="84">
        <f>LN(SUM($K$2:K115))</f>
        <v>5.0814043649844631</v>
      </c>
      <c r="M115" s="123">
        <f t="shared" si="44"/>
        <v>7.5947634508492605</v>
      </c>
      <c r="N115" s="123"/>
      <c r="O115" s="83"/>
      <c r="P115" s="84">
        <f>LN(SUM($O$2:O115))</f>
        <v>5.0238805208462765</v>
      </c>
      <c r="Q115" s="124">
        <f t="shared" si="42"/>
        <v>59.732857452878498</v>
      </c>
      <c r="R115" s="123"/>
      <c r="S115" s="83"/>
      <c r="T115" s="84">
        <f>LN(SUM($S$2:S115))</f>
        <v>0.69314718055994529</v>
      </c>
      <c r="U115" s="127" t="e">
        <f t="shared" si="45"/>
        <v>#DIV/0!</v>
      </c>
      <c r="V115" s="123"/>
      <c r="W115" s="83"/>
      <c r="X115" s="84">
        <f>LN(SUM($W$2:W115))</f>
        <v>0.69314718055994529</v>
      </c>
      <c r="Y115" s="124" t="e">
        <f t="shared" si="46"/>
        <v>#NUM!</v>
      </c>
      <c r="Z115" s="123"/>
      <c r="AA115" s="114">
        <v>1</v>
      </c>
      <c r="AB115" s="84">
        <f>LN(SUM($AA$2:AA115))</f>
        <v>3.5835189384561099</v>
      </c>
      <c r="AC115" s="124">
        <f t="shared" si="47"/>
        <v>5.4533862219823153</v>
      </c>
      <c r="AD115" s="123"/>
      <c r="AE115" s="83">
        <v>24</v>
      </c>
      <c r="AF115" s="84">
        <f>LN(SUM($AE$2:AE115))</f>
        <v>6.6592939196836376</v>
      </c>
      <c r="AG115" s="124">
        <f t="shared" si="48"/>
        <v>12.423858673430701</v>
      </c>
      <c r="AH115" s="123"/>
      <c r="AI115" s="83"/>
      <c r="AJ115" s="84">
        <f>LN(SUM($AI$2:AI115))</f>
        <v>4.1743872698956368</v>
      </c>
      <c r="AK115" s="124">
        <f t="shared" si="49"/>
        <v>50.929198423948804</v>
      </c>
      <c r="AL115" s="123"/>
      <c r="AM115" s="83"/>
      <c r="AN115" s="84">
        <f>LN(SUM($AM$2:AM115))</f>
        <v>3.713572066704308</v>
      </c>
      <c r="AO115" s="124">
        <f t="shared" si="50"/>
        <v>3.9907241013780479</v>
      </c>
      <c r="AP115" s="123"/>
      <c r="AQ115" s="114"/>
      <c r="AR115" s="84">
        <f>LN(SUM($AQ$2:AQ115))</f>
        <v>3.5263605246161616</v>
      </c>
      <c r="AS115" s="124">
        <f t="shared" si="51"/>
        <v>9.7607040934016087</v>
      </c>
      <c r="AT115" s="123"/>
      <c r="AU115" s="83">
        <v>107</v>
      </c>
      <c r="AV115" s="84">
        <f>LN(SUM($AU$2:AU115))</f>
        <v>7.8135915529524329</v>
      </c>
      <c r="AW115" s="124">
        <f t="shared" si="52"/>
        <v>13.343707168156252</v>
      </c>
      <c r="AX115" s="123"/>
      <c r="AY115" s="83">
        <v>1</v>
      </c>
      <c r="AZ115" s="85">
        <f>LN(SUM($AY$2:AY115))</f>
        <v>1.0986122886681098</v>
      </c>
      <c r="BA115" s="124">
        <f t="shared" si="53"/>
        <v>15.955438719280238</v>
      </c>
      <c r="BB115" s="123"/>
      <c r="BC115" s="114"/>
      <c r="BD115" s="85">
        <f>LN(SUM($BC$2:BC115))</f>
        <v>1.0986122886681098</v>
      </c>
      <c r="BE115" s="124" t="e">
        <f t="shared" si="54"/>
        <v>#DIV/0!</v>
      </c>
      <c r="BF115" s="123"/>
      <c r="BG115" s="83">
        <v>2</v>
      </c>
      <c r="BH115" s="85">
        <f>LN(SUM($BG$2:BG115))</f>
        <v>3.912023005428146</v>
      </c>
      <c r="BI115" s="124">
        <f t="shared" si="55"/>
        <v>14.524560843572003</v>
      </c>
      <c r="BJ115" s="123"/>
      <c r="BK115" s="83"/>
      <c r="BL115" s="85">
        <f>LN(SUM($BK$2:BK115))</f>
        <v>3.9512437185814275</v>
      </c>
      <c r="BM115" s="124">
        <f t="shared" si="56"/>
        <v>21.663386979457076</v>
      </c>
      <c r="BN115" s="123"/>
      <c r="BO115" s="83"/>
      <c r="BP115" s="85">
        <f>LN(SUM($BO$2:BO115))</f>
        <v>3.5553480614894135</v>
      </c>
      <c r="BQ115" s="124">
        <f t="shared" si="57"/>
        <v>6.0286915929169975</v>
      </c>
      <c r="BR115" s="123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3"/>
    </row>
    <row r="116" spans="1:74" s="9" customFormat="1" x14ac:dyDescent="0.25">
      <c r="A116" s="145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3">
        <f t="shared" si="41"/>
        <v>176.28548680704816</v>
      </c>
      <c r="F116" s="123"/>
      <c r="G116" s="83">
        <v>4</v>
      </c>
      <c r="H116" s="84">
        <f>LN(SUM($G$2:G116))</f>
        <v>4.4659081186545837</v>
      </c>
      <c r="I116" s="123">
        <f t="shared" si="43"/>
        <v>6.4444453937436181</v>
      </c>
      <c r="J116" s="123"/>
      <c r="K116" s="83">
        <v>17</v>
      </c>
      <c r="L116" s="84">
        <f>LN(SUM($K$2:K116))</f>
        <v>5.181783550292085</v>
      </c>
      <c r="M116" s="123">
        <f t="shared" si="44"/>
        <v>8.9548382193583116</v>
      </c>
      <c r="N116" s="123"/>
      <c r="O116" s="83">
        <v>3</v>
      </c>
      <c r="P116" s="84">
        <f>LN(SUM($O$2:O116))</f>
        <v>5.0434251169192468</v>
      </c>
      <c r="Q116" s="124">
        <f t="shared" si="42"/>
        <v>61.685837332029891</v>
      </c>
      <c r="R116" s="123"/>
      <c r="S116" s="83"/>
      <c r="T116" s="84">
        <f>LN(SUM($S$2:S116))</f>
        <v>0.69314718055994529</v>
      </c>
      <c r="U116" s="127" t="e">
        <f t="shared" si="45"/>
        <v>#DIV/0!</v>
      </c>
      <c r="V116" s="123"/>
      <c r="W116" s="83"/>
      <c r="X116" s="84">
        <f>LN(SUM($W$2:W116))</f>
        <v>0.69314718055994529</v>
      </c>
      <c r="Y116" s="124" t="e">
        <f t="shared" si="46"/>
        <v>#NUM!</v>
      </c>
      <c r="Z116" s="123"/>
      <c r="AA116" s="114"/>
      <c r="AB116" s="84">
        <f>LN(SUM($AA$2:AA116))</f>
        <v>3.5835189384561099</v>
      </c>
      <c r="AC116" s="124">
        <f t="shared" si="47"/>
        <v>6.082937721833046</v>
      </c>
      <c r="AD116" s="123"/>
      <c r="AE116" s="83">
        <v>25</v>
      </c>
      <c r="AF116" s="84">
        <f>LN(SUM($AE$2:AE116))</f>
        <v>6.6908422774185636</v>
      </c>
      <c r="AG116" s="124">
        <f t="shared" si="48"/>
        <v>13.2412957219208</v>
      </c>
      <c r="AH116" s="123"/>
      <c r="AI116" s="83">
        <v>1</v>
      </c>
      <c r="AJ116" s="84">
        <f>LN(SUM($AI$2:AI116))</f>
        <v>4.1896547420264252</v>
      </c>
      <c r="AK116" s="124">
        <f t="shared" si="49"/>
        <v>49.181549991810108</v>
      </c>
      <c r="AL116" s="123"/>
      <c r="AM116" s="83">
        <v>2</v>
      </c>
      <c r="AN116" s="84">
        <f>LN(SUM($AM$2:AM116))</f>
        <v>3.7612001156935624</v>
      </c>
      <c r="AO116" s="124">
        <f t="shared" si="50"/>
        <v>4.685736579940599</v>
      </c>
      <c r="AP116" s="123"/>
      <c r="AQ116" s="114"/>
      <c r="AR116" s="84">
        <f>LN(SUM($AQ$2:AQ116))</f>
        <v>3.5263605246161616</v>
      </c>
      <c r="AS116" s="124">
        <f t="shared" si="51"/>
        <v>11.280419619482881</v>
      </c>
      <c r="AT116" s="123"/>
      <c r="AU116" s="83">
        <v>75</v>
      </c>
      <c r="AV116" s="84">
        <f>LN(SUM($AU$2:AU116))</f>
        <v>7.8434564043761155</v>
      </c>
      <c r="AW116" s="124">
        <f t="shared" si="52"/>
        <v>14.576580735602295</v>
      </c>
      <c r="AX116" s="123"/>
      <c r="AY116" s="83"/>
      <c r="AZ116" s="85">
        <f>LN(SUM($AY$2:AY116))</f>
        <v>1.0986122886681098</v>
      </c>
      <c r="BA116" s="124">
        <f t="shared" si="53"/>
        <v>9.5732632315681432</v>
      </c>
      <c r="BB116" s="123"/>
      <c r="BC116" s="114"/>
      <c r="BD116" s="85">
        <f>LN(SUM($BC$2:BC116))</f>
        <v>1.0986122886681098</v>
      </c>
      <c r="BE116" s="124" t="e">
        <f t="shared" si="54"/>
        <v>#DIV/0!</v>
      </c>
      <c r="BF116" s="123"/>
      <c r="BG116" s="83"/>
      <c r="BH116" s="85">
        <f>LN(SUM($BG$2:BG116))</f>
        <v>3.912023005428146</v>
      </c>
      <c r="BI116" s="124">
        <f t="shared" si="55"/>
        <v>13.863579942625286</v>
      </c>
      <c r="BJ116" s="123"/>
      <c r="BK116" s="83">
        <v>1</v>
      </c>
      <c r="BL116" s="85">
        <f>LN(SUM($BK$2:BK116))</f>
        <v>3.970291913552122</v>
      </c>
      <c r="BM116" s="124">
        <f t="shared" si="56"/>
        <v>25.6174615413913</v>
      </c>
      <c r="BN116" s="123"/>
      <c r="BO116" s="83">
        <v>4</v>
      </c>
      <c r="BP116" s="85">
        <f>LN(SUM($BO$2:BO116))</f>
        <v>3.6635616461296463</v>
      </c>
      <c r="BQ116" s="124">
        <f t="shared" si="57"/>
        <v>5.7734573038787236</v>
      </c>
      <c r="BR116" s="123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3"/>
    </row>
    <row r="117" spans="1:74" s="9" customFormat="1" x14ac:dyDescent="0.25">
      <c r="A117" s="145">
        <f t="shared" si="59"/>
        <v>178</v>
      </c>
      <c r="B117" s="89">
        <v>44080</v>
      </c>
      <c r="C117" s="83"/>
      <c r="D117" s="84">
        <f>LN(SUM($C$2:C117))</f>
        <v>4.0073331852324712</v>
      </c>
      <c r="E117" s="123">
        <f t="shared" si="41"/>
        <v>176.28548680704816</v>
      </c>
      <c r="F117" s="123"/>
      <c r="G117" s="83">
        <v>3</v>
      </c>
      <c r="H117" s="84">
        <f>LN(SUM($G$2:G117))</f>
        <v>4.499809670330265</v>
      </c>
      <c r="I117" s="123">
        <f t="shared" si="43"/>
        <v>8.0568169856130343</v>
      </c>
      <c r="J117" s="123"/>
      <c r="K117" s="83">
        <v>13</v>
      </c>
      <c r="L117" s="84">
        <f>LN(SUM($K$2:K117))</f>
        <v>5.2522734280466299</v>
      </c>
      <c r="M117" s="123">
        <f t="shared" si="44"/>
        <v>10.147224955107442</v>
      </c>
      <c r="N117" s="123"/>
      <c r="O117" s="83">
        <v>2</v>
      </c>
      <c r="P117" s="84">
        <f>LN(SUM($O$2:O117))</f>
        <v>5.0562458053483077</v>
      </c>
      <c r="Q117" s="124">
        <f t="shared" si="42"/>
        <v>66.901974656696382</v>
      </c>
      <c r="R117" s="123"/>
      <c r="S117" s="83"/>
      <c r="T117" s="84">
        <f>LN(SUM($S$2:S117))</f>
        <v>0.69314718055994529</v>
      </c>
      <c r="U117" s="127" t="e">
        <f t="shared" si="45"/>
        <v>#DIV/0!</v>
      </c>
      <c r="V117" s="123"/>
      <c r="W117" s="83"/>
      <c r="X117" s="84">
        <f>LN(SUM($W$2:W117))</f>
        <v>0.69314718055994529</v>
      </c>
      <c r="Y117" s="124" t="e">
        <f t="shared" si="46"/>
        <v>#NUM!</v>
      </c>
      <c r="Z117" s="123"/>
      <c r="AA117" s="114">
        <v>1</v>
      </c>
      <c r="AB117" s="84">
        <f>LN(SUM($AA$2:AA117))</f>
        <v>3.6109179126442243</v>
      </c>
      <c r="AC117" s="124">
        <f t="shared" si="47"/>
        <v>8.5672990948288099</v>
      </c>
      <c r="AD117" s="123"/>
      <c r="AE117" s="83">
        <v>16</v>
      </c>
      <c r="AF117" s="84">
        <f>LN(SUM($AE$2:AE117))</f>
        <v>6.7105231094524278</v>
      </c>
      <c r="AG117" s="124">
        <f t="shared" si="48"/>
        <v>14.642987045943407</v>
      </c>
      <c r="AH117" s="123"/>
      <c r="AI117" s="83"/>
      <c r="AJ117" s="84">
        <f>LN(SUM($AI$2:AI117))</f>
        <v>4.1896547420264252</v>
      </c>
      <c r="AK117" s="124">
        <f t="shared" si="49"/>
        <v>58.922715516151364</v>
      </c>
      <c r="AL117" s="123"/>
      <c r="AM117" s="83"/>
      <c r="AN117" s="84">
        <f>LN(SUM($AM$2:AM117))</f>
        <v>3.7612001156935624</v>
      </c>
      <c r="AO117" s="124">
        <f t="shared" si="50"/>
        <v>6.2217557356173057</v>
      </c>
      <c r="AP117" s="123"/>
      <c r="AQ117" s="114"/>
      <c r="AR117" s="84">
        <f>LN(SUM($AQ$2:AQ117))</f>
        <v>3.5263605246161616</v>
      </c>
      <c r="AS117" s="124">
        <f t="shared" si="51"/>
        <v>17.574598920050498</v>
      </c>
      <c r="AT117" s="123"/>
      <c r="AU117" s="83">
        <v>48</v>
      </c>
      <c r="AV117" s="84">
        <f>LN(SUM($AU$2:AU117))</f>
        <v>7.8621122116627484</v>
      </c>
      <c r="AW117" s="124">
        <f t="shared" si="52"/>
        <v>18.089684491015419</v>
      </c>
      <c r="AX117" s="123"/>
      <c r="AY117" s="83"/>
      <c r="AZ117" s="85">
        <f>LN(SUM($AY$2:AY117))</f>
        <v>1.0986122886681098</v>
      </c>
      <c r="BA117" s="124">
        <f t="shared" si="53"/>
        <v>7.9777193596401208</v>
      </c>
      <c r="BB117" s="123"/>
      <c r="BC117" s="114"/>
      <c r="BD117" s="85">
        <f>LN(SUM($BC$2:BC117))</f>
        <v>1.0986122886681098</v>
      </c>
      <c r="BE117" s="124" t="e">
        <f t="shared" si="54"/>
        <v>#DIV/0!</v>
      </c>
      <c r="BF117" s="123"/>
      <c r="BG117" s="83"/>
      <c r="BH117" s="85">
        <f>LN(SUM($BG$2:BG117))</f>
        <v>3.912023005428146</v>
      </c>
      <c r="BI117" s="124">
        <f t="shared" si="55"/>
        <v>15.008884309743777</v>
      </c>
      <c r="BJ117" s="123"/>
      <c r="BK117" s="83">
        <v>5</v>
      </c>
      <c r="BL117" s="85">
        <f>LN(SUM($BK$2:BK117))</f>
        <v>4.0604430105464191</v>
      </c>
      <c r="BM117" s="124">
        <f t="shared" si="56"/>
        <v>27.580816029982365</v>
      </c>
      <c r="BN117" s="123"/>
      <c r="BO117" s="83">
        <v>4</v>
      </c>
      <c r="BP117" s="85">
        <f>LN(SUM($BO$2:BO117))</f>
        <v>3.7612001156935624</v>
      </c>
      <c r="BQ117" s="124">
        <f t="shared" si="57"/>
        <v>6.2026259615556096</v>
      </c>
      <c r="BR117" s="123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3"/>
    </row>
    <row r="118" spans="1:74" s="9" customFormat="1" x14ac:dyDescent="0.25">
      <c r="A118" s="145">
        <f t="shared" si="59"/>
        <v>179</v>
      </c>
      <c r="B118" s="89">
        <v>44081</v>
      </c>
      <c r="C118" s="83"/>
      <c r="D118" s="84">
        <f>LN(SUM($C$2:C118))</f>
        <v>4.0073331852324712</v>
      </c>
      <c r="E118" s="123">
        <f t="shared" si="41"/>
        <v>211.54258416845781</v>
      </c>
      <c r="F118" s="123"/>
      <c r="G118" s="83"/>
      <c r="H118" s="84">
        <f>LN(SUM($G$2:G118))</f>
        <v>4.499809670330265</v>
      </c>
      <c r="I118" s="123">
        <f t="shared" si="43"/>
        <v>15.174088143458302</v>
      </c>
      <c r="J118" s="123"/>
      <c r="K118" s="83">
        <v>5</v>
      </c>
      <c r="L118" s="84">
        <f>LN(SUM($K$2:K118))</f>
        <v>5.2781146592305168</v>
      </c>
      <c r="M118" s="123">
        <f t="shared" si="44"/>
        <v>10.867249625826604</v>
      </c>
      <c r="N118" s="123"/>
      <c r="O118" s="83"/>
      <c r="P118" s="84">
        <f>LN(SUM($O$2:O118))</f>
        <v>5.0562458053483077</v>
      </c>
      <c r="Q118" s="124">
        <f t="shared" si="42"/>
        <v>82.831638333228042</v>
      </c>
      <c r="R118" s="123"/>
      <c r="S118" s="83"/>
      <c r="T118" s="84">
        <f>LN(SUM($S$2:S118))</f>
        <v>0.69314718055994529</v>
      </c>
      <c r="U118" s="127" t="e">
        <f t="shared" si="45"/>
        <v>#DIV/0!</v>
      </c>
      <c r="V118" s="123"/>
      <c r="W118" s="83"/>
      <c r="X118" s="84">
        <f>LN(SUM($W$2:W118))</f>
        <v>0.69314718055994529</v>
      </c>
      <c r="Y118" s="124" t="e">
        <f t="shared" si="46"/>
        <v>#DIV/0!</v>
      </c>
      <c r="Z118" s="123"/>
      <c r="AA118" s="114">
        <v>3</v>
      </c>
      <c r="AB118" s="84">
        <f>LN(SUM($AA$2:AA118))</f>
        <v>3.6888794541139363</v>
      </c>
      <c r="AC118" s="124">
        <f t="shared" si="47"/>
        <v>11.609203699316815</v>
      </c>
      <c r="AD118" s="123"/>
      <c r="AE118" s="83">
        <v>23</v>
      </c>
      <c r="AF118" s="84">
        <f>LN(SUM($AE$2:AE118))</f>
        <v>6.7381524945959574</v>
      </c>
      <c r="AG118" s="124">
        <f t="shared" si="48"/>
        <v>18.103208312021653</v>
      </c>
      <c r="AH118" s="123"/>
      <c r="AI118" s="83"/>
      <c r="AJ118" s="84">
        <f>LN(SUM($AI$2:AI118))</f>
        <v>4.1896547420264252</v>
      </c>
      <c r="AK118" s="124">
        <f t="shared" si="49"/>
        <v>104.7036207356448</v>
      </c>
      <c r="AL118" s="123"/>
      <c r="AM118" s="83">
        <v>1</v>
      </c>
      <c r="AN118" s="84">
        <f>LN(SUM($AM$2:AM118))</f>
        <v>3.784189633918261</v>
      </c>
      <c r="AO118" s="124">
        <f t="shared" si="50"/>
        <v>9.1839575304174197</v>
      </c>
      <c r="AP118" s="123"/>
      <c r="AQ118" s="114">
        <v>2</v>
      </c>
      <c r="AR118" s="84">
        <f>LN(SUM($AQ$2:AQ118))</f>
        <v>3.5835189384561099</v>
      </c>
      <c r="AS118" s="124">
        <f t="shared" si="51"/>
        <v>40.893781091020621</v>
      </c>
      <c r="AT118" s="123"/>
      <c r="AU118" s="87">
        <v>45</v>
      </c>
      <c r="AV118" s="103">
        <f>LN(SUM($AU$2:AU118))</f>
        <v>7.8792914850822706</v>
      </c>
      <c r="AW118" s="124">
        <f t="shared" si="52"/>
        <v>23.287359285946785</v>
      </c>
      <c r="AX118" s="123"/>
      <c r="AY118" s="83">
        <v>0</v>
      </c>
      <c r="AZ118" s="85">
        <f>LN(SUM($AY$2:AY118))</f>
        <v>1.0986122886681098</v>
      </c>
      <c r="BA118" s="124">
        <f t="shared" si="53"/>
        <v>7.9777193596401208</v>
      </c>
      <c r="BB118" s="123"/>
      <c r="BC118" s="114"/>
      <c r="BD118" s="85">
        <f>LN(SUM($BC$2:BC118))</f>
        <v>1.0986122886681098</v>
      </c>
      <c r="BE118" s="124" t="e">
        <f t="shared" si="54"/>
        <v>#DIV/0!</v>
      </c>
      <c r="BF118" s="123"/>
      <c r="BG118" s="83"/>
      <c r="BH118" s="85">
        <f>LN(SUM($BG$2:BG118))</f>
        <v>3.912023005428146</v>
      </c>
      <c r="BI118" s="124">
        <f t="shared" si="55"/>
        <v>20.694918899517774</v>
      </c>
      <c r="BJ118" s="123"/>
      <c r="BK118" s="83"/>
      <c r="BL118" s="85">
        <f>LN(SUM($BK$2:BK118))</f>
        <v>4.0604430105464191</v>
      </c>
      <c r="BM118" s="124">
        <f t="shared" si="56"/>
        <v>26.898080878101808</v>
      </c>
      <c r="BN118" s="123"/>
      <c r="BO118" s="83">
        <v>2</v>
      </c>
      <c r="BP118" s="85">
        <f>LN(SUM($BO$2:BO118))</f>
        <v>3.8066624897703196</v>
      </c>
      <c r="BQ118" s="124">
        <f t="shared" si="57"/>
        <v>7.8814640618415615</v>
      </c>
      <c r="BR118" s="123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3"/>
    </row>
    <row r="119" spans="1:74" s="9" customFormat="1" x14ac:dyDescent="0.25">
      <c r="A119" s="145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3">
        <f t="shared" si="41"/>
        <v>177.88817045254547</v>
      </c>
      <c r="F119" s="123"/>
      <c r="G119" s="83">
        <v>1</v>
      </c>
      <c r="H119" s="84">
        <f>LN(SUM($G$2:G119))</f>
        <v>4.5108595065168497</v>
      </c>
      <c r="I119" s="123">
        <f t="shared" si="43"/>
        <v>37.397826058717264</v>
      </c>
      <c r="J119" s="123"/>
      <c r="K119" s="83">
        <v>22</v>
      </c>
      <c r="L119" s="84">
        <f>LN(SUM($K$2:K119))</f>
        <v>5.3844950627890888</v>
      </c>
      <c r="M119" s="123">
        <f t="shared" ref="M119:M142" si="60">LN(2)/(SLOPE(L113:L119,$A113:$A119))</f>
        <v>12.077861308932624</v>
      </c>
      <c r="N119" s="123"/>
      <c r="O119" s="83">
        <v>1</v>
      </c>
      <c r="P119" s="84">
        <f>LN(SUM($O$2:O119))</f>
        <v>5.0625950330269669</v>
      </c>
      <c r="Q119" s="124">
        <f t="shared" si="42"/>
        <v>83.281844110087491</v>
      </c>
      <c r="R119" s="123"/>
      <c r="S119" s="83"/>
      <c r="T119" s="84">
        <f>LN(SUM($S$2:S119))</f>
        <v>0.69314718055994529</v>
      </c>
      <c r="U119" s="127" t="e">
        <f t="shared" ref="U119:U142" si="61">LN(2)/(SLOPE(T113:T119,$A113:$A119))</f>
        <v>#DIV/0!</v>
      </c>
      <c r="V119" s="123"/>
      <c r="W119" s="83"/>
      <c r="X119" s="84">
        <f>LN(SUM($W$2:W119))</f>
        <v>0.69314718055994529</v>
      </c>
      <c r="Y119" s="124" t="e">
        <f t="shared" ref="Y119:Y142" si="62">LN(2)/(SLOPE(X113:X119,$A113:$A119))</f>
        <v>#DIV/0!</v>
      </c>
      <c r="Z119" s="123"/>
      <c r="AA119" s="114"/>
      <c r="AB119" s="84">
        <f>LN(SUM($AA$2:AA119))</f>
        <v>3.6888794541139363</v>
      </c>
      <c r="AC119" s="124">
        <f t="shared" ref="AC119:AC142" si="63">LN(2)/(SLOPE(AB113:AB119,$A113:$A119))</f>
        <v>27.923106636238938</v>
      </c>
      <c r="AD119" s="123"/>
      <c r="AE119" s="83">
        <v>30</v>
      </c>
      <c r="AF119" s="84">
        <f>LN(SUM($AE$2:AE119))</f>
        <v>6.7730803756555353</v>
      </c>
      <c r="AG119" s="124">
        <f t="shared" ref="AG119:AG142" si="64">LN(2)/(SLOPE(AF113:AF119,$A113:$A119))</f>
        <v>23.914616465499485</v>
      </c>
      <c r="AH119" s="123"/>
      <c r="AI119" s="83"/>
      <c r="AJ119" s="84">
        <f>LN(SUM($AI$2:AI119))</f>
        <v>4.1896547420264252</v>
      </c>
      <c r="AK119" s="124">
        <f t="shared" ref="AK119:AK142" si="65">LN(2)/(SLOPE(AJ113:AJ119,$A113:$A119))</f>
        <v>211.86787274954366</v>
      </c>
      <c r="AL119" s="123"/>
      <c r="AM119" s="83"/>
      <c r="AN119" s="84">
        <f>LN(SUM($AM$2:AM119))</f>
        <v>3.784189633918261</v>
      </c>
      <c r="AO119" s="124">
        <f t="shared" ref="AO119:AO142" si="66">LN(2)/(SLOPE(AN113:AN119,$A113:$A119))</f>
        <v>30.871537902453557</v>
      </c>
      <c r="AP119" s="123"/>
      <c r="AQ119" s="114">
        <v>3</v>
      </c>
      <c r="AR119" s="84">
        <f>LN(SUM($AQ$2:AQ119))</f>
        <v>3.6635616461296463</v>
      </c>
      <c r="AS119" s="124">
        <f t="shared" ref="AS119:AS142" si="67">LN(2)/(SLOPE(AR113:AR119,$A113:$A119))</f>
        <v>27.420576430915293</v>
      </c>
      <c r="AT119" s="123"/>
      <c r="AU119" s="83">
        <v>84</v>
      </c>
      <c r="AV119" s="84">
        <f>LN(SUM($AU$2:AU119))</f>
        <v>7.9105906122564775</v>
      </c>
      <c r="AW119" s="124">
        <f t="shared" ref="AW119:AW142" si="68">LN(2)/(SLOPE(AV113:AV119,$A113:$A119))</f>
        <v>24.570750195677476</v>
      </c>
      <c r="AX119" s="123"/>
      <c r="AY119" s="83"/>
      <c r="AZ119" s="85">
        <f>LN(SUM($AY$2:AY119))</f>
        <v>1.0986122886681098</v>
      </c>
      <c r="BA119" s="124">
        <f t="shared" ref="BA119:BA142" si="69">LN(2)/(SLOPE(AZ113:AZ119,$A113:$A119))</f>
        <v>9.5732632315681432</v>
      </c>
      <c r="BB119" s="123"/>
      <c r="BC119" s="114"/>
      <c r="BD119" s="85">
        <f>LN(SUM($BC$2:BC119))</f>
        <v>1.0986122886681098</v>
      </c>
      <c r="BE119" s="124" t="e">
        <f t="shared" ref="BE119:BE142" si="70">LN(2)/(SLOPE(BD113:BD119,$A113:$A119))</f>
        <v>#DIV/0!</v>
      </c>
      <c r="BF119" s="123"/>
      <c r="BG119" s="83">
        <v>1</v>
      </c>
      <c r="BH119" s="85">
        <f>LN(SUM($BG$2:BG119))</f>
        <v>3.9318256327243257</v>
      </c>
      <c r="BI119" s="124">
        <f t="shared" ref="BI119:BI142" si="71">LN(2)/(SLOPE(BH113:BH119,$A113:$A119))</f>
        <v>32.699998977854953</v>
      </c>
      <c r="BJ119" s="123"/>
      <c r="BK119" s="83"/>
      <c r="BL119" s="85">
        <f>LN(SUM($BK$2:BK119))</f>
        <v>4.0604430105464191</v>
      </c>
      <c r="BM119" s="124">
        <f t="shared" ref="BM119:BM142" si="72">LN(2)/(SLOPE(BL113:BL119,$A113:$A119))</f>
        <v>27.203196861759636</v>
      </c>
      <c r="BN119" s="123"/>
      <c r="BO119" s="83">
        <v>7</v>
      </c>
      <c r="BP119" s="85">
        <f>LN(SUM($BO$2:BO119))</f>
        <v>3.9512437185814275</v>
      </c>
      <c r="BQ119" s="124">
        <f t="shared" ref="BQ119:BQ142" si="73">LN(2)/(SLOPE(BP113:BP119,$A113:$A119))</f>
        <v>8.9644720496598822</v>
      </c>
      <c r="BR119" s="123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3"/>
    </row>
    <row r="120" spans="1:74" s="9" customFormat="1" x14ac:dyDescent="0.25">
      <c r="A120" s="145">
        <f t="shared" si="59"/>
        <v>181</v>
      </c>
      <c r="B120" s="89">
        <v>44083</v>
      </c>
      <c r="C120" s="83"/>
      <c r="D120" s="84">
        <f>LN(SUM($C$2:C120))</f>
        <v>4.0253516907351496</v>
      </c>
      <c r="E120" s="123">
        <f t="shared" si="41"/>
        <v>215.42431532729981</v>
      </c>
      <c r="F120" s="123"/>
      <c r="G120" s="83">
        <v>1</v>
      </c>
      <c r="H120" s="84">
        <f>LN(SUM($G$2:G120))</f>
        <v>4.5217885770490405</v>
      </c>
      <c r="I120" s="123">
        <f t="shared" si="43"/>
        <v>36.84270675356462</v>
      </c>
      <c r="J120" s="123"/>
      <c r="K120" s="83">
        <v>1</v>
      </c>
      <c r="L120" s="84">
        <f>LN(SUM($K$2:K120))</f>
        <v>5.389071729816501</v>
      </c>
      <c r="M120" s="123">
        <f t="shared" si="60"/>
        <v>11.939678097689942</v>
      </c>
      <c r="N120" s="123"/>
      <c r="O120" s="83">
        <v>4</v>
      </c>
      <c r="P120" s="84">
        <f>LN(SUM($O$2:O120))</f>
        <v>5.0875963352323836</v>
      </c>
      <c r="Q120" s="124">
        <f t="shared" si="42"/>
        <v>68.970565783586977</v>
      </c>
      <c r="R120" s="123"/>
      <c r="S120" s="83"/>
      <c r="T120" s="84">
        <f>LN(SUM($S$2:S120))</f>
        <v>0.69314718055994529</v>
      </c>
      <c r="U120" s="127" t="e">
        <f t="shared" si="61"/>
        <v>#DIV/0!</v>
      </c>
      <c r="V120" s="123"/>
      <c r="W120" s="83"/>
      <c r="X120" s="84">
        <f>LN(SUM($W$2:W120))</f>
        <v>0.69314718055994529</v>
      </c>
      <c r="Y120" s="124" t="e">
        <f t="shared" si="62"/>
        <v>#DIV/0!</v>
      </c>
      <c r="Z120" s="123"/>
      <c r="AA120" s="114">
        <v>1</v>
      </c>
      <c r="AB120" s="84">
        <f>LN(SUM($AA$2:AA120))</f>
        <v>3.713572066704308</v>
      </c>
      <c r="AC120" s="124">
        <f t="shared" si="63"/>
        <v>24.543830054231734</v>
      </c>
      <c r="AD120" s="123"/>
      <c r="AE120" s="83">
        <v>29</v>
      </c>
      <c r="AF120" s="84">
        <f>LN(SUM($AE$2:AE120))</f>
        <v>6.8057225534169854</v>
      </c>
      <c r="AG120" s="124">
        <f t="shared" si="64"/>
        <v>24.022132201523007</v>
      </c>
      <c r="AH120" s="123"/>
      <c r="AI120" s="83">
        <v>5</v>
      </c>
      <c r="AJ120" s="84">
        <f>LN(SUM($AI$2:AI120))</f>
        <v>4.2626798770413155</v>
      </c>
      <c r="AK120" s="124">
        <f t="shared" si="65"/>
        <v>65.698315405499784</v>
      </c>
      <c r="AL120" s="123"/>
      <c r="AM120" s="83">
        <v>3</v>
      </c>
      <c r="AN120" s="84">
        <f>LN(SUM($AM$2:AM120))</f>
        <v>3.8501476017100584</v>
      </c>
      <c r="AO120" s="124">
        <f t="shared" si="66"/>
        <v>33.814929048979025</v>
      </c>
      <c r="AP120" s="123"/>
      <c r="AQ120" s="114"/>
      <c r="AR120" s="84">
        <f>LN(SUM($AQ$2:AQ120))</f>
        <v>3.6635616461296463</v>
      </c>
      <c r="AS120" s="124">
        <f t="shared" si="67"/>
        <v>26.115528331046228</v>
      </c>
      <c r="AT120" s="123"/>
      <c r="AU120" s="83">
        <v>140</v>
      </c>
      <c r="AV120" s="84">
        <f>LN(SUM($AU$2:AU120))</f>
        <v>7.9606726083881174</v>
      </c>
      <c r="AW120" s="124">
        <f t="shared" si="68"/>
        <v>24.148008092668146</v>
      </c>
      <c r="AX120" s="123"/>
      <c r="AY120" s="83"/>
      <c r="AZ120" s="85">
        <f>LN(SUM($AY$2:AY120))</f>
        <v>1.0986122886681098</v>
      </c>
      <c r="BA120" s="124">
        <f t="shared" si="69"/>
        <v>15.955438719280238</v>
      </c>
      <c r="BB120" s="123"/>
      <c r="BC120" s="114"/>
      <c r="BD120" s="85">
        <f>LN(SUM($BC$2:BC120))</f>
        <v>1.0986122886681098</v>
      </c>
      <c r="BE120" s="124" t="e">
        <f t="shared" si="70"/>
        <v>#DIV/0!</v>
      </c>
      <c r="BF120" s="123"/>
      <c r="BG120" s="83">
        <v>5</v>
      </c>
      <c r="BH120" s="85">
        <f>LN(SUM($BG$2:BG120))</f>
        <v>4.0253516907351496</v>
      </c>
      <c r="BI120" s="124">
        <f t="shared" si="71"/>
        <v>38.657183721371482</v>
      </c>
      <c r="BJ120" s="123"/>
      <c r="BK120" s="83">
        <v>1</v>
      </c>
      <c r="BL120" s="85">
        <f>LN(SUM($BK$2:BK120))</f>
        <v>4.0775374439057197</v>
      </c>
      <c r="BM120" s="124">
        <f t="shared" si="72"/>
        <v>28.232833689311715</v>
      </c>
      <c r="BN120" s="123"/>
      <c r="BO120" s="83"/>
      <c r="BP120" s="85">
        <f>LN(SUM($BO$2:BO120))</f>
        <v>3.9512437185814275</v>
      </c>
      <c r="BQ120" s="124">
        <f t="shared" si="73"/>
        <v>9.1436501893340285</v>
      </c>
      <c r="BR120" s="123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3"/>
    </row>
    <row r="121" spans="1:74" s="9" customFormat="1" x14ac:dyDescent="0.25">
      <c r="A121" s="145">
        <f t="shared" si="59"/>
        <v>182</v>
      </c>
      <c r="B121" s="89">
        <v>44084</v>
      </c>
      <c r="C121" s="83"/>
      <c r="D121" s="84">
        <f>LN(SUM($C$2:C121))</f>
        <v>4.0253516907351496</v>
      </c>
      <c r="E121" s="123">
        <f t="shared" si="41"/>
        <v>179.52026277274982</v>
      </c>
      <c r="F121" s="123"/>
      <c r="G121" s="83"/>
      <c r="H121" s="84">
        <f>LN(SUM($G$2:G121))</f>
        <v>4.5217885770490405</v>
      </c>
      <c r="I121" s="123">
        <f t="shared" si="43"/>
        <v>44.962148729563324</v>
      </c>
      <c r="J121" s="123"/>
      <c r="K121" s="83">
        <v>9</v>
      </c>
      <c r="L121" s="84">
        <f>LN(SUM($K$2:K121))</f>
        <v>5.4293456289544411</v>
      </c>
      <c r="M121" s="123">
        <f t="shared" si="60"/>
        <v>12.201593886206211</v>
      </c>
      <c r="N121" s="123"/>
      <c r="O121" s="83">
        <v>5</v>
      </c>
      <c r="P121" s="84">
        <f>LN(SUM($O$2:O121))</f>
        <v>5.1179938124167554</v>
      </c>
      <c r="Q121" s="124">
        <f t="shared" si="42"/>
        <v>51.476120820852103</v>
      </c>
      <c r="R121" s="123"/>
      <c r="S121" s="83"/>
      <c r="T121" s="84">
        <f>LN(SUM($S$2:S121))</f>
        <v>0.69314718055994529</v>
      </c>
      <c r="U121" s="127" t="e">
        <f t="shared" si="61"/>
        <v>#DIV/0!</v>
      </c>
      <c r="V121" s="123"/>
      <c r="W121" s="83"/>
      <c r="X121" s="84">
        <f>LN(SUM($W$2:W121))</f>
        <v>0.69314718055994529</v>
      </c>
      <c r="Y121" s="124" t="e">
        <f t="shared" si="62"/>
        <v>#DIV/0!</v>
      </c>
      <c r="Z121" s="123"/>
      <c r="AA121" s="114"/>
      <c r="AB121" s="84">
        <f>LN(SUM($AA$2:AA121))</f>
        <v>3.713572066704308</v>
      </c>
      <c r="AC121" s="124">
        <f t="shared" si="63"/>
        <v>26.651190063291832</v>
      </c>
      <c r="AD121" s="123"/>
      <c r="AE121" s="83">
        <v>23</v>
      </c>
      <c r="AF121" s="84">
        <f>LN(SUM($AE$2:AE121))</f>
        <v>6.8308742346461795</v>
      </c>
      <c r="AG121" s="124">
        <f t="shared" si="64"/>
        <v>24.047965208169639</v>
      </c>
      <c r="AH121" s="123"/>
      <c r="AI121" s="83"/>
      <c r="AJ121" s="84">
        <f>LN(SUM($AI$2:AI121))</f>
        <v>4.2626798770413155</v>
      </c>
      <c r="AK121" s="124">
        <f t="shared" si="65"/>
        <v>47.229969083887077</v>
      </c>
      <c r="AL121" s="123"/>
      <c r="AM121" s="83"/>
      <c r="AN121" s="84">
        <f>LN(SUM($AM$2:AM121))</f>
        <v>3.8501476017100584</v>
      </c>
      <c r="AO121" s="124">
        <f t="shared" si="66"/>
        <v>31.784750073923071</v>
      </c>
      <c r="AP121" s="123"/>
      <c r="AQ121" s="114">
        <v>4</v>
      </c>
      <c r="AR121" s="84">
        <f>LN(SUM($AQ$2:AQ121))</f>
        <v>3.7612001156935624</v>
      </c>
      <c r="AS121" s="124">
        <f t="shared" si="67"/>
        <v>17.388886394108702</v>
      </c>
      <c r="AT121" s="123"/>
      <c r="AU121" s="83">
        <v>83</v>
      </c>
      <c r="AV121" s="84">
        <f>LN(SUM($AU$2:AU121))</f>
        <v>7.9892214088152764</v>
      </c>
      <c r="AW121" s="124">
        <f t="shared" si="68"/>
        <v>23.966549813919872</v>
      </c>
      <c r="AX121" s="123"/>
      <c r="AY121" s="83"/>
      <c r="AZ121" s="85">
        <f>LN(SUM($AY$2:AY121))</f>
        <v>1.0986122886681098</v>
      </c>
      <c r="BA121" s="124" t="e">
        <f t="shared" si="69"/>
        <v>#DIV/0!</v>
      </c>
      <c r="BB121" s="123"/>
      <c r="BC121" s="114"/>
      <c r="BD121" s="85">
        <f>LN(SUM($BC$2:BC121))</f>
        <v>1.0986122886681098</v>
      </c>
      <c r="BE121" s="124" t="e">
        <f t="shared" si="70"/>
        <v>#DIV/0!</v>
      </c>
      <c r="BF121" s="123"/>
      <c r="BG121" s="83">
        <v>5</v>
      </c>
      <c r="BH121" s="85">
        <f>LN(SUM($BG$2:BG121))</f>
        <v>4.1108738641733114</v>
      </c>
      <c r="BI121" s="124">
        <f t="shared" si="71"/>
        <v>23.022338753780556</v>
      </c>
      <c r="BJ121" s="123"/>
      <c r="BK121" s="83"/>
      <c r="BL121" s="85">
        <f>LN(SUM($BK$2:BK121))</f>
        <v>4.0775374439057197</v>
      </c>
      <c r="BM121" s="124">
        <f t="shared" si="72"/>
        <v>32.708171794938103</v>
      </c>
      <c r="BN121" s="123"/>
      <c r="BO121" s="83">
        <v>4</v>
      </c>
      <c r="BP121" s="85">
        <f>LN(SUM($BO$2:BO121))</f>
        <v>4.0253516907351496</v>
      </c>
      <c r="BQ121" s="124">
        <f t="shared" si="73"/>
        <v>8.9215568620713821</v>
      </c>
      <c r="BR121" s="123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3"/>
    </row>
    <row r="122" spans="1:74" s="9" customFormat="1" x14ac:dyDescent="0.25">
      <c r="A122" s="145">
        <f t="shared" si="59"/>
        <v>183</v>
      </c>
      <c r="B122" s="89">
        <v>44085</v>
      </c>
      <c r="C122" s="83"/>
      <c r="D122" s="84">
        <f>LN(SUM($C$2:C122))</f>
        <v>4.0253516907351496</v>
      </c>
      <c r="E122" s="123">
        <f t="shared" si="41"/>
        <v>179.52026277274982</v>
      </c>
      <c r="F122" s="123"/>
      <c r="G122" s="83">
        <v>7</v>
      </c>
      <c r="H122" s="84">
        <f>LN(SUM($G$2:G122))</f>
        <v>4.5951198501345898</v>
      </c>
      <c r="I122" s="123">
        <f t="shared" si="43"/>
        <v>42.789512381847288</v>
      </c>
      <c r="J122" s="123"/>
      <c r="K122" s="83">
        <v>8</v>
      </c>
      <c r="L122" s="84">
        <f>LN(SUM($K$2:K122))</f>
        <v>5.4638318050256105</v>
      </c>
      <c r="M122" s="123">
        <f t="shared" si="60"/>
        <v>14.801278748353557</v>
      </c>
      <c r="N122" s="123"/>
      <c r="O122" s="83">
        <v>1</v>
      </c>
      <c r="P122" s="84">
        <f>LN(SUM($O$2:O122))</f>
        <v>5.1239639794032588</v>
      </c>
      <c r="Q122" s="124">
        <f t="shared" si="42"/>
        <v>48.953154820651569</v>
      </c>
      <c r="R122" s="123"/>
      <c r="S122" s="83">
        <v>1</v>
      </c>
      <c r="T122" s="84">
        <f>LN(SUM($S$2:S122))</f>
        <v>1.0986122886681098</v>
      </c>
      <c r="U122" s="127">
        <f t="shared" si="61"/>
        <v>15.955438719280238</v>
      </c>
      <c r="V122" s="123"/>
      <c r="W122" s="83"/>
      <c r="X122" s="84">
        <f>LN(SUM($W$2:W122))</f>
        <v>0.69314718055994529</v>
      </c>
      <c r="Y122" s="124" t="e">
        <f t="shared" si="62"/>
        <v>#DIV/0!</v>
      </c>
      <c r="Z122" s="123"/>
      <c r="AA122" s="114"/>
      <c r="AB122" s="84">
        <f>LN(SUM($AA$2:AA122))</f>
        <v>3.713572066704308</v>
      </c>
      <c r="AC122" s="124">
        <f t="shared" si="63"/>
        <v>31.295329425244219</v>
      </c>
      <c r="AD122" s="123"/>
      <c r="AE122" s="83">
        <v>30</v>
      </c>
      <c r="AF122" s="84">
        <f>LN(SUM($AE$2:AE122))</f>
        <v>6.8627579130514009</v>
      </c>
      <c r="AG122" s="124">
        <f t="shared" si="64"/>
        <v>23.552995702417306</v>
      </c>
      <c r="AH122" s="123"/>
      <c r="AI122" s="83">
        <v>2</v>
      </c>
      <c r="AJ122" s="84">
        <f>LN(SUM($AI$2:AI122))</f>
        <v>4.290459441148391</v>
      </c>
      <c r="AK122" s="124">
        <f t="shared" si="65"/>
        <v>37.216705160823111</v>
      </c>
      <c r="AL122" s="123"/>
      <c r="AM122" s="83">
        <v>4</v>
      </c>
      <c r="AN122" s="84">
        <f>LN(SUM($AM$2:AM122))</f>
        <v>3.9318256327243257</v>
      </c>
      <c r="AO122" s="124">
        <f t="shared" si="66"/>
        <v>25.681306987407183</v>
      </c>
      <c r="AP122" s="123"/>
      <c r="AQ122" s="114">
        <v>1</v>
      </c>
      <c r="AR122" s="84">
        <f>LN(SUM($AQ$2:AQ122))</f>
        <v>3.784189633918261</v>
      </c>
      <c r="AS122" s="124">
        <f t="shared" si="67"/>
        <v>14.667462103162796</v>
      </c>
      <c r="AT122" s="123"/>
      <c r="AU122" s="83">
        <v>146</v>
      </c>
      <c r="AV122" s="84">
        <f>LN(SUM($AU$2:AU122))</f>
        <v>8.0375431851186967</v>
      </c>
      <c r="AW122" s="124">
        <f t="shared" si="68"/>
        <v>21.144972021208428</v>
      </c>
      <c r="AX122" s="123"/>
      <c r="AY122" s="83"/>
      <c r="AZ122" s="85">
        <f>LN(SUM($AY$2:AY122))</f>
        <v>1.0986122886681098</v>
      </c>
      <c r="BA122" s="124" t="e">
        <f t="shared" si="69"/>
        <v>#DIV/0!</v>
      </c>
      <c r="BB122" s="123"/>
      <c r="BC122" s="114"/>
      <c r="BD122" s="85">
        <f>LN(SUM($BC$2:BC122))</f>
        <v>1.0986122886681098</v>
      </c>
      <c r="BE122" s="124" t="e">
        <f t="shared" si="70"/>
        <v>#DIV/0!</v>
      </c>
      <c r="BF122" s="123"/>
      <c r="BG122" s="83">
        <v>6</v>
      </c>
      <c r="BH122" s="85">
        <f>LN(SUM($BG$2:BG122))</f>
        <v>4.2046926193909657</v>
      </c>
      <c r="BI122" s="124">
        <f t="shared" si="71"/>
        <v>13.972334568609444</v>
      </c>
      <c r="BJ122" s="123"/>
      <c r="BK122" s="83"/>
      <c r="BL122" s="85">
        <f>LN(SUM($BK$2:BK122))</f>
        <v>4.0775374439057197</v>
      </c>
      <c r="BM122" s="124">
        <f t="shared" si="72"/>
        <v>52.029721515473298</v>
      </c>
      <c r="BN122" s="123"/>
      <c r="BO122" s="83">
        <v>7</v>
      </c>
      <c r="BP122" s="85">
        <f>LN(SUM($BO$2:BO122))</f>
        <v>4.1431347263915326</v>
      </c>
      <c r="BQ122" s="124">
        <f t="shared" si="73"/>
        <v>9.1911762580801906</v>
      </c>
      <c r="BR122" s="123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3"/>
    </row>
    <row r="123" spans="1:74" s="9" customFormat="1" x14ac:dyDescent="0.25">
      <c r="A123" s="145">
        <f t="shared" si="59"/>
        <v>184</v>
      </c>
      <c r="B123" s="89">
        <v>44086</v>
      </c>
      <c r="C123" s="83"/>
      <c r="D123" s="84">
        <f>LN(SUM($C$2:C123))</f>
        <v>4.0253516907351496</v>
      </c>
      <c r="E123" s="123">
        <f t="shared" si="41"/>
        <v>215.42431532729981</v>
      </c>
      <c r="F123" s="123"/>
      <c r="G123" s="83">
        <v>1</v>
      </c>
      <c r="H123" s="84">
        <f>LN(SUM($G$2:G123))</f>
        <v>4.6051701859880918</v>
      </c>
      <c r="I123" s="123">
        <f t="shared" si="43"/>
        <v>37.494125957983613</v>
      </c>
      <c r="J123" s="123"/>
      <c r="K123" s="83">
        <v>15</v>
      </c>
      <c r="L123" s="84">
        <f>LN(SUM($K$2:K123))</f>
        <v>5.5254529391317835</v>
      </c>
      <c r="M123" s="123">
        <f t="shared" si="60"/>
        <v>15.704607306227716</v>
      </c>
      <c r="N123" s="123"/>
      <c r="O123" s="83">
        <v>3</v>
      </c>
      <c r="P123" s="84">
        <f>LN(SUM($O$2:O123))</f>
        <v>5.1416635565026603</v>
      </c>
      <c r="Q123" s="124">
        <f t="shared" si="42"/>
        <v>43.410032293582596</v>
      </c>
      <c r="R123" s="123"/>
      <c r="S123" s="83"/>
      <c r="T123" s="84">
        <f>LN(SUM($S$2:S123))</f>
        <v>1.0986122886681098</v>
      </c>
      <c r="U123" s="127">
        <f t="shared" si="61"/>
        <v>9.5732632315681432</v>
      </c>
      <c r="V123" s="123"/>
      <c r="W123" s="83"/>
      <c r="X123" s="84">
        <f>LN(SUM($W$2:W123))</f>
        <v>0.69314718055994529</v>
      </c>
      <c r="Y123" s="124" t="e">
        <f t="shared" si="62"/>
        <v>#DIV/0!</v>
      </c>
      <c r="Z123" s="123"/>
      <c r="AA123" s="114">
        <v>2</v>
      </c>
      <c r="AB123" s="84">
        <f>LN(SUM($AA$2:AA123))</f>
        <v>3.7612001156935624</v>
      </c>
      <c r="AC123" s="124">
        <f t="shared" si="63"/>
        <v>36.973170462126554</v>
      </c>
      <c r="AD123" s="123"/>
      <c r="AE123" s="83">
        <v>35</v>
      </c>
      <c r="AF123" s="84">
        <f>LN(SUM($AE$2:AE123))</f>
        <v>6.8987145343299883</v>
      </c>
      <c r="AG123" s="124">
        <f t="shared" si="64"/>
        <v>22.267771150768752</v>
      </c>
      <c r="AH123" s="123"/>
      <c r="AI123" s="83">
        <v>5</v>
      </c>
      <c r="AJ123" s="84">
        <f>LN(SUM($AI$2:AI123))</f>
        <v>4.3567088266895917</v>
      </c>
      <c r="AK123" s="124">
        <f t="shared" si="65"/>
        <v>25.017016536659373</v>
      </c>
      <c r="AL123" s="123"/>
      <c r="AM123" s="83">
        <v>2</v>
      </c>
      <c r="AN123" s="84">
        <f>LN(SUM($AM$2:AM123))</f>
        <v>3.970291913552122</v>
      </c>
      <c r="AO123" s="124">
        <f t="shared" si="66"/>
        <v>19.633804591320267</v>
      </c>
      <c r="AP123" s="123"/>
      <c r="AQ123" s="114"/>
      <c r="AR123" s="84">
        <f>LN(SUM($AQ$2:AQ123))</f>
        <v>3.784189633918261</v>
      </c>
      <c r="AS123" s="124">
        <f t="shared" si="67"/>
        <v>15.252354821161141</v>
      </c>
      <c r="AT123" s="123"/>
      <c r="AU123" s="83">
        <v>128</v>
      </c>
      <c r="AV123" s="84">
        <f>LN(SUM($AU$2:AU123))</f>
        <v>8.0780678818154374</v>
      </c>
      <c r="AW123" s="124">
        <f t="shared" si="68"/>
        <v>18.607956466160637</v>
      </c>
      <c r="AX123" s="123"/>
      <c r="AY123" s="83"/>
      <c r="AZ123" s="85">
        <f>LN(SUM($AY$2:AY123))</f>
        <v>1.0986122886681098</v>
      </c>
      <c r="BA123" s="124" t="e">
        <f t="shared" si="69"/>
        <v>#DIV/0!</v>
      </c>
      <c r="BB123" s="123"/>
      <c r="BC123" s="114"/>
      <c r="BD123" s="85">
        <f>LN(SUM($BC$2:BC123))</f>
        <v>1.0986122886681098</v>
      </c>
      <c r="BE123" s="124" t="e">
        <f t="shared" si="70"/>
        <v>#DIV/0!</v>
      </c>
      <c r="BF123" s="123"/>
      <c r="BG123" s="83"/>
      <c r="BH123" s="85">
        <f>LN(SUM($BG$2:BG123))</f>
        <v>4.2046926193909657</v>
      </c>
      <c r="BI123" s="124">
        <f t="shared" si="71"/>
        <v>11.816953704019339</v>
      </c>
      <c r="BJ123" s="123"/>
      <c r="BK123" s="83">
        <v>1</v>
      </c>
      <c r="BL123" s="85">
        <f>LN(SUM($BK$2:BK123))</f>
        <v>4.0943445622221004</v>
      </c>
      <c r="BM123" s="124">
        <f t="shared" si="72"/>
        <v>126.86045148041229</v>
      </c>
      <c r="BN123" s="123"/>
      <c r="BO123" s="83">
        <v>1</v>
      </c>
      <c r="BP123" s="85">
        <f>LN(SUM($BO$2:BO123))</f>
        <v>4.1588830833596715</v>
      </c>
      <c r="BQ123" s="124">
        <f t="shared" si="73"/>
        <v>10.003663505383157</v>
      </c>
      <c r="BR123" s="123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3"/>
    </row>
    <row r="124" spans="1:74" s="9" customFormat="1" x14ac:dyDescent="0.25">
      <c r="A124" s="145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3">
        <f t="shared" si="41"/>
        <v>181.12320746045825</v>
      </c>
      <c r="F124" s="123"/>
      <c r="G124" s="83">
        <v>3</v>
      </c>
      <c r="H124" s="84">
        <f>LN(SUM($G$2:G124))</f>
        <v>4.6347289882296359</v>
      </c>
      <c r="I124" s="123">
        <f t="shared" si="43"/>
        <v>29.110263840404105</v>
      </c>
      <c r="J124" s="123"/>
      <c r="K124" s="83">
        <v>13</v>
      </c>
      <c r="L124" s="84">
        <f>LN(SUM($K$2:K124))</f>
        <v>5.575949103146316</v>
      </c>
      <c r="M124" s="123">
        <f t="shared" si="60"/>
        <v>15.524271786163647</v>
      </c>
      <c r="N124" s="123"/>
      <c r="O124" s="83"/>
      <c r="P124" s="84">
        <f>LN(SUM($O$2:O124))</f>
        <v>5.1416635565026603</v>
      </c>
      <c r="Q124" s="124">
        <f t="shared" si="42"/>
        <v>43.056636691191791</v>
      </c>
      <c r="R124" s="123"/>
      <c r="S124" s="83"/>
      <c r="T124" s="84">
        <f>LN(SUM($S$2:S124))</f>
        <v>1.0986122886681098</v>
      </c>
      <c r="U124" s="127">
        <f t="shared" si="61"/>
        <v>7.9777193596401208</v>
      </c>
      <c r="V124" s="123"/>
      <c r="W124" s="83"/>
      <c r="X124" s="84">
        <f>LN(SUM($W$2:W124))</f>
        <v>0.69314718055994529</v>
      </c>
      <c r="Y124" s="124" t="e">
        <f t="shared" si="62"/>
        <v>#DIV/0!</v>
      </c>
      <c r="Z124" s="123"/>
      <c r="AA124" s="114"/>
      <c r="AB124" s="84">
        <f>LN(SUM($AA$2:AA124))</f>
        <v>3.7612001156935624</v>
      </c>
      <c r="AC124" s="124">
        <f t="shared" si="63"/>
        <v>53.672410157116268</v>
      </c>
      <c r="AD124" s="123"/>
      <c r="AE124" s="83">
        <v>31</v>
      </c>
      <c r="AF124" s="84">
        <f>LN(SUM($AE$2:AE124))</f>
        <v>6.9295167707636498</v>
      </c>
      <c r="AG124" s="124">
        <f t="shared" si="64"/>
        <v>21.994784583808205</v>
      </c>
      <c r="AH124" s="123"/>
      <c r="AI124" s="83">
        <v>2</v>
      </c>
      <c r="AJ124" s="84">
        <f>LN(SUM($AI$2:AI124))</f>
        <v>4.3820266346738812</v>
      </c>
      <c r="AK124" s="124">
        <f t="shared" si="65"/>
        <v>20.668850422218114</v>
      </c>
      <c r="AL124" s="123"/>
      <c r="AM124" s="83">
        <v>4</v>
      </c>
      <c r="AN124" s="84">
        <f>LN(SUM($AM$2:AM124))</f>
        <v>4.0430512678345503</v>
      </c>
      <c r="AO124" s="124">
        <f t="shared" si="66"/>
        <v>15.77296530089213</v>
      </c>
      <c r="AP124" s="123"/>
      <c r="AQ124" s="114"/>
      <c r="AR124" s="84">
        <f>LN(SUM($AQ$2:AQ124))</f>
        <v>3.784189633918261</v>
      </c>
      <c r="AS124" s="124">
        <f t="shared" si="67"/>
        <v>20.135076869197647</v>
      </c>
      <c r="AT124" s="123"/>
      <c r="AU124" s="83">
        <v>97</v>
      </c>
      <c r="AV124" s="84">
        <f>LN(SUM($AU$2:AU124))</f>
        <v>8.1077200619105341</v>
      </c>
      <c r="AW124" s="124">
        <f t="shared" si="68"/>
        <v>17.690209809285314</v>
      </c>
      <c r="AX124" s="123"/>
      <c r="AY124" s="83"/>
      <c r="AZ124" s="85">
        <f>LN(SUM($AY$2:AY124))</f>
        <v>1.0986122886681098</v>
      </c>
      <c r="BA124" s="124" t="e">
        <f t="shared" si="69"/>
        <v>#DIV/0!</v>
      </c>
      <c r="BB124" s="123"/>
      <c r="BC124" s="114"/>
      <c r="BD124" s="85">
        <f>LN(SUM($BC$2:BC124))</f>
        <v>1.0986122886681098</v>
      </c>
      <c r="BE124" s="124" t="e">
        <f t="shared" si="70"/>
        <v>#DIV/0!</v>
      </c>
      <c r="BF124" s="123"/>
      <c r="BG124" s="83">
        <v>2</v>
      </c>
      <c r="BH124" s="85">
        <f>LN(SUM($BG$2:BG124))</f>
        <v>4.2341065045972597</v>
      </c>
      <c r="BI124" s="124">
        <f t="shared" si="71"/>
        <v>11.47509583989982</v>
      </c>
      <c r="BJ124" s="123"/>
      <c r="BK124" s="83"/>
      <c r="BL124" s="85">
        <f>LN(SUM($BK$2:BK124))</f>
        <v>4.0943445622221004</v>
      </c>
      <c r="BM124" s="124">
        <f t="shared" si="72"/>
        <v>114.49694834824059</v>
      </c>
      <c r="BN124" s="123"/>
      <c r="BO124" s="83">
        <v>7</v>
      </c>
      <c r="BP124" s="85">
        <f>LN(SUM($BO$2:BO124))</f>
        <v>4.2626798770413155</v>
      </c>
      <c r="BQ124" s="124">
        <f t="shared" si="73"/>
        <v>9.8257927697843677</v>
      </c>
      <c r="BR124" s="123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3"/>
    </row>
    <row r="125" spans="1:74" s="9" customFormat="1" x14ac:dyDescent="0.25">
      <c r="A125" s="145">
        <f t="shared" si="59"/>
        <v>186</v>
      </c>
      <c r="B125" s="89">
        <v>44088</v>
      </c>
      <c r="C125" s="83"/>
      <c r="D125" s="84">
        <f>LN(SUM($C$2:C125))</f>
        <v>4.0430512678345503</v>
      </c>
      <c r="E125" s="123">
        <f t="shared" si="41"/>
        <v>219.30604270014683</v>
      </c>
      <c r="F125" s="123"/>
      <c r="G125" s="83"/>
      <c r="H125" s="84">
        <f>LN(SUM($G$2:G125))</f>
        <v>4.6347289882296359</v>
      </c>
      <c r="I125" s="123">
        <f t="shared" si="43"/>
        <v>28.504848316020833</v>
      </c>
      <c r="J125" s="123"/>
      <c r="K125" s="83">
        <v>1</v>
      </c>
      <c r="L125" s="84">
        <f>LN(SUM($K$2:K125))</f>
        <v>5.579729825986222</v>
      </c>
      <c r="M125" s="123">
        <f t="shared" si="60"/>
        <v>18.386453036654721</v>
      </c>
      <c r="N125" s="123"/>
      <c r="O125" s="83">
        <v>2</v>
      </c>
      <c r="P125" s="84">
        <f>LN(SUM($O$2:O125))</f>
        <v>5.1532915944977793</v>
      </c>
      <c r="Q125" s="124">
        <f t="shared" si="42"/>
        <v>48.052526783228785</v>
      </c>
      <c r="R125" s="123"/>
      <c r="S125" s="83"/>
      <c r="T125" s="84">
        <f>LN(SUM($S$2:S125))</f>
        <v>1.0986122886681098</v>
      </c>
      <c r="U125" s="127">
        <f t="shared" si="61"/>
        <v>7.9777193596401208</v>
      </c>
      <c r="V125" s="123"/>
      <c r="W125" s="83"/>
      <c r="X125" s="84">
        <f>LN(SUM($W$2:W125))</f>
        <v>0.69314718055994529</v>
      </c>
      <c r="Y125" s="124" t="e">
        <f t="shared" si="62"/>
        <v>#DIV/0!</v>
      </c>
      <c r="Z125" s="123"/>
      <c r="AA125" s="114"/>
      <c r="AB125" s="84">
        <f>LN(SUM($AA$2:AA125))</f>
        <v>3.7612001156935624</v>
      </c>
      <c r="AC125" s="124">
        <f t="shared" si="63"/>
        <v>53.934499625247049</v>
      </c>
      <c r="AD125" s="123"/>
      <c r="AE125" s="83">
        <v>4</v>
      </c>
      <c r="AF125" s="84">
        <f>LN(SUM($AE$2:AE125))</f>
        <v>6.9334230257307148</v>
      </c>
      <c r="AG125" s="124">
        <f t="shared" si="64"/>
        <v>24.368081065652042</v>
      </c>
      <c r="AH125" s="123"/>
      <c r="AI125" s="83"/>
      <c r="AJ125" s="84">
        <f>LN(SUM($AI$2:AI125))</f>
        <v>4.3820266346738812</v>
      </c>
      <c r="AK125" s="124">
        <f t="shared" si="65"/>
        <v>21.331399664956638</v>
      </c>
      <c r="AL125" s="123"/>
      <c r="AM125" s="83"/>
      <c r="AN125" s="84">
        <f>LN(SUM($AM$2:AM125))</f>
        <v>4.0430512678345503</v>
      </c>
      <c r="AO125" s="124">
        <f t="shared" si="66"/>
        <v>15.132606644724003</v>
      </c>
      <c r="AP125" s="123"/>
      <c r="AQ125" s="114"/>
      <c r="AR125" s="84">
        <f>LN(SUM($AQ$2:AQ125))</f>
        <v>3.784189633918261</v>
      </c>
      <c r="AS125" s="124">
        <f t="shared" si="67"/>
        <v>30.996978074580568</v>
      </c>
      <c r="AT125" s="123"/>
      <c r="AU125" s="83">
        <v>56</v>
      </c>
      <c r="AV125" s="84">
        <f>LN(SUM($AU$2:AU125))</f>
        <v>8.1244468557158473</v>
      </c>
      <c r="AW125" s="124">
        <f t="shared" si="68"/>
        <v>18.94380627211504</v>
      </c>
      <c r="AX125" s="123"/>
      <c r="AY125" s="83"/>
      <c r="AZ125" s="85">
        <f>LN(SUM($AY$2:AY125))</f>
        <v>1.0986122886681098</v>
      </c>
      <c r="BA125" s="124" t="e">
        <f t="shared" si="69"/>
        <v>#DIV/0!</v>
      </c>
      <c r="BB125" s="123"/>
      <c r="BC125" s="114"/>
      <c r="BD125" s="85">
        <f>LN(SUM($BC$2:BC125))</f>
        <v>1.0986122886681098</v>
      </c>
      <c r="BE125" s="124" t="e">
        <f t="shared" si="70"/>
        <v>#DIV/0!</v>
      </c>
      <c r="BF125" s="123"/>
      <c r="BG125" s="83"/>
      <c r="BH125" s="85">
        <f>LN(SUM($BG$2:BG125))</f>
        <v>4.2341065045972597</v>
      </c>
      <c r="BI125" s="124">
        <f t="shared" si="71"/>
        <v>13.685317973203563</v>
      </c>
      <c r="BJ125" s="123"/>
      <c r="BK125" s="83"/>
      <c r="BL125" s="85">
        <f>LN(SUM($BK$2:BK125))</f>
        <v>4.0943445622221004</v>
      </c>
      <c r="BM125" s="124">
        <f t="shared" si="72"/>
        <v>127.5792420948701</v>
      </c>
      <c r="BN125" s="123"/>
      <c r="BO125" s="83">
        <v>2</v>
      </c>
      <c r="BP125" s="85">
        <f>LN(SUM($BO$2:BO125))</f>
        <v>4.290459441148391</v>
      </c>
      <c r="BQ125" s="124">
        <f t="shared" si="73"/>
        <v>10.940002513240273</v>
      </c>
      <c r="BR125" s="123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3"/>
    </row>
    <row r="126" spans="1:74" s="9" customFormat="1" x14ac:dyDescent="0.25">
      <c r="A126" s="145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3">
        <f>LN(2)/(SLOPE(D120:D126,A120:A126))</f>
        <v>122.54714475060509</v>
      </c>
      <c r="F126" s="123"/>
      <c r="G126" s="83">
        <v>1</v>
      </c>
      <c r="H126" s="84">
        <f>LN(SUM($G$2:G126))</f>
        <v>4.6443908991413725</v>
      </c>
      <c r="I126" s="123">
        <f t="shared" si="43"/>
        <v>30.64616333414461</v>
      </c>
      <c r="J126" s="123"/>
      <c r="K126" s="83">
        <v>27</v>
      </c>
      <c r="L126" s="84">
        <f>LN(SUM($K$2:K126))</f>
        <v>5.6767538022682817</v>
      </c>
      <c r="M126" s="123">
        <f t="shared" si="60"/>
        <v>15.21093791178985</v>
      </c>
      <c r="N126" s="123"/>
      <c r="O126" s="83">
        <v>2</v>
      </c>
      <c r="P126" s="84">
        <f>LN(SUM($O$2:O126))</f>
        <v>5.1647859739235145</v>
      </c>
      <c r="Q126" s="123">
        <f t="shared" ref="Q126:Q136" si="75">LN(2)/(SLOPE(P120:P126,A120:A126))</f>
        <v>60.676154793351984</v>
      </c>
      <c r="R126" s="123"/>
      <c r="S126" s="83"/>
      <c r="T126" s="84">
        <f>LN(SUM($S$2:S126))</f>
        <v>1.0986122886681098</v>
      </c>
      <c r="U126" s="127">
        <f t="shared" si="61"/>
        <v>9.5732632315681432</v>
      </c>
      <c r="V126" s="123"/>
      <c r="W126" s="83"/>
      <c r="X126" s="84">
        <f>LN(SUM($W$2:W126))</f>
        <v>0.69314718055994529</v>
      </c>
      <c r="Y126" s="124" t="e">
        <f t="shared" si="62"/>
        <v>#DIV/0!</v>
      </c>
      <c r="Z126" s="123"/>
      <c r="AA126" s="114">
        <v>3</v>
      </c>
      <c r="AB126" s="84">
        <f>LN(SUM($AA$2:AA126))</f>
        <v>3.8286413964890951</v>
      </c>
      <c r="AC126" s="123">
        <f t="shared" si="63"/>
        <v>39.763232413295327</v>
      </c>
      <c r="AD126" s="123"/>
      <c r="AE126" s="83">
        <v>26</v>
      </c>
      <c r="AF126" s="84">
        <f>LN(SUM($AE$2:AE126))</f>
        <v>6.9584483932976555</v>
      </c>
      <c r="AG126" s="123">
        <f t="shared" si="64"/>
        <v>26.58523045743085</v>
      </c>
      <c r="AH126" s="123"/>
      <c r="AI126" s="83">
        <v>3</v>
      </c>
      <c r="AJ126" s="84">
        <f>LN(SUM($AI$2:AI126))</f>
        <v>4.4188406077965983</v>
      </c>
      <c r="AK126" s="123">
        <f t="shared" si="65"/>
        <v>24.298333080654618</v>
      </c>
      <c r="AL126" s="123"/>
      <c r="AM126" s="83">
        <v>2</v>
      </c>
      <c r="AN126" s="84">
        <f>LN(SUM($AM$2:AM126))</f>
        <v>4.0775374439057197</v>
      </c>
      <c r="AO126" s="123">
        <f t="shared" si="66"/>
        <v>16.458683860758587</v>
      </c>
      <c r="AP126" s="123"/>
      <c r="AQ126" s="114"/>
      <c r="AR126" s="84">
        <f>LN(SUM($AQ$2:AQ126))</f>
        <v>3.784189633918261</v>
      </c>
      <c r="AS126" s="123">
        <f t="shared" si="67"/>
        <v>47.584902441432995</v>
      </c>
      <c r="AT126" s="123"/>
      <c r="AU126" s="83">
        <v>98</v>
      </c>
      <c r="AV126" s="84">
        <f>LN(SUM($AU$2:AU126))</f>
        <v>8.153061946801051</v>
      </c>
      <c r="AW126" s="123">
        <f t="shared" si="68"/>
        <v>21.146448213519825</v>
      </c>
      <c r="AX126" s="123"/>
      <c r="AY126" s="83"/>
      <c r="AZ126" s="85">
        <f>LN(SUM($AY$2:AY126))</f>
        <v>1.0986122886681098</v>
      </c>
      <c r="BA126" s="123" t="e">
        <f t="shared" si="69"/>
        <v>#DIV/0!</v>
      </c>
      <c r="BB126" s="123"/>
      <c r="BC126" s="114"/>
      <c r="BD126" s="85">
        <f>LN(SUM($BC$2:BC126))</f>
        <v>1.0986122886681098</v>
      </c>
      <c r="BE126" s="123" t="e">
        <f t="shared" si="70"/>
        <v>#DIV/0!</v>
      </c>
      <c r="BF126" s="123"/>
      <c r="BG126" s="83">
        <v>5</v>
      </c>
      <c r="BH126" s="85">
        <f>LN(SUM($BG$2:BG126))</f>
        <v>4.3040650932041702</v>
      </c>
      <c r="BI126" s="124">
        <f t="shared" si="71"/>
        <v>17.453042203094977</v>
      </c>
      <c r="BJ126" s="123"/>
      <c r="BK126" s="83">
        <v>3</v>
      </c>
      <c r="BL126" s="85">
        <f>LN(SUM($BK$2:BK126))</f>
        <v>4.1431347263915326</v>
      </c>
      <c r="BM126" s="124">
        <f t="shared" si="72"/>
        <v>78.507623649317807</v>
      </c>
      <c r="BN126" s="123"/>
      <c r="BO126" s="83">
        <v>1</v>
      </c>
      <c r="BP126" s="85">
        <f>LN(SUM($BO$2:BO126))</f>
        <v>4.3040650932041702</v>
      </c>
      <c r="BQ126" s="124">
        <f t="shared" si="73"/>
        <v>11.361573333792961</v>
      </c>
      <c r="BR126" s="123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3"/>
    </row>
    <row r="127" spans="1:74" s="9" customFormat="1" x14ac:dyDescent="0.25">
      <c r="A127" s="145">
        <f t="shared" si="59"/>
        <v>188</v>
      </c>
      <c r="B127" s="89">
        <v>44090</v>
      </c>
      <c r="C127" s="83"/>
      <c r="D127" s="84">
        <f>LN(SUM($C$2:C127))</f>
        <v>4.0604430105464191</v>
      </c>
      <c r="E127" s="123">
        <f>LN(2)/(SLOPE(D121:D127,A121:A127))</f>
        <v>100.47890490454259</v>
      </c>
      <c r="F127" s="123"/>
      <c r="G127" s="83">
        <v>5</v>
      </c>
      <c r="H127" s="84">
        <f>LN(SUM($G$2:G127))</f>
        <v>4.6913478822291435</v>
      </c>
      <c r="I127" s="123">
        <f t="shared" ref="I127:I136" si="76">LN(2)/(SLOPE(H121:H127,A121:A127))</f>
        <v>30.478590955377864</v>
      </c>
      <c r="J127" s="123"/>
      <c r="K127" s="83">
        <v>10</v>
      </c>
      <c r="L127" s="84">
        <f>LN(SUM($K$2:K127))</f>
        <v>5.7104270173748697</v>
      </c>
      <c r="M127" s="123">
        <f t="shared" si="60"/>
        <v>14.665734980326343</v>
      </c>
      <c r="N127" s="123"/>
      <c r="O127" s="83">
        <v>1</v>
      </c>
      <c r="P127" s="84">
        <f>LN(SUM($O$2:O127))</f>
        <v>5.1704839950381514</v>
      </c>
      <c r="Q127" s="123">
        <f t="shared" si="75"/>
        <v>77.402575384067887</v>
      </c>
      <c r="R127" s="123"/>
      <c r="S127" s="83">
        <v>7</v>
      </c>
      <c r="T127" s="84">
        <f>LN(SUM($S$2:S127))</f>
        <v>2.3025850929940459</v>
      </c>
      <c r="U127" s="127">
        <f t="shared" si="61"/>
        <v>4.0196478753516667</v>
      </c>
      <c r="V127" s="123"/>
      <c r="W127" s="83"/>
      <c r="X127" s="84">
        <f>LN(SUM($W$2:W127))</f>
        <v>0.69314718055994529</v>
      </c>
      <c r="Y127" s="124" t="e">
        <f t="shared" si="62"/>
        <v>#DIV/0!</v>
      </c>
      <c r="Z127" s="123"/>
      <c r="AA127" s="114"/>
      <c r="AB127" s="84">
        <f>LN(SUM($AA$2:AA127))</f>
        <v>3.8286413964890951</v>
      </c>
      <c r="AC127" s="123">
        <f t="shared" si="63"/>
        <v>33.732917523682914</v>
      </c>
      <c r="AD127" s="123"/>
      <c r="AE127" s="83">
        <v>22</v>
      </c>
      <c r="AF127" s="84">
        <f>LN(SUM($AE$2:AE127))</f>
        <v>6.9791452750688103</v>
      </c>
      <c r="AG127" s="123">
        <f t="shared" si="64"/>
        <v>28.928374747814974</v>
      </c>
      <c r="AH127" s="123"/>
      <c r="AI127" s="83">
        <v>1</v>
      </c>
      <c r="AJ127" s="84">
        <f>LN(SUM($AI$2:AI127))</f>
        <v>4.4308167988433134</v>
      </c>
      <c r="AK127" s="123">
        <f t="shared" si="65"/>
        <v>24.676853719059945</v>
      </c>
      <c r="AL127" s="123"/>
      <c r="AM127" s="83">
        <v>2</v>
      </c>
      <c r="AN127" s="84">
        <f>LN(SUM($AM$2:AM127))</f>
        <v>4.1108738641733114</v>
      </c>
      <c r="AO127" s="123">
        <f t="shared" si="66"/>
        <v>16.930188762895909</v>
      </c>
      <c r="AP127" s="123"/>
      <c r="AQ127" s="114">
        <v>1</v>
      </c>
      <c r="AR127" s="84">
        <f>LN(SUM($AQ$2:AQ127))</f>
        <v>3.8066624897703196</v>
      </c>
      <c r="AS127" s="123">
        <f t="shared" si="67"/>
        <v>142.30171249533669</v>
      </c>
      <c r="AT127" s="123"/>
      <c r="AU127" s="83">
        <v>86</v>
      </c>
      <c r="AV127" s="84">
        <f>LN(SUM($AU$2:AU127))</f>
        <v>8.1775158238460754</v>
      </c>
      <c r="AW127" s="123">
        <f t="shared" si="68"/>
        <v>23.041822381848309</v>
      </c>
      <c r="AX127" s="123"/>
      <c r="AY127" s="83"/>
      <c r="AZ127" s="85">
        <f>LN(SUM($AY$2:AY127))</f>
        <v>1.0986122886681098</v>
      </c>
      <c r="BA127" s="123" t="e">
        <f t="shared" si="69"/>
        <v>#DIV/0!</v>
      </c>
      <c r="BB127" s="123"/>
      <c r="BC127" s="114">
        <v>1</v>
      </c>
      <c r="BD127" s="85">
        <f>LN(SUM($BC$2:BC127))</f>
        <v>1.3862943611198906</v>
      </c>
      <c r="BE127" s="123">
        <f t="shared" si="70"/>
        <v>22.487927836763294</v>
      </c>
      <c r="BF127" s="123"/>
      <c r="BG127" s="83">
        <v>4</v>
      </c>
      <c r="BH127" s="85">
        <f>LN(SUM($BG$2:BG127))</f>
        <v>4.3567088266895917</v>
      </c>
      <c r="BI127" s="124">
        <f t="shared" si="71"/>
        <v>20.098219127472362</v>
      </c>
      <c r="BJ127" s="123"/>
      <c r="BK127" s="83"/>
      <c r="BL127" s="85">
        <f>LN(SUM($BK$2:BK127))</f>
        <v>4.1431347263915326</v>
      </c>
      <c r="BM127" s="124">
        <f t="shared" si="72"/>
        <v>59.173552074740243</v>
      </c>
      <c r="BN127" s="123"/>
      <c r="BO127" s="83">
        <v>3</v>
      </c>
      <c r="BP127" s="85">
        <f>LN(SUM($BO$2:BO127))</f>
        <v>4.3438054218536841</v>
      </c>
      <c r="BQ127" s="124">
        <f t="shared" si="73"/>
        <v>13.776366187763045</v>
      </c>
      <c r="BR127" s="123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3"/>
    </row>
    <row r="128" spans="1:74" s="9" customFormat="1" x14ac:dyDescent="0.25">
      <c r="A128" s="145">
        <f t="shared" si="59"/>
        <v>189</v>
      </c>
      <c r="B128" s="89">
        <v>44091</v>
      </c>
      <c r="C128" s="83"/>
      <c r="D128" s="84">
        <f>LN(SUM($C$2:C128))</f>
        <v>4.0604430105464191</v>
      </c>
      <c r="E128" s="123">
        <f>LN(2)/(SLOPE(D122:D128,A122:A128))</f>
        <v>100.63929447215594</v>
      </c>
      <c r="F128" s="123"/>
      <c r="G128" s="83"/>
      <c r="H128" s="84">
        <f>LN(SUM($G$2:G128))</f>
        <v>4.6913478822291435</v>
      </c>
      <c r="I128" s="123">
        <f t="shared" si="76"/>
        <v>41.232341924149495</v>
      </c>
      <c r="J128" s="123"/>
      <c r="K128" s="83"/>
      <c r="L128" s="84">
        <f>LN(SUM($K$2:K128))</f>
        <v>5.7104270173748697</v>
      </c>
      <c r="M128" s="123">
        <f t="shared" si="60"/>
        <v>16.032634380008144</v>
      </c>
      <c r="N128" s="123"/>
      <c r="O128" s="83">
        <v>5</v>
      </c>
      <c r="P128" s="84">
        <f>LN(SUM($O$2:O128))</f>
        <v>5.1984970312658261</v>
      </c>
      <c r="Q128" s="123">
        <f t="shared" si="75"/>
        <v>63.766476615648834</v>
      </c>
      <c r="R128" s="123"/>
      <c r="S128" s="83"/>
      <c r="T128" s="84">
        <f>LN(SUM($S$2:S128))</f>
        <v>2.3025850929940459</v>
      </c>
      <c r="U128" s="127">
        <f t="shared" si="61"/>
        <v>3.2240131979632909</v>
      </c>
      <c r="V128" s="123"/>
      <c r="W128" s="83"/>
      <c r="X128" s="84">
        <f>LN(SUM($W$2:W128))</f>
        <v>0.69314718055994529</v>
      </c>
      <c r="Y128" s="124" t="e">
        <f t="shared" si="62"/>
        <v>#DIV/0!</v>
      </c>
      <c r="Z128" s="123"/>
      <c r="AA128" s="114">
        <v>3</v>
      </c>
      <c r="AB128" s="84">
        <f>LN(SUM($AA$2:AA128))</f>
        <v>3.8918202981106265</v>
      </c>
      <c r="AC128" s="123">
        <f t="shared" si="63"/>
        <v>26.33150119941266</v>
      </c>
      <c r="AD128" s="123"/>
      <c r="AE128" s="83">
        <v>9</v>
      </c>
      <c r="AF128" s="84">
        <f>LN(SUM($AE$2:AE128))</f>
        <v>6.9874902470009905</v>
      </c>
      <c r="AG128" s="123">
        <f t="shared" si="64"/>
        <v>34.412165841224464</v>
      </c>
      <c r="AH128" s="123"/>
      <c r="AI128" s="83">
        <v>1</v>
      </c>
      <c r="AJ128" s="84">
        <f>LN(SUM($AI$2:AI128))</f>
        <v>4.4426512564903167</v>
      </c>
      <c r="AK128" s="123">
        <f t="shared" si="65"/>
        <v>30.249312367245082</v>
      </c>
      <c r="AL128" s="123"/>
      <c r="AM128" s="83"/>
      <c r="AN128" s="84">
        <f>LN(SUM($AM$2:AM128))</f>
        <v>4.1108738641733114</v>
      </c>
      <c r="AO128" s="123">
        <f t="shared" si="66"/>
        <v>22.758255210557014</v>
      </c>
      <c r="AP128" s="123"/>
      <c r="AQ128" s="114">
        <v>1</v>
      </c>
      <c r="AR128" s="84">
        <f>LN(SUM($AQ$2:AQ128))</f>
        <v>3.8286413964890951</v>
      </c>
      <c r="AS128" s="123">
        <f t="shared" si="67"/>
        <v>108.8503211938219</v>
      </c>
      <c r="AT128" s="123"/>
      <c r="AU128" s="83">
        <v>87</v>
      </c>
      <c r="AV128" s="84">
        <f>LN(SUM($AU$2:AU128))</f>
        <v>8.2016601908086795</v>
      </c>
      <c r="AW128" s="123">
        <f t="shared" si="68"/>
        <v>26.348651274614458</v>
      </c>
      <c r="AX128" s="123"/>
      <c r="AY128" s="83"/>
      <c r="AZ128" s="85">
        <f>LN(SUM($AY$2:AY128))</f>
        <v>1.0986122886681098</v>
      </c>
      <c r="BA128" s="123" t="e">
        <f t="shared" si="69"/>
        <v>#DIV/0!</v>
      </c>
      <c r="BB128" s="123"/>
      <c r="BC128" s="114">
        <v>2</v>
      </c>
      <c r="BD128" s="85">
        <f>LN(SUM($BC$2:BC128))</f>
        <v>1.791759469228055</v>
      </c>
      <c r="BE128" s="123">
        <f t="shared" si="70"/>
        <v>7.3105618063730144</v>
      </c>
      <c r="BF128" s="123"/>
      <c r="BG128" s="83">
        <v>8</v>
      </c>
      <c r="BH128" s="85">
        <f>LN(SUM($BG$2:BG128))</f>
        <v>4.4543472962535073</v>
      </c>
      <c r="BI128" s="124">
        <f t="shared" si="71"/>
        <v>17.283079439204887</v>
      </c>
      <c r="BJ128" s="123"/>
      <c r="BK128" s="83">
        <v>1</v>
      </c>
      <c r="BL128" s="85">
        <f>LN(SUM($BK$2:BK128))</f>
        <v>4.1588830833596715</v>
      </c>
      <c r="BM128" s="124">
        <f t="shared" si="72"/>
        <v>49.712481155060708</v>
      </c>
      <c r="BN128" s="123"/>
      <c r="BO128" s="83">
        <v>3</v>
      </c>
      <c r="BP128" s="85">
        <f>LN(SUM($BO$2:BO128))</f>
        <v>4.3820266346738812</v>
      </c>
      <c r="BQ128" s="124">
        <f t="shared" si="73"/>
        <v>17.207220840098838</v>
      </c>
      <c r="BR128" s="123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3"/>
    </row>
    <row r="129" spans="1:74" s="9" customFormat="1" x14ac:dyDescent="0.25">
      <c r="A129" s="145">
        <f t="shared" si="59"/>
        <v>190</v>
      </c>
      <c r="B129" s="89">
        <v>44092</v>
      </c>
      <c r="C129" s="83"/>
      <c r="D129" s="84">
        <f>LN(SUM($C$2:C129))</f>
        <v>4.0604430105464191</v>
      </c>
      <c r="E129" s="123">
        <f>LN(2)/(SLOPE(D123:D129,A123:A129))</f>
        <v>123.26593331656274</v>
      </c>
      <c r="F129" s="123"/>
      <c r="G129" s="83"/>
      <c r="H129" s="84">
        <f>LN(SUM($G$2:G129))</f>
        <v>4.6913478822291435</v>
      </c>
      <c r="I129" s="123">
        <f t="shared" si="76"/>
        <v>45.304819073954519</v>
      </c>
      <c r="J129" s="123"/>
      <c r="K129" s="83">
        <v>26</v>
      </c>
      <c r="L129" s="84">
        <f>LN(SUM($K$2:K129))</f>
        <v>5.7930136083841441</v>
      </c>
      <c r="M129" s="123">
        <f t="shared" si="60"/>
        <v>16.142024153096106</v>
      </c>
      <c r="N129" s="123"/>
      <c r="O129" s="83">
        <v>1</v>
      </c>
      <c r="P129" s="84">
        <f>LN(SUM($O$2:O129))</f>
        <v>5.2040066870767951</v>
      </c>
      <c r="Q129" s="123">
        <f t="shared" si="75"/>
        <v>61.053187811709535</v>
      </c>
      <c r="R129" s="123"/>
      <c r="S129" s="83"/>
      <c r="T129" s="84">
        <f>LN(SUM($S$2:S129))</f>
        <v>2.3025850929940459</v>
      </c>
      <c r="U129" s="127">
        <f t="shared" si="61"/>
        <v>2.6866776649694093</v>
      </c>
      <c r="V129" s="123"/>
      <c r="W129" s="83"/>
      <c r="X129" s="84">
        <f>LN(SUM($W$2:W129))</f>
        <v>0.69314718055994529</v>
      </c>
      <c r="Y129" s="124" t="e">
        <f t="shared" si="62"/>
        <v>#DIV/0!</v>
      </c>
      <c r="Z129" s="123"/>
      <c r="AA129" s="114">
        <v>2</v>
      </c>
      <c r="AB129" s="84">
        <f>LN(SUM($AA$2:AA129))</f>
        <v>3.9318256327243257</v>
      </c>
      <c r="AC129" s="123">
        <f t="shared" si="63"/>
        <v>23.089562544708016</v>
      </c>
      <c r="AD129" s="123"/>
      <c r="AE129" s="83">
        <v>26</v>
      </c>
      <c r="AF129" s="84">
        <f>LN(SUM($AE$2:AE129))</f>
        <v>7.0112139873503674</v>
      </c>
      <c r="AG129" s="123">
        <f t="shared" si="64"/>
        <v>38.880974199725294</v>
      </c>
      <c r="AH129" s="123"/>
      <c r="AI129" s="83"/>
      <c r="AJ129" s="84">
        <f>LN(SUM($AI$2:AI129))</f>
        <v>4.4426512564903167</v>
      </c>
      <c r="AK129" s="123">
        <f t="shared" si="65"/>
        <v>45.360204901395498</v>
      </c>
      <c r="AL129" s="123"/>
      <c r="AM129" s="83">
        <v>4</v>
      </c>
      <c r="AN129" s="84">
        <f>LN(SUM($AM$2:AM129))</f>
        <v>4.1743872698956368</v>
      </c>
      <c r="AO129" s="123">
        <f t="shared" si="66"/>
        <v>23.791638696196468</v>
      </c>
      <c r="AP129" s="123"/>
      <c r="AQ129" s="114">
        <v>2</v>
      </c>
      <c r="AR129" s="84">
        <f>LN(SUM($AQ$2:AQ129))</f>
        <v>3.8712010109078911</v>
      </c>
      <c r="AS129" s="123">
        <f t="shared" si="67"/>
        <v>52.114858287423083</v>
      </c>
      <c r="AT129" s="123"/>
      <c r="AU129" s="83">
        <v>99</v>
      </c>
      <c r="AV129" s="84">
        <f>LN(SUM($AU$2:AU129))</f>
        <v>8.228443883004033</v>
      </c>
      <c r="AW129" s="123">
        <f t="shared" si="68"/>
        <v>28.043287986683069</v>
      </c>
      <c r="AX129" s="123"/>
      <c r="AY129" s="83"/>
      <c r="AZ129" s="85">
        <f>LN(SUM($AY$2:AY129))</f>
        <v>1.0986122886681098</v>
      </c>
      <c r="BA129" s="123" t="e">
        <f t="shared" si="69"/>
        <v>#DIV/0!</v>
      </c>
      <c r="BB129" s="123"/>
      <c r="BC129" s="114">
        <v>1</v>
      </c>
      <c r="BD129" s="85">
        <f>LN(SUM($BC$2:BC129))</f>
        <v>1.9459101490553132</v>
      </c>
      <c r="BE129" s="123">
        <f t="shared" si="70"/>
        <v>4.6035862082684087</v>
      </c>
      <c r="BF129" s="123"/>
      <c r="BG129" s="83">
        <v>5</v>
      </c>
      <c r="BH129" s="85">
        <f>LN(SUM($BG$2:BG129))</f>
        <v>4.5108595065168497</v>
      </c>
      <c r="BI129" s="124">
        <f t="shared" si="71"/>
        <v>13.099570210714738</v>
      </c>
      <c r="BJ129" s="123"/>
      <c r="BK129" s="83">
        <v>1</v>
      </c>
      <c r="BL129" s="85">
        <f>LN(SUM($BK$2:BK129))</f>
        <v>4.1743872698956368</v>
      </c>
      <c r="BM129" s="124">
        <f t="shared" si="72"/>
        <v>46.431430419356033</v>
      </c>
      <c r="BN129" s="123"/>
      <c r="BO129" s="83">
        <v>6</v>
      </c>
      <c r="BP129" s="85">
        <f>LN(SUM($BO$2:BO129))</f>
        <v>4.4543472962535073</v>
      </c>
      <c r="BQ129" s="124">
        <f t="shared" si="73"/>
        <v>16.469443156699857</v>
      </c>
      <c r="BR129" s="123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3"/>
    </row>
    <row r="130" spans="1:74" s="9" customFormat="1" x14ac:dyDescent="0.25">
      <c r="A130" s="145">
        <f t="shared" si="59"/>
        <v>191</v>
      </c>
      <c r="B130" s="89">
        <v>44093</v>
      </c>
      <c r="C130" s="83"/>
      <c r="D130" s="84">
        <f>LN(SUM($C$2:C130))</f>
        <v>4.0604430105464191</v>
      </c>
      <c r="E130" s="123">
        <f t="shared" ref="E130:E135" si="77">LN(2)/(SLOPE(D124:D130,A124:A130))</f>
        <v>223.18776648453499</v>
      </c>
      <c r="F130" s="123"/>
      <c r="G130" s="83">
        <v>1</v>
      </c>
      <c r="H130" s="84">
        <f>LN(SUM($G$2:G130))</f>
        <v>4.7004803657924166</v>
      </c>
      <c r="I130" s="123">
        <f t="shared" si="76"/>
        <v>54.296210872948016</v>
      </c>
      <c r="J130" s="123"/>
      <c r="K130" s="83">
        <v>6</v>
      </c>
      <c r="L130" s="84">
        <f>LN(SUM($K$2:K130))</f>
        <v>5.8111409929767008</v>
      </c>
      <c r="M130" s="123">
        <f t="shared" si="60"/>
        <v>16.647664446469108</v>
      </c>
      <c r="N130" s="123"/>
      <c r="O130" s="83">
        <v>1</v>
      </c>
      <c r="P130" s="84">
        <f>LN(SUM($O$2:O130))</f>
        <v>5.2094861528414214</v>
      </c>
      <c r="Q130" s="123">
        <f t="shared" si="75"/>
        <v>57.317198447866794</v>
      </c>
      <c r="R130" s="123"/>
      <c r="S130" s="83"/>
      <c r="T130" s="84">
        <f>LN(SUM($S$2:S130))</f>
        <v>2.3025850929940459</v>
      </c>
      <c r="U130" s="127">
        <f t="shared" si="61"/>
        <v>2.6866776649694093</v>
      </c>
      <c r="V130" s="123"/>
      <c r="W130" s="83"/>
      <c r="X130" s="84">
        <f>LN(SUM($W$2:W130))</f>
        <v>0.69314718055994529</v>
      </c>
      <c r="Y130" s="124" t="e">
        <f t="shared" si="62"/>
        <v>#DIV/0!</v>
      </c>
      <c r="Z130" s="123"/>
      <c r="AA130" s="114">
        <v>6</v>
      </c>
      <c r="AB130" s="84">
        <f>LN(SUM($AA$2:AA130))</f>
        <v>4.0430512678345503</v>
      </c>
      <c r="AC130" s="123">
        <f t="shared" si="63"/>
        <v>15.526703137214401</v>
      </c>
      <c r="AD130" s="123"/>
      <c r="AE130" s="83">
        <v>21</v>
      </c>
      <c r="AF130" s="84">
        <f>LN(SUM($AE$2:AE130))</f>
        <v>7.0299729117063858</v>
      </c>
      <c r="AG130" s="123">
        <f t="shared" si="64"/>
        <v>39.9350464160323</v>
      </c>
      <c r="AH130" s="123"/>
      <c r="AI130" s="83">
        <v>1</v>
      </c>
      <c r="AJ130" s="84">
        <f>LN(SUM($AI$2:AI130))</f>
        <v>4.4543472962535073</v>
      </c>
      <c r="AK130" s="123">
        <f t="shared" si="65"/>
        <v>53.610354194613272</v>
      </c>
      <c r="AL130" s="123"/>
      <c r="AM130" s="83">
        <v>8</v>
      </c>
      <c r="AN130" s="84">
        <f>LN(SUM($AM$2:AM130))</f>
        <v>4.290459441148391</v>
      </c>
      <c r="AO130" s="123">
        <f t="shared" si="66"/>
        <v>18.693416695786901</v>
      </c>
      <c r="AP130" s="123"/>
      <c r="AQ130" s="114">
        <v>5</v>
      </c>
      <c r="AR130" s="84">
        <f>LN(SUM($AQ$2:AQ130))</f>
        <v>3.970291913552122</v>
      </c>
      <c r="AS130" s="123">
        <f t="shared" si="67"/>
        <v>24.985307537914803</v>
      </c>
      <c r="AT130" s="123"/>
      <c r="AU130" s="83">
        <v>87</v>
      </c>
      <c r="AV130" s="84">
        <f>LN(SUM($AU$2:AU130))</f>
        <v>8.2514030653805559</v>
      </c>
      <c r="AW130" s="123">
        <f t="shared" si="68"/>
        <v>28.224193052145409</v>
      </c>
      <c r="AX130" s="123"/>
      <c r="AY130" s="83"/>
      <c r="AZ130" s="85">
        <f>LN(SUM($AY$2:AY130))</f>
        <v>1.0986122886681098</v>
      </c>
      <c r="BA130" s="123" t="e">
        <f t="shared" si="69"/>
        <v>#DIV/0!</v>
      </c>
      <c r="BB130" s="123"/>
      <c r="BC130" s="114">
        <v>1</v>
      </c>
      <c r="BD130" s="85">
        <f>LN(SUM($BC$2:BC130))</f>
        <v>2.0794415416798357</v>
      </c>
      <c r="BE130" s="123">
        <f t="shared" si="70"/>
        <v>3.6411409359783611</v>
      </c>
      <c r="BF130" s="123"/>
      <c r="BG130" s="83">
        <v>9</v>
      </c>
      <c r="BH130" s="85">
        <f>LN(SUM($BG$2:BG130))</f>
        <v>4.6051701859880918</v>
      </c>
      <c r="BI130" s="124">
        <f t="shared" si="71"/>
        <v>10.68153147282514</v>
      </c>
      <c r="BJ130" s="123"/>
      <c r="BK130" s="83"/>
      <c r="BL130" s="85">
        <f>LN(SUM($BK$2:BK130))</f>
        <v>4.1743872698956368</v>
      </c>
      <c r="BM130" s="124">
        <f t="shared" si="72"/>
        <v>46.658410958555713</v>
      </c>
      <c r="BN130" s="123"/>
      <c r="BO130" s="83"/>
      <c r="BP130" s="85">
        <f>LN(SUM($BO$2:BO130))</f>
        <v>4.4543472962535073</v>
      </c>
      <c r="BQ130" s="124">
        <f t="shared" si="73"/>
        <v>19.789272147508417</v>
      </c>
      <c r="BR130" s="123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3"/>
    </row>
    <row r="131" spans="1:74" s="9" customFormat="1" x14ac:dyDescent="0.25">
      <c r="A131" s="145">
        <f t="shared" si="59"/>
        <v>192</v>
      </c>
      <c r="B131" s="89">
        <v>44094</v>
      </c>
      <c r="C131" s="83"/>
      <c r="D131" s="84">
        <f>LN(SUM($C$2:C131))</f>
        <v>4.0604430105464191</v>
      </c>
      <c r="E131" s="123">
        <f t="shared" si="77"/>
        <v>371.97961080755834</v>
      </c>
      <c r="F131" s="123"/>
      <c r="G131" s="83">
        <v>1</v>
      </c>
      <c r="H131" s="84">
        <f>LN(SUM($G$2:G131))</f>
        <v>4.7095302013123339</v>
      </c>
      <c r="I131" s="123">
        <f t="shared" si="76"/>
        <v>57.662287469696132</v>
      </c>
      <c r="J131" s="123"/>
      <c r="K131" s="83">
        <v>11</v>
      </c>
      <c r="L131" s="84">
        <f>LN(SUM($K$2:K131))</f>
        <v>5.8435444170313602</v>
      </c>
      <c r="M131" s="123">
        <f t="shared" si="60"/>
        <v>16.982884548788007</v>
      </c>
      <c r="N131" s="123"/>
      <c r="O131" s="83">
        <v>6</v>
      </c>
      <c r="P131" s="84">
        <f>LN(SUM($O$2:O131))</f>
        <v>5.2417470150596426</v>
      </c>
      <c r="Q131" s="123">
        <f t="shared" si="75"/>
        <v>49.983660321994414</v>
      </c>
      <c r="R131" s="123"/>
      <c r="S131" s="83"/>
      <c r="T131" s="84">
        <f>LN(SUM($S$2:S131))</f>
        <v>2.3025850929940459</v>
      </c>
      <c r="U131" s="127">
        <f t="shared" si="61"/>
        <v>3.2240131979632918</v>
      </c>
      <c r="V131" s="123"/>
      <c r="W131" s="83"/>
      <c r="X131" s="84">
        <f>LN(SUM($W$2:W131))</f>
        <v>0.69314718055994529</v>
      </c>
      <c r="Y131" s="124" t="e">
        <f t="shared" si="62"/>
        <v>#DIV/0!</v>
      </c>
      <c r="Z131" s="123"/>
      <c r="AA131" s="114"/>
      <c r="AB131" s="84">
        <f>LN(SUM($AA$2:AA131))</f>
        <v>4.0430512678345503</v>
      </c>
      <c r="AC131" s="123">
        <f t="shared" si="63"/>
        <v>14.088792639531581</v>
      </c>
      <c r="AD131" s="123"/>
      <c r="AE131" s="83">
        <v>21</v>
      </c>
      <c r="AF131" s="84">
        <f>LN(SUM($AE$2:AE131))</f>
        <v>7.0483864087218828</v>
      </c>
      <c r="AG131" s="123">
        <f t="shared" si="64"/>
        <v>37.322742842209209</v>
      </c>
      <c r="AH131" s="123"/>
      <c r="AI131" s="83"/>
      <c r="AJ131" s="84">
        <f>LN(SUM($AI$2:AI131))</f>
        <v>4.4543472962535073</v>
      </c>
      <c r="AK131" s="123">
        <f t="shared" si="65"/>
        <v>64.734774534777543</v>
      </c>
      <c r="AL131" s="123"/>
      <c r="AM131" s="83"/>
      <c r="AN131" s="84">
        <f>LN(SUM($AM$2:AM131))</f>
        <v>4.290459441148391</v>
      </c>
      <c r="AO131" s="123">
        <f t="shared" si="66"/>
        <v>15.758692733429726</v>
      </c>
      <c r="AP131" s="123"/>
      <c r="AQ131" s="114"/>
      <c r="AR131" s="84">
        <f>LN(SUM($AQ$2:AQ131))</f>
        <v>3.970291913552122</v>
      </c>
      <c r="AS131" s="123">
        <f t="shared" si="67"/>
        <v>19.504670749782704</v>
      </c>
      <c r="AT131" s="123"/>
      <c r="AU131" s="83">
        <v>88</v>
      </c>
      <c r="AV131" s="84">
        <f>LN(SUM($AU$2:AU131))</f>
        <v>8.2741020022923308</v>
      </c>
      <c r="AW131" s="123">
        <f t="shared" si="68"/>
        <v>27.862183609543884</v>
      </c>
      <c r="AX131" s="123"/>
      <c r="AY131" s="83"/>
      <c r="AZ131" s="85">
        <f>LN(SUM($AY$2:AY131))</f>
        <v>1.0986122886681098</v>
      </c>
      <c r="BA131" s="123" t="e">
        <f t="shared" si="69"/>
        <v>#DIV/0!</v>
      </c>
      <c r="BB131" s="123"/>
      <c r="BC131" s="114">
        <v>3</v>
      </c>
      <c r="BD131" s="85">
        <f>LN(SUM($BC$2:BC131))</f>
        <v>2.3978952727983707</v>
      </c>
      <c r="BE131" s="123">
        <f t="shared" si="70"/>
        <v>3.0234847207078044</v>
      </c>
      <c r="BF131" s="123"/>
      <c r="BG131" s="83">
        <v>3</v>
      </c>
      <c r="BH131" s="85">
        <f>LN(SUM($BG$2:BG131))</f>
        <v>4.6347289882296359</v>
      </c>
      <c r="BI131" s="124">
        <f t="shared" si="71"/>
        <v>9.9110613886058019</v>
      </c>
      <c r="BJ131" s="123"/>
      <c r="BK131" s="83"/>
      <c r="BL131" s="85">
        <f>LN(SUM($BK$2:BK131))</f>
        <v>4.1743872698956368</v>
      </c>
      <c r="BM131" s="124">
        <f t="shared" si="72"/>
        <v>58.128029873442287</v>
      </c>
      <c r="BN131" s="123"/>
      <c r="BO131" s="83">
        <v>2</v>
      </c>
      <c r="BP131" s="85">
        <f>LN(SUM($BO$2:BO131))</f>
        <v>4.4773368144782069</v>
      </c>
      <c r="BQ131" s="124">
        <f t="shared" si="73"/>
        <v>19.972578057976243</v>
      </c>
      <c r="BR131" s="123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3"/>
    </row>
    <row r="132" spans="1:74" customFormat="1" x14ac:dyDescent="0.25">
      <c r="A132" s="144">
        <f t="shared" si="59"/>
        <v>193</v>
      </c>
      <c r="B132" s="79">
        <v>44095</v>
      </c>
      <c r="C132" s="87"/>
      <c r="D132" s="84">
        <f>LN(SUM($C$2:C132))</f>
        <v>4.0604430105464191</v>
      </c>
      <c r="E132" s="123" t="e">
        <f t="shared" si="77"/>
        <v>#DIV/0!</v>
      </c>
      <c r="F132" s="123"/>
      <c r="G132" s="87">
        <v>1</v>
      </c>
      <c r="H132" s="88">
        <f>LN(SUM($G$2:G132))</f>
        <v>4.7184988712950942</v>
      </c>
      <c r="I132" s="123">
        <f t="shared" si="76"/>
        <v>72.466753122846285</v>
      </c>
      <c r="J132" s="123"/>
      <c r="K132" s="87">
        <v>7</v>
      </c>
      <c r="L132" s="88">
        <f>LN(SUM($K$2:K132))</f>
        <v>5.8636311755980968</v>
      </c>
      <c r="M132" s="123">
        <f t="shared" si="60"/>
        <v>20.923373004229166</v>
      </c>
      <c r="N132" s="123"/>
      <c r="O132" s="60">
        <v>1</v>
      </c>
      <c r="P132" s="88">
        <f>LN(SUM($O$2:O132))</f>
        <v>5.2470240721604862</v>
      </c>
      <c r="Q132" s="123">
        <f t="shared" si="75"/>
        <v>48.492485369943743</v>
      </c>
      <c r="R132" s="123"/>
      <c r="S132" s="60">
        <v>3</v>
      </c>
      <c r="T132" s="88">
        <f>LN(SUM($S$2:S132))</f>
        <v>2.5649493574615367</v>
      </c>
      <c r="U132" s="127">
        <f t="shared" si="61"/>
        <v>4.4119280777300887</v>
      </c>
      <c r="V132" s="123"/>
      <c r="W132" s="60"/>
      <c r="X132" s="88">
        <f>LN(SUM($W$2:W132))</f>
        <v>0.69314718055994529</v>
      </c>
      <c r="Y132" s="124" t="e">
        <f t="shared" si="62"/>
        <v>#DIV/0!</v>
      </c>
      <c r="Z132" s="123"/>
      <c r="AA132" s="76">
        <v>3</v>
      </c>
      <c r="AB132" s="88">
        <f>LN(SUM($AA$2:AA132))</f>
        <v>4.0943445622221004</v>
      </c>
      <c r="AC132" s="123">
        <f t="shared" si="63"/>
        <v>14.092856386781913</v>
      </c>
      <c r="AD132" s="123"/>
      <c r="AE132" s="60">
        <v>13</v>
      </c>
      <c r="AF132" s="88">
        <f>LN(SUM($AE$2:AE132))</f>
        <v>7.0596176282913827</v>
      </c>
      <c r="AG132" s="123">
        <f t="shared" si="64"/>
        <v>40.060303872166941</v>
      </c>
      <c r="AH132" s="123"/>
      <c r="AI132" s="60"/>
      <c r="AJ132" s="88">
        <f>LN(SUM($AI$2:AI132))</f>
        <v>4.4543472962535073</v>
      </c>
      <c r="AK132" s="123">
        <f t="shared" si="65"/>
        <v>117.42776864456256</v>
      </c>
      <c r="AL132" s="123"/>
      <c r="AM132" s="60">
        <v>4</v>
      </c>
      <c r="AN132" s="88">
        <f>LN(SUM($AM$2:AM132))</f>
        <v>4.3438054218536841</v>
      </c>
      <c r="AO132" s="123">
        <f t="shared" si="66"/>
        <v>14.510086582897818</v>
      </c>
      <c r="AP132" s="123"/>
      <c r="AQ132" s="76"/>
      <c r="AR132" s="88">
        <f>LN(SUM($AQ$2:AQ132))</f>
        <v>3.970291913552122</v>
      </c>
      <c r="AS132" s="123">
        <f t="shared" si="67"/>
        <v>18.893900805903115</v>
      </c>
      <c r="AT132" s="123"/>
      <c r="AU132" s="60">
        <v>42</v>
      </c>
      <c r="AV132" s="88">
        <f>LN(SUM($AU$2:AU132))</f>
        <v>8.2847565931904352</v>
      </c>
      <c r="AW132" s="123">
        <f t="shared" si="68"/>
        <v>30.420291983195558</v>
      </c>
      <c r="AX132" s="123"/>
      <c r="AY132" s="60"/>
      <c r="AZ132" s="77">
        <f>LN(SUM($AY$2:AY132))</f>
        <v>1.0986122886681098</v>
      </c>
      <c r="BA132" s="123" t="e">
        <f t="shared" si="69"/>
        <v>#DIV/0!</v>
      </c>
      <c r="BB132" s="123"/>
      <c r="BC132" s="76"/>
      <c r="BD132" s="77">
        <f>LN(SUM($BC$2:BC132))</f>
        <v>2.3978952727983707</v>
      </c>
      <c r="BE132" s="123">
        <f t="shared" si="70"/>
        <v>3.1259391457480161</v>
      </c>
      <c r="BF132" s="123"/>
      <c r="BG132" s="60"/>
      <c r="BH132" s="77">
        <f>LN(SUM($BG$2:BG132))</f>
        <v>4.6347289882296359</v>
      </c>
      <c r="BI132" s="124">
        <f t="shared" si="71"/>
        <v>11.424237043299806</v>
      </c>
      <c r="BJ132" s="123"/>
      <c r="BK132" s="60"/>
      <c r="BL132" s="77">
        <f>LN(SUM($BK$2:BK132))</f>
        <v>4.1743872698956368</v>
      </c>
      <c r="BM132" s="124">
        <f t="shared" si="72"/>
        <v>112.99103958522771</v>
      </c>
      <c r="BN132" s="123"/>
      <c r="BO132" s="60">
        <v>2</v>
      </c>
      <c r="BP132" s="77">
        <f>LN(SUM($BO$2:BO132))</f>
        <v>4.499809670330265</v>
      </c>
      <c r="BQ132" s="124">
        <f t="shared" si="73"/>
        <v>20.945134098672781</v>
      </c>
      <c r="BR132" s="123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3"/>
    </row>
    <row r="133" spans="1:74" customFormat="1" x14ac:dyDescent="0.25">
      <c r="A133" s="144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3">
        <f t="shared" si="77"/>
        <v>190.82824724706768</v>
      </c>
      <c r="F133" s="123"/>
      <c r="G133" s="87">
        <v>4</v>
      </c>
      <c r="H133" s="88">
        <f>LN(SUM($G$2:G133))</f>
        <v>4.7535901911063645</v>
      </c>
      <c r="I133" s="123">
        <f t="shared" si="76"/>
        <v>74.873768070909222</v>
      </c>
      <c r="J133" s="123"/>
      <c r="K133" s="87">
        <v>12</v>
      </c>
      <c r="L133" s="88">
        <f>LN(SUM($K$2:K133))</f>
        <v>5.8971538676367405</v>
      </c>
      <c r="M133" s="123">
        <f t="shared" si="60"/>
        <v>21.162037590209863</v>
      </c>
      <c r="N133" s="123"/>
      <c r="O133" s="60"/>
      <c r="P133" s="88">
        <f>LN(SUM($O$2:O133))</f>
        <v>5.2470240721604862</v>
      </c>
      <c r="Q133" s="123">
        <f t="shared" si="75"/>
        <v>53.258346028600975</v>
      </c>
      <c r="R133" s="123"/>
      <c r="S133" s="60">
        <v>1</v>
      </c>
      <c r="T133" s="88">
        <f>LN(SUM($S$2:S133))</f>
        <v>2.6390573296152584</v>
      </c>
      <c r="U133" s="127">
        <f t="shared" si="61"/>
        <v>12.650771625036533</v>
      </c>
      <c r="V133" s="123"/>
      <c r="W133" s="60">
        <v>1</v>
      </c>
      <c r="X133" s="88">
        <f>LN(SUM($W$2:W133))</f>
        <v>1.0986122886681098</v>
      </c>
      <c r="Y133" s="124">
        <f t="shared" si="62"/>
        <v>15.955438719280238</v>
      </c>
      <c r="Z133" s="123"/>
      <c r="AA133" s="76">
        <v>5</v>
      </c>
      <c r="AB133" s="88">
        <f>LN(SUM($AA$2:AA133))</f>
        <v>4.1743872698956368</v>
      </c>
      <c r="AC133" s="123">
        <f t="shared" si="63"/>
        <v>12.49306330415669</v>
      </c>
      <c r="AD133" s="123"/>
      <c r="AE133" s="60">
        <v>16</v>
      </c>
      <c r="AF133" s="88">
        <f>LN(SUM($AE$2:AE133))</f>
        <v>7.0732697174597101</v>
      </c>
      <c r="AG133" s="123">
        <f t="shared" si="64"/>
        <v>41.84583800609002</v>
      </c>
      <c r="AH133" s="123"/>
      <c r="AI133" s="60">
        <v>2</v>
      </c>
      <c r="AJ133" s="88">
        <f>LN(SUM($AI$2:AI133))</f>
        <v>4.4773368144782069</v>
      </c>
      <c r="AK133" s="123">
        <f t="shared" si="65"/>
        <v>111.12696731147911</v>
      </c>
      <c r="AL133" s="123"/>
      <c r="AM133" s="60"/>
      <c r="AN133" s="88">
        <f>LN(SUM($AM$2:AM133))</f>
        <v>4.3438054218536841</v>
      </c>
      <c r="AO133" s="123">
        <f t="shared" si="66"/>
        <v>15.15395256382725</v>
      </c>
      <c r="AP133" s="123"/>
      <c r="AQ133" s="76"/>
      <c r="AR133" s="88">
        <f>LN(SUM($AQ$2:AQ133))</f>
        <v>3.970291913552122</v>
      </c>
      <c r="AS133" s="123">
        <f t="shared" si="67"/>
        <v>22.2243912953851</v>
      </c>
      <c r="AT133" s="123"/>
      <c r="AU133" s="60">
        <v>69</v>
      </c>
      <c r="AV133" s="88">
        <f>LN(SUM($AU$2:AU133))</f>
        <v>8.3020178097512041</v>
      </c>
      <c r="AW133" s="123">
        <f t="shared" si="68"/>
        <v>33.156048318908041</v>
      </c>
      <c r="AX133" s="123"/>
      <c r="AY133" s="60"/>
      <c r="AZ133" s="77">
        <f>LN(SUM($AY$2:AY133))</f>
        <v>1.0986122886681098</v>
      </c>
      <c r="BA133" s="123" t="e">
        <f t="shared" si="69"/>
        <v>#DIV/0!</v>
      </c>
      <c r="BB133" s="123"/>
      <c r="BC133" s="76">
        <v>3</v>
      </c>
      <c r="BD133" s="77">
        <f>LN(SUM($BC$2:BC133))</f>
        <v>2.6390573296152584</v>
      </c>
      <c r="BE133" s="123">
        <f t="shared" si="70"/>
        <v>3.5791531057858532</v>
      </c>
      <c r="BF133" s="123"/>
      <c r="BG133" s="60">
        <v>2</v>
      </c>
      <c r="BH133" s="77">
        <f>LN(SUM($BG$2:BG133))</f>
        <v>4.6539603501575231</v>
      </c>
      <c r="BI133" s="124">
        <f t="shared" si="71"/>
        <v>14.100768829386357</v>
      </c>
      <c r="BJ133" s="123"/>
      <c r="BK133" s="60"/>
      <c r="BL133" s="77">
        <f>LN(SUM($BK$2:BK133))</f>
        <v>4.1743872698956368</v>
      </c>
      <c r="BM133" s="124">
        <f t="shared" si="72"/>
        <v>155.55616512613474</v>
      </c>
      <c r="BN133" s="123"/>
      <c r="BO133" s="60">
        <v>2</v>
      </c>
      <c r="BP133" s="77">
        <f>LN(SUM($BO$2:BO133))</f>
        <v>4.5217885770490405</v>
      </c>
      <c r="BQ133" s="124">
        <f t="shared" si="73"/>
        <v>24.489586445165472</v>
      </c>
      <c r="BR133" s="123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3"/>
    </row>
    <row r="134" spans="1:74" customFormat="1" x14ac:dyDescent="0.25">
      <c r="A134" s="144">
        <f t="shared" si="59"/>
        <v>195</v>
      </c>
      <c r="B134" s="79">
        <v>44097</v>
      </c>
      <c r="C134" s="87"/>
      <c r="D134" s="84">
        <f>LN(SUM($C$2:C134))</f>
        <v>4.0943445622221004</v>
      </c>
      <c r="E134" s="123">
        <f t="shared" si="77"/>
        <v>114.49694834824059</v>
      </c>
      <c r="F134" s="123"/>
      <c r="G134" s="87">
        <v>4</v>
      </c>
      <c r="H134" s="88">
        <f>LN(SUM($G$2:G134))</f>
        <v>4.7874917427820458</v>
      </c>
      <c r="I134" s="123">
        <f t="shared" si="76"/>
        <v>45.037266282532059</v>
      </c>
      <c r="J134" s="123"/>
      <c r="K134" s="87">
        <v>6</v>
      </c>
      <c r="L134" s="88">
        <f>LN(SUM($K$2:K134))</f>
        <v>5.9135030056382698</v>
      </c>
      <c r="M134" s="123">
        <f t="shared" si="60"/>
        <v>22.308219329539472</v>
      </c>
      <c r="N134" s="123"/>
      <c r="O134" s="60">
        <v>1</v>
      </c>
      <c r="P134" s="88">
        <f>LN(SUM($O$2:O134))</f>
        <v>5.2522734280466299</v>
      </c>
      <c r="Q134" s="123">
        <f t="shared" si="75"/>
        <v>68.122123544207582</v>
      </c>
      <c r="R134" s="123"/>
      <c r="S134" s="60"/>
      <c r="T134" s="88">
        <f>LN(SUM($S$2:S134))</f>
        <v>2.6390573296152584</v>
      </c>
      <c r="U134" s="127">
        <f t="shared" si="61"/>
        <v>9.9798771491853042</v>
      </c>
      <c r="V134" s="123"/>
      <c r="W134" s="60"/>
      <c r="X134" s="88">
        <f>LN(SUM($W$2:W134))</f>
        <v>1.0986122886681098</v>
      </c>
      <c r="Y134" s="124">
        <f t="shared" si="62"/>
        <v>9.5732632315681432</v>
      </c>
      <c r="Z134" s="123"/>
      <c r="AA134" s="76">
        <v>1</v>
      </c>
      <c r="AB134" s="88">
        <f>LN(SUM($AA$2:AA134))</f>
        <v>4.1896547420264252</v>
      </c>
      <c r="AC134" s="123">
        <f t="shared" si="63"/>
        <v>13.5728728925281</v>
      </c>
      <c r="AD134" s="123"/>
      <c r="AE134" s="60">
        <v>8</v>
      </c>
      <c r="AF134" s="88">
        <f>LN(SUM($AE$2:AE134))</f>
        <v>7.0800264999225906</v>
      </c>
      <c r="AG134" s="123">
        <f t="shared" si="64"/>
        <v>44.992347442661519</v>
      </c>
      <c r="AH134" s="123"/>
      <c r="AI134" s="60"/>
      <c r="AJ134" s="88">
        <f>LN(SUM($AI$2:AI134))</f>
        <v>4.4773368144782069</v>
      </c>
      <c r="AK134" s="123">
        <f t="shared" si="65"/>
        <v>111.90894528757154</v>
      </c>
      <c r="AL134" s="123"/>
      <c r="AM134" s="60">
        <v>3</v>
      </c>
      <c r="AN134" s="88">
        <f>LN(SUM($AM$2:AM134))</f>
        <v>4.3820266346738812</v>
      </c>
      <c r="AO134" s="123">
        <f t="shared" si="66"/>
        <v>16.097766712640517</v>
      </c>
      <c r="AP134" s="123"/>
      <c r="AQ134" s="76"/>
      <c r="AR134" s="88">
        <f>LN(SUM($AQ$2:AQ134))</f>
        <v>3.970291913552122</v>
      </c>
      <c r="AS134" s="123">
        <f t="shared" si="67"/>
        <v>31.146015301425987</v>
      </c>
      <c r="AT134" s="123"/>
      <c r="AU134" s="60">
        <v>86</v>
      </c>
      <c r="AV134" s="88">
        <f>LN(SUM($AU$2:AU134))</f>
        <v>8.3231228875877346</v>
      </c>
      <c r="AW134" s="123">
        <f t="shared" si="68"/>
        <v>35.618454871617921</v>
      </c>
      <c r="AX134" s="123"/>
      <c r="AY134" s="60"/>
      <c r="AZ134" s="77">
        <f>LN(SUM($AY$2:AY134))</f>
        <v>1.0986122886681098</v>
      </c>
      <c r="BA134" s="123" t="e">
        <f t="shared" si="69"/>
        <v>#DIV/0!</v>
      </c>
      <c r="BB134" s="123"/>
      <c r="BC134" s="76"/>
      <c r="BD134" s="77">
        <f>LN(SUM($BC$2:BC134))</f>
        <v>2.6390573296152584</v>
      </c>
      <c r="BE134" s="123">
        <f t="shared" si="70"/>
        <v>4.5702280880551731</v>
      </c>
      <c r="BF134" s="123"/>
      <c r="BG134" s="60">
        <v>4</v>
      </c>
      <c r="BH134" s="77">
        <f>LN(SUM($BG$2:BG134))</f>
        <v>4.6913478822291435</v>
      </c>
      <c r="BI134" s="124">
        <f t="shared" si="71"/>
        <v>18.90225425007884</v>
      </c>
      <c r="BJ134" s="123"/>
      <c r="BK134" s="60">
        <v>3</v>
      </c>
      <c r="BL134" s="77">
        <f>LN(SUM($BK$2:BK134))</f>
        <v>4.219507705176107</v>
      </c>
      <c r="BM134" s="124">
        <f t="shared" si="72"/>
        <v>106.71198419702628</v>
      </c>
      <c r="BN134" s="123"/>
      <c r="BO134" s="60">
        <v>2</v>
      </c>
      <c r="BP134" s="77">
        <f>LN(SUM($BO$2:BO134))</f>
        <v>4.5432947822700038</v>
      </c>
      <c r="BQ134" s="124">
        <f t="shared" si="73"/>
        <v>29.22252385569108</v>
      </c>
      <c r="BR134" s="123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3"/>
    </row>
    <row r="135" spans="1:74" customFormat="1" x14ac:dyDescent="0.25">
      <c r="A135" s="144">
        <f t="shared" si="59"/>
        <v>196</v>
      </c>
      <c r="B135" s="79">
        <v>44098</v>
      </c>
      <c r="C135" s="87"/>
      <c r="D135" s="84">
        <f>LN(SUM($C$2:C135))</f>
        <v>4.0943445622221004</v>
      </c>
      <c r="E135" s="123">
        <f t="shared" si="77"/>
        <v>95.41412362353384</v>
      </c>
      <c r="F135" s="123"/>
      <c r="G135" s="87"/>
      <c r="H135" s="88">
        <f>LN(SUM($G$2:G135))</f>
        <v>4.7874917427820458</v>
      </c>
      <c r="I135" s="123">
        <f t="shared" si="76"/>
        <v>38.317022996586843</v>
      </c>
      <c r="J135" s="123"/>
      <c r="K135" s="87">
        <v>3</v>
      </c>
      <c r="L135" s="88">
        <f>LN(SUM($K$2:K135))</f>
        <v>5.9215784196438159</v>
      </c>
      <c r="M135" s="123">
        <f t="shared" si="60"/>
        <v>30.135527922217058</v>
      </c>
      <c r="N135" s="123"/>
      <c r="O135" s="60">
        <v>2</v>
      </c>
      <c r="P135" s="88">
        <f>LN(SUM($O$2:O135))</f>
        <v>5.2626901889048856</v>
      </c>
      <c r="Q135" s="123">
        <f t="shared" si="75"/>
        <v>72.716251054945232</v>
      </c>
      <c r="R135" s="123"/>
      <c r="S135" s="60"/>
      <c r="T135" s="88">
        <f>LN(SUM($S$2:S135))</f>
        <v>2.6390573296152584</v>
      </c>
      <c r="U135" s="127">
        <f t="shared" si="61"/>
        <v>9.6135326798286886</v>
      </c>
      <c r="V135" s="123"/>
      <c r="W135" s="60"/>
      <c r="X135" s="88">
        <f>LN(SUM($W$2:W135))</f>
        <v>1.0986122886681098</v>
      </c>
      <c r="Y135" s="124">
        <f t="shared" si="62"/>
        <v>7.9777193596401208</v>
      </c>
      <c r="Z135" s="123"/>
      <c r="AA135" s="76">
        <v>4</v>
      </c>
      <c r="AB135" s="88">
        <f>LN(SUM($AA$2:AA135))</f>
        <v>4.2484952420493594</v>
      </c>
      <c r="AC135" s="123">
        <f t="shared" si="63"/>
        <v>14.119599829108163</v>
      </c>
      <c r="AD135" s="123"/>
      <c r="AE135" s="60">
        <v>13</v>
      </c>
      <c r="AF135" s="88">
        <f>LN(SUM($AE$2:AE135))</f>
        <v>7.0909098220799835</v>
      </c>
      <c r="AG135" s="123">
        <f t="shared" si="64"/>
        <v>53.307592392069864</v>
      </c>
      <c r="AH135" s="123"/>
      <c r="AI135" s="60"/>
      <c r="AJ135" s="88">
        <f>LN(SUM($AI$2:AI135))</f>
        <v>4.4773368144782069</v>
      </c>
      <c r="AK135" s="123">
        <f t="shared" si="65"/>
        <v>112.16931316016148</v>
      </c>
      <c r="AL135" s="123"/>
      <c r="AM135" s="60">
        <v>1</v>
      </c>
      <c r="AN135" s="88">
        <f>LN(SUM($AM$2:AM135))</f>
        <v>4.3944491546724391</v>
      </c>
      <c r="AO135" s="123">
        <f t="shared" si="66"/>
        <v>21.644760231365481</v>
      </c>
      <c r="AP135" s="123"/>
      <c r="AQ135" s="76"/>
      <c r="AR135" s="88">
        <f>LN(SUM($AQ$2:AQ135))</f>
        <v>3.970291913552122</v>
      </c>
      <c r="AS135" s="123">
        <f t="shared" si="67"/>
        <v>65.287261621315054</v>
      </c>
      <c r="AT135" s="123"/>
      <c r="AU135" s="60">
        <v>70</v>
      </c>
      <c r="AV135" s="88">
        <f>LN(SUM($AU$2:AU135))</f>
        <v>8.3399785719904269</v>
      </c>
      <c r="AW135" s="123">
        <f t="shared" si="68"/>
        <v>38.359039277422838</v>
      </c>
      <c r="AX135" s="123"/>
      <c r="AY135" s="60"/>
      <c r="AZ135" s="77">
        <f>LN(SUM($AY$2:AY135))</f>
        <v>1.0986122886681098</v>
      </c>
      <c r="BA135" s="123" t="e">
        <f t="shared" si="69"/>
        <v>#DIV/0!</v>
      </c>
      <c r="BB135" s="123"/>
      <c r="BC135" s="76">
        <v>2</v>
      </c>
      <c r="BD135" s="77">
        <f>LN(SUM($BC$2:BC135))</f>
        <v>2.7725887222397811</v>
      </c>
      <c r="BE135" s="123">
        <f t="shared" si="70"/>
        <v>5.0536331424382492</v>
      </c>
      <c r="BF135" s="123"/>
      <c r="BG135" s="60">
        <v>3</v>
      </c>
      <c r="BH135" s="77">
        <f>LN(SUM($BG$2:BG135))</f>
        <v>4.7184988712950942</v>
      </c>
      <c r="BI135" s="124">
        <f t="shared" si="71"/>
        <v>23.828122184403622</v>
      </c>
      <c r="BJ135" s="123"/>
      <c r="BK135" s="60"/>
      <c r="BL135" s="77">
        <f>LN(SUM($BK$2:BK135))</f>
        <v>4.219507705176107</v>
      </c>
      <c r="BM135" s="124">
        <f t="shared" si="72"/>
        <v>86.02807546087233</v>
      </c>
      <c r="BN135" s="123"/>
      <c r="BO135" s="60"/>
      <c r="BP135" s="77">
        <f>LN(SUM($BO$2:BO135))</f>
        <v>4.5432947822700038</v>
      </c>
      <c r="BQ135" s="124">
        <f t="shared" si="73"/>
        <v>39.674059335633828</v>
      </c>
      <c r="BR135" s="123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3"/>
    </row>
    <row r="136" spans="1:74" customFormat="1" x14ac:dyDescent="0.25">
      <c r="A136" s="144">
        <f t="shared" si="59"/>
        <v>197</v>
      </c>
      <c r="B136" s="79">
        <v>44099</v>
      </c>
      <c r="C136" s="87"/>
      <c r="D136" s="84">
        <f>LN(SUM($C$2:C136))</f>
        <v>4.0943445622221004</v>
      </c>
      <c r="E136" s="123">
        <f t="shared" ref="E136:E156" si="78">LN(2)/(SLOPE(D130:D136,A130:A136))</f>
        <v>95.41412362353384</v>
      </c>
      <c r="F136" s="123"/>
      <c r="G136" s="87">
        <v>2</v>
      </c>
      <c r="H136" s="88">
        <f>LN(SUM($G$2:G136))</f>
        <v>4.8040210447332568</v>
      </c>
      <c r="I136" s="123">
        <f t="shared" si="76"/>
        <v>36.240418743062378</v>
      </c>
      <c r="J136" s="123"/>
      <c r="K136" s="87">
        <v>3</v>
      </c>
      <c r="L136" s="88">
        <f>LN(SUM($K$2:K136))</f>
        <v>5.9295891433898946</v>
      </c>
      <c r="M136" s="123">
        <f t="shared" si="60"/>
        <v>34.578058788248526</v>
      </c>
      <c r="N136" s="123"/>
      <c r="O136" s="73">
        <v>2</v>
      </c>
      <c r="P136" s="88">
        <f>LN(SUM($O$2:O136))</f>
        <v>5.2729995585637468</v>
      </c>
      <c r="Q136" s="123">
        <f t="shared" si="75"/>
        <v>81.657918879443656</v>
      </c>
      <c r="R136" s="123"/>
      <c r="S136" s="60">
        <v>1</v>
      </c>
      <c r="T136" s="88">
        <f>LN(SUM($S$2:S136))</f>
        <v>2.7080502011022101</v>
      </c>
      <c r="U136" s="127">
        <f t="shared" si="61"/>
        <v>9.8847147120393579</v>
      </c>
      <c r="V136" s="123"/>
      <c r="W136" s="60"/>
      <c r="X136" s="88">
        <f>LN(SUM($W$2:W136))</f>
        <v>1.0986122886681098</v>
      </c>
      <c r="Y136" s="124">
        <f t="shared" si="62"/>
        <v>7.9777193596401208</v>
      </c>
      <c r="Z136" s="123"/>
      <c r="AA136" s="115">
        <v>4</v>
      </c>
      <c r="AB136" s="88">
        <f>LN(SUM($AA$2:AA136))</f>
        <v>4.3040650932041702</v>
      </c>
      <c r="AC136" s="123">
        <f t="shared" si="63"/>
        <v>15.053928680364942</v>
      </c>
      <c r="AD136" s="123"/>
      <c r="AE136" s="73">
        <v>23</v>
      </c>
      <c r="AF136" s="88">
        <f>LN(SUM($AE$2:AE136))</f>
        <v>7.1098794630722715</v>
      </c>
      <c r="AG136" s="123">
        <f t="shared" si="64"/>
        <v>56.226845046148597</v>
      </c>
      <c r="AH136" s="123"/>
      <c r="AI136" s="60"/>
      <c r="AJ136" s="88">
        <f>LN(SUM($AI$2:AI136))</f>
        <v>4.4773368144782069</v>
      </c>
      <c r="AK136" s="123">
        <f t="shared" si="65"/>
        <v>140.70268071724047</v>
      </c>
      <c r="AL136" s="123"/>
      <c r="AM136" s="73">
        <v>5</v>
      </c>
      <c r="AN136" s="88">
        <f>LN(SUM($AM$2:AM136))</f>
        <v>4.4543472962535073</v>
      </c>
      <c r="AO136" s="123">
        <f t="shared" si="66"/>
        <v>26.303106885159306</v>
      </c>
      <c r="AP136" s="123"/>
      <c r="AQ136" s="76">
        <v>5</v>
      </c>
      <c r="AR136" s="88">
        <f>LN(SUM($AQ$2:AQ136))</f>
        <v>4.0604430105464191</v>
      </c>
      <c r="AS136" s="123">
        <f t="shared" si="67"/>
        <v>71.76145272680823</v>
      </c>
      <c r="AT136" s="123"/>
      <c r="AU136" s="73">
        <v>126</v>
      </c>
      <c r="AV136" s="88">
        <f>LN(SUM($AU$2:AU136))</f>
        <v>8.3696208269491024</v>
      </c>
      <c r="AW136" s="123">
        <f t="shared" si="68"/>
        <v>36.983860577177872</v>
      </c>
      <c r="AX136" s="123"/>
      <c r="AY136" s="60"/>
      <c r="AZ136" s="77">
        <f>LN(SUM($AY$2:AY136))</f>
        <v>1.0986122886681098</v>
      </c>
      <c r="BA136" s="123" t="e">
        <f t="shared" si="69"/>
        <v>#DIV/0!</v>
      </c>
      <c r="BB136" s="123"/>
      <c r="BC136" s="115">
        <v>3</v>
      </c>
      <c r="BD136" s="77">
        <f>LN(SUM($BC$2:BC136))</f>
        <v>2.9444389791664403</v>
      </c>
      <c r="BE136" s="123">
        <f t="shared" si="70"/>
        <v>5.4128845839893964</v>
      </c>
      <c r="BF136" s="123"/>
      <c r="BG136" s="73">
        <v>2</v>
      </c>
      <c r="BH136" s="77">
        <f>LN(SUM($BG$2:BG136))</f>
        <v>4.7361984483944957</v>
      </c>
      <c r="BI136" s="124">
        <f t="shared" si="71"/>
        <v>31.443219266262691</v>
      </c>
      <c r="BJ136" s="123"/>
      <c r="BK136" s="60">
        <v>4</v>
      </c>
      <c r="BL136" s="77">
        <f>LN(SUM($BK$2:BK136))</f>
        <v>4.2766661190160553</v>
      </c>
      <c r="BM136" s="124">
        <f t="shared" si="72"/>
        <v>43.890129531640731</v>
      </c>
      <c r="BN136" s="123"/>
      <c r="BO136" s="73">
        <v>6</v>
      </c>
      <c r="BP136" s="77">
        <f>LN(SUM($BO$2:BO136))</f>
        <v>4.6051701859880918</v>
      </c>
      <c r="BQ136" s="124">
        <f t="shared" si="73"/>
        <v>30.911064092798931</v>
      </c>
      <c r="BR136" s="123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3"/>
    </row>
    <row r="137" spans="1:74" x14ac:dyDescent="0.25">
      <c r="A137" s="144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3">
        <f t="shared" si="78"/>
        <v>88.58286230221222</v>
      </c>
      <c r="F137" s="123"/>
      <c r="G137" s="87">
        <v>5</v>
      </c>
      <c r="H137" s="88">
        <f>LN(SUM($G$2:G137))</f>
        <v>4.8441870864585912</v>
      </c>
      <c r="I137" s="123">
        <f t="shared" ref="I137:I156" si="79">LN(2)/(SLOPE(H131:H137,A131:A137))</f>
        <v>31.873203197514634</v>
      </c>
      <c r="J137" s="123"/>
      <c r="K137" s="87">
        <v>11</v>
      </c>
      <c r="L137" s="88">
        <f>LN(SUM($K$2:K137))</f>
        <v>5.9584246930297819</v>
      </c>
      <c r="M137" s="123">
        <f t="shared" si="60"/>
        <v>38.740209368844759</v>
      </c>
      <c r="N137" s="123"/>
      <c r="O137" s="73">
        <v>4</v>
      </c>
      <c r="P137" s="88">
        <f>LN(SUM($O$2:O137))</f>
        <v>5.2933048247244923</v>
      </c>
      <c r="Q137" s="123">
        <f t="shared" ref="Q137:Q156" si="80">LN(2)/(SLOPE(P131:P137,A131:A137))</f>
        <v>87.309711555279478</v>
      </c>
      <c r="R137" s="123"/>
      <c r="S137" s="73"/>
      <c r="T137" s="88">
        <f>LN(SUM($S$2:S137))</f>
        <v>2.7080502011022101</v>
      </c>
      <c r="U137" s="127">
        <f t="shared" si="61"/>
        <v>12.916384703132632</v>
      </c>
      <c r="V137" s="123"/>
      <c r="W137" s="73"/>
      <c r="X137" s="88">
        <f>LN(SUM($W$2:W137))</f>
        <v>1.0986122886681098</v>
      </c>
      <c r="Y137" s="124">
        <f t="shared" si="62"/>
        <v>9.5732632315681432</v>
      </c>
      <c r="Z137" s="123"/>
      <c r="AA137" s="115">
        <v>2</v>
      </c>
      <c r="AB137" s="88">
        <f>LN(SUM($AA$2:AA137))</f>
        <v>4.3307333402863311</v>
      </c>
      <c r="AC137" s="123">
        <f t="shared" si="63"/>
        <v>14.306493432438362</v>
      </c>
      <c r="AD137" s="123"/>
      <c r="AE137" s="73">
        <v>12</v>
      </c>
      <c r="AF137" s="88">
        <f>LN(SUM($AE$2:AE137))</f>
        <v>7.1196356380176358</v>
      </c>
      <c r="AG137" s="123">
        <f t="shared" si="64"/>
        <v>58.473789771157897</v>
      </c>
      <c r="AH137" s="123"/>
      <c r="AI137" s="73"/>
      <c r="AJ137" s="88">
        <f>LN(SUM($AI$2:AI137))</f>
        <v>4.4773368144782069</v>
      </c>
      <c r="AK137" s="123">
        <f t="shared" si="65"/>
        <v>168.84321686068856</v>
      </c>
      <c r="AL137" s="123"/>
      <c r="AM137" s="73">
        <v>7</v>
      </c>
      <c r="AN137" s="88">
        <f>LN(SUM($AM$2:AM137))</f>
        <v>4.5325994931532563</v>
      </c>
      <c r="AO137" s="123">
        <f t="shared" si="66"/>
        <v>19.444138646365779</v>
      </c>
      <c r="AP137" s="123"/>
      <c r="AQ137" s="115"/>
      <c r="AR137" s="88">
        <f>LN(SUM($AQ$2:AQ137))</f>
        <v>4.0604430105464191</v>
      </c>
      <c r="AS137" s="123">
        <f t="shared" si="67"/>
        <v>43.056871636084928</v>
      </c>
      <c r="AT137" s="123"/>
      <c r="AU137" s="73">
        <v>37</v>
      </c>
      <c r="AV137" s="88">
        <f>LN(SUM($AU$2:AU137))</f>
        <v>8.3781609827206793</v>
      </c>
      <c r="AW137" s="123">
        <f t="shared" si="68"/>
        <v>37.332917848438584</v>
      </c>
      <c r="AX137" s="123"/>
      <c r="AY137" s="73"/>
      <c r="AZ137" s="77">
        <f>LN(SUM($AY$2:AY137))</f>
        <v>1.0986122886681098</v>
      </c>
      <c r="BA137" s="123" t="e">
        <f t="shared" si="69"/>
        <v>#DIV/0!</v>
      </c>
      <c r="BB137" s="123"/>
      <c r="BC137" s="115"/>
      <c r="BD137" s="77">
        <f>LN(SUM($BC$2:BC137))</f>
        <v>2.9444389791664403</v>
      </c>
      <c r="BE137" s="123">
        <f t="shared" si="70"/>
        <v>6.7712591599289675</v>
      </c>
      <c r="BF137" s="123"/>
      <c r="BG137" s="73">
        <v>1</v>
      </c>
      <c r="BH137" s="77">
        <f>LN(SUM($BG$2:BG137))</f>
        <v>4.7449321283632502</v>
      </c>
      <c r="BI137" s="124">
        <f t="shared" si="71"/>
        <v>32.450338392414942</v>
      </c>
      <c r="BJ137" s="123"/>
      <c r="BK137" s="73"/>
      <c r="BL137" s="77">
        <f>LN(SUM($BK$2:BK137))</f>
        <v>4.2766661190160553</v>
      </c>
      <c r="BM137" s="124">
        <f t="shared" si="72"/>
        <v>34.874409826708636</v>
      </c>
      <c r="BN137" s="123"/>
      <c r="BO137" s="73">
        <v>1</v>
      </c>
      <c r="BP137" s="77">
        <f>LN(SUM($BO$2:BO137))</f>
        <v>4.6151205168412597</v>
      </c>
      <c r="BQ137" s="124">
        <f t="shared" si="73"/>
        <v>30.063153833005344</v>
      </c>
      <c r="BR137" s="123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3"/>
    </row>
    <row r="138" spans="1:74" x14ac:dyDescent="0.25">
      <c r="A138" s="144">
        <f t="shared" si="59"/>
        <v>199</v>
      </c>
      <c r="B138" s="79">
        <v>44101</v>
      </c>
      <c r="C138" s="73"/>
      <c r="D138" s="84">
        <f>LN(SUM($C$2:C138))</f>
        <v>4.1108738641733114</v>
      </c>
      <c r="E138" s="123">
        <f t="shared" si="78"/>
        <v>105.27799527881153</v>
      </c>
      <c r="F138" s="123"/>
      <c r="G138" s="87">
        <v>5</v>
      </c>
      <c r="H138" s="88">
        <f>LN(SUM($G$2:G138))</f>
        <v>4.8828019225863706</v>
      </c>
      <c r="I138" s="123">
        <f t="shared" si="79"/>
        <v>28.101961866400689</v>
      </c>
      <c r="J138" s="123"/>
      <c r="K138" s="87">
        <v>10</v>
      </c>
      <c r="L138" s="88">
        <f>LN(SUM($K$2:K138))</f>
        <v>5.9839362806871907</v>
      </c>
      <c r="M138" s="123">
        <f t="shared" si="60"/>
        <v>38.85174453985649</v>
      </c>
      <c r="N138" s="123"/>
      <c r="O138" s="73">
        <v>2</v>
      </c>
      <c r="P138" s="88">
        <f>LN(SUM($O$2:O138))</f>
        <v>5.3033049080590757</v>
      </c>
      <c r="Q138" s="123">
        <f t="shared" si="80"/>
        <v>68.791377007268721</v>
      </c>
      <c r="R138" s="123"/>
      <c r="S138" s="73"/>
      <c r="T138" s="88">
        <f>LN(SUM($S$2:S138))</f>
        <v>2.7080502011022101</v>
      </c>
      <c r="U138" s="127">
        <f t="shared" si="61"/>
        <v>30.502429934490436</v>
      </c>
      <c r="V138" s="123"/>
      <c r="W138" s="73"/>
      <c r="X138" s="88">
        <f>LN(SUM($W$2:W138))</f>
        <v>1.0986122886681098</v>
      </c>
      <c r="Y138" s="124">
        <f t="shared" si="62"/>
        <v>15.955438719280238</v>
      </c>
      <c r="Z138" s="123"/>
      <c r="AA138" s="115">
        <v>5</v>
      </c>
      <c r="AB138" s="88">
        <f>LN(SUM($AA$2:AA138))</f>
        <v>4.3944491546724391</v>
      </c>
      <c r="AC138" s="123">
        <f t="shared" si="63"/>
        <v>14.620975728860662</v>
      </c>
      <c r="AD138" s="123"/>
      <c r="AE138" s="73">
        <v>25</v>
      </c>
      <c r="AF138" s="88">
        <f>LN(SUM($AE$2:AE138))</f>
        <v>7.13966033596492</v>
      </c>
      <c r="AG138" s="123">
        <f t="shared" si="64"/>
        <v>53.508214336037192</v>
      </c>
      <c r="AH138" s="123"/>
      <c r="AI138" s="73">
        <v>1</v>
      </c>
      <c r="AJ138" s="88">
        <f>LN(SUM($AI$2:AI138))</f>
        <v>4.4886363697321396</v>
      </c>
      <c r="AK138" s="123">
        <f t="shared" si="65"/>
        <v>188.67158044552102</v>
      </c>
      <c r="AL138" s="123"/>
      <c r="AM138" s="73">
        <v>1</v>
      </c>
      <c r="AN138" s="88">
        <f>LN(SUM($AM$2:AM138))</f>
        <v>4.5432947822700038</v>
      </c>
      <c r="AO138" s="123">
        <f t="shared" si="66"/>
        <v>18.512541935489264</v>
      </c>
      <c r="AP138" s="123"/>
      <c r="AQ138" s="115">
        <v>1</v>
      </c>
      <c r="AR138" s="88">
        <f>LN(SUM($AQ$2:AQ138))</f>
        <v>4.0775374439057197</v>
      </c>
      <c r="AS138" s="123">
        <f t="shared" si="67"/>
        <v>32.773476285511364</v>
      </c>
      <c r="AT138" s="123"/>
      <c r="AU138" s="73">
        <v>110</v>
      </c>
      <c r="AV138" s="88">
        <f>LN(SUM($AU$2:AU138))</f>
        <v>8.4031282351282641</v>
      </c>
      <c r="AW138" s="123">
        <f t="shared" si="68"/>
        <v>35.039084126247012</v>
      </c>
      <c r="AX138" s="123"/>
      <c r="AY138" s="73"/>
      <c r="AZ138" s="77">
        <f>LN(SUM($AY$2:AY138))</f>
        <v>1.0986122886681098</v>
      </c>
      <c r="BA138" s="123" t="e">
        <f t="shared" si="69"/>
        <v>#DIV/0!</v>
      </c>
      <c r="BB138" s="123"/>
      <c r="BC138" s="115">
        <v>3</v>
      </c>
      <c r="BD138" s="77">
        <f>LN(SUM($BC$2:BC138))</f>
        <v>3.0910424533583161</v>
      </c>
      <c r="BE138" s="123">
        <f t="shared" si="70"/>
        <v>6.4789052555509823</v>
      </c>
      <c r="BF138" s="123"/>
      <c r="BG138" s="73">
        <v>2</v>
      </c>
      <c r="BH138" s="77">
        <f>LN(SUM($BG$2:BG138))</f>
        <v>4.7621739347977563</v>
      </c>
      <c r="BI138" s="124">
        <f t="shared" si="71"/>
        <v>31.862088748818802</v>
      </c>
      <c r="BJ138" s="123"/>
      <c r="BK138" s="73"/>
      <c r="BL138" s="77">
        <f>LN(SUM($BK$2:BK138))</f>
        <v>4.2766661190160553</v>
      </c>
      <c r="BM138" s="124">
        <f t="shared" si="72"/>
        <v>34.136013143839598</v>
      </c>
      <c r="BN138" s="123"/>
      <c r="BO138" s="73"/>
      <c r="BP138" s="77">
        <f>LN(SUM($BO$2:BO138))</f>
        <v>4.6151205168412597</v>
      </c>
      <c r="BQ138" s="124">
        <f t="shared" si="73"/>
        <v>32.64767195038052</v>
      </c>
      <c r="BR138" s="123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3"/>
    </row>
    <row r="139" spans="1:74" x14ac:dyDescent="0.25">
      <c r="A139" s="144">
        <f t="shared" si="59"/>
        <v>200</v>
      </c>
      <c r="B139" s="79">
        <v>44102</v>
      </c>
      <c r="C139" s="73"/>
      <c r="D139" s="84">
        <f>LN(SUM($C$2:C139))</f>
        <v>4.1108738641733114</v>
      </c>
      <c r="E139" s="123">
        <f t="shared" si="78"/>
        <v>195.69409840541417</v>
      </c>
      <c r="F139" s="123"/>
      <c r="G139" s="87">
        <v>2</v>
      </c>
      <c r="H139" s="88">
        <f>LN(SUM($G$2:G139))</f>
        <v>4.8978397999509111</v>
      </c>
      <c r="I139" s="123">
        <f t="shared" si="79"/>
        <v>28.53864626765445</v>
      </c>
      <c r="J139" s="123"/>
      <c r="K139" s="87">
        <v>27</v>
      </c>
      <c r="L139" s="88">
        <f>LN(SUM($K$2:K139))</f>
        <v>6.0497334552319577</v>
      </c>
      <c r="M139" s="123">
        <f t="shared" si="60"/>
        <v>30.54224975598467</v>
      </c>
      <c r="N139" s="123"/>
      <c r="O139" s="73">
        <v>3</v>
      </c>
      <c r="P139" s="88">
        <f>LN(SUM($O$2:O139))</f>
        <v>5.3181199938442161</v>
      </c>
      <c r="Q139" s="123">
        <f t="shared" si="80"/>
        <v>56.09845160634508</v>
      </c>
      <c r="R139" s="123"/>
      <c r="S139" s="73"/>
      <c r="T139" s="88">
        <f>LN(SUM($S$2:S139))</f>
        <v>2.7080502011022101</v>
      </c>
      <c r="U139" s="127">
        <f t="shared" si="61"/>
        <v>46.88436316532848</v>
      </c>
      <c r="V139" s="123"/>
      <c r="W139" s="73"/>
      <c r="X139" s="88">
        <f>LN(SUM($W$2:W139))</f>
        <v>1.0986122886681098</v>
      </c>
      <c r="Y139" s="124" t="e">
        <f t="shared" si="62"/>
        <v>#DIV/0!</v>
      </c>
      <c r="Z139" s="123"/>
      <c r="AA139" s="115">
        <v>1</v>
      </c>
      <c r="AB139" s="88">
        <f>LN(SUM($AA$2:AA139))</f>
        <v>4.4067192472642533</v>
      </c>
      <c r="AC139" s="123">
        <f t="shared" si="63"/>
        <v>16.325494554286845</v>
      </c>
      <c r="AD139" s="123"/>
      <c r="AE139" s="73">
        <v>2</v>
      </c>
      <c r="AF139" s="88">
        <f>LN(SUM($AE$2:AE139))</f>
        <v>7.1412451223504911</v>
      </c>
      <c r="AG139" s="123">
        <f t="shared" si="64"/>
        <v>55.149288053695805</v>
      </c>
      <c r="AH139" s="123"/>
      <c r="AI139" s="73"/>
      <c r="AJ139" s="88">
        <f>LN(SUM($AI$2:AI139))</f>
        <v>4.4886363697321396</v>
      </c>
      <c r="AK139" s="123">
        <f t="shared" si="65"/>
        <v>343.52008764103391</v>
      </c>
      <c r="AL139" s="123"/>
      <c r="AM139" s="73">
        <v>1</v>
      </c>
      <c r="AN139" s="88">
        <f>LN(SUM($AM$2:AM139))</f>
        <v>4.5538768916005408</v>
      </c>
      <c r="AO139" s="123">
        <f t="shared" si="66"/>
        <v>17.790908883763006</v>
      </c>
      <c r="AP139" s="123"/>
      <c r="AQ139" s="115"/>
      <c r="AR139" s="88">
        <f>LN(SUM($AQ$2:AQ139))</f>
        <v>4.0775374439057197</v>
      </c>
      <c r="AS139" s="123">
        <f t="shared" si="67"/>
        <v>30.984641631007754</v>
      </c>
      <c r="AT139" s="123"/>
      <c r="AU139" s="73">
        <v>60</v>
      </c>
      <c r="AV139" s="88">
        <f>LN(SUM($AU$2:AU139))</f>
        <v>8.4164884872946057</v>
      </c>
      <c r="AW139" s="123">
        <f t="shared" si="68"/>
        <v>35.834447788892582</v>
      </c>
      <c r="AX139" s="123"/>
      <c r="AY139" s="73"/>
      <c r="AZ139" s="77">
        <f>LN(SUM($AY$2:AY139))</f>
        <v>1.0986122886681098</v>
      </c>
      <c r="BA139" s="123" t="e">
        <f t="shared" si="69"/>
        <v>#DIV/0!</v>
      </c>
      <c r="BB139" s="123"/>
      <c r="BC139" s="115"/>
      <c r="BD139" s="77">
        <f>LN(SUM($BC$2:BC139))</f>
        <v>3.0910424533583161</v>
      </c>
      <c r="BE139" s="123">
        <f t="shared" si="70"/>
        <v>7.9810484387485161</v>
      </c>
      <c r="BF139" s="123"/>
      <c r="BG139" s="73">
        <v>1</v>
      </c>
      <c r="BH139" s="77">
        <f>LN(SUM($BG$2:BG139))</f>
        <v>4.7706846244656651</v>
      </c>
      <c r="BI139" s="124">
        <f t="shared" si="71"/>
        <v>37.448749701497391</v>
      </c>
      <c r="BJ139" s="123"/>
      <c r="BK139" s="73"/>
      <c r="BL139" s="77">
        <f>LN(SUM($BK$2:BK139))</f>
        <v>4.2766661190160553</v>
      </c>
      <c r="BM139" s="124">
        <f t="shared" si="72"/>
        <v>40.57629668940266</v>
      </c>
      <c r="BN139" s="123"/>
      <c r="BO139" s="73">
        <v>10</v>
      </c>
      <c r="BP139" s="77">
        <f>LN(SUM($BO$2:BO139))</f>
        <v>4.7095302013123339</v>
      </c>
      <c r="BQ139" s="124">
        <f t="shared" si="73"/>
        <v>24.923679596207613</v>
      </c>
      <c r="BR139" s="123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3"/>
    </row>
    <row r="140" spans="1:74" x14ac:dyDescent="0.25">
      <c r="A140" s="144">
        <f t="shared" si="59"/>
        <v>201</v>
      </c>
      <c r="B140" s="79">
        <v>44103</v>
      </c>
      <c r="D140" s="84">
        <f>LN(SUM($C$2:C140))</f>
        <v>4.1108738641733114</v>
      </c>
      <c r="E140" s="123">
        <f t="shared" si="78"/>
        <v>195.69409840541417</v>
      </c>
      <c r="F140" s="159"/>
      <c r="H140" s="88">
        <f>LN(SUM($G$2:G140))</f>
        <v>4.8978397999509111</v>
      </c>
      <c r="I140" s="123">
        <f t="shared" si="79"/>
        <v>30.781077897317939</v>
      </c>
      <c r="J140" s="160"/>
      <c r="K140" s="100">
        <v>1</v>
      </c>
      <c r="L140" s="88">
        <f>LN(SUM($K$2:K140))</f>
        <v>6.0520891689244172</v>
      </c>
      <c r="M140" s="123">
        <f t="shared" si="60"/>
        <v>26.717650926656635</v>
      </c>
      <c r="N140" s="160"/>
      <c r="O140" s="78">
        <v>5</v>
      </c>
      <c r="P140" s="88">
        <f>LN(SUM($O$2:O140))</f>
        <v>5.3423342519648109</v>
      </c>
      <c r="Q140" s="123">
        <f t="shared" si="80"/>
        <v>47.181821465208195</v>
      </c>
      <c r="R140" s="160"/>
      <c r="T140" s="88">
        <f>LN(SUM($S$2:S140))</f>
        <v>2.7080502011022101</v>
      </c>
      <c r="U140" s="127">
        <f t="shared" si="61"/>
        <v>56.261235798394175</v>
      </c>
      <c r="V140" s="160"/>
      <c r="X140" s="88">
        <f>LN(SUM($W$2:W140))</f>
        <v>1.0986122886681098</v>
      </c>
      <c r="Y140" s="124" t="e">
        <f t="shared" si="62"/>
        <v>#DIV/0!</v>
      </c>
      <c r="Z140" s="160"/>
      <c r="AA140" s="116">
        <v>1</v>
      </c>
      <c r="AB140" s="88">
        <f>LN(SUM($AA$2:AA140))</f>
        <v>4.4188406077965983</v>
      </c>
      <c r="AC140" s="123">
        <f t="shared" si="63"/>
        <v>17.734196147624214</v>
      </c>
      <c r="AD140" s="160"/>
      <c r="AE140" s="78">
        <v>21</v>
      </c>
      <c r="AF140" s="88">
        <f>LN(SUM($AE$2:AE140))</f>
        <v>7.1577354842499066</v>
      </c>
      <c r="AG140" s="123">
        <f t="shared" si="64"/>
        <v>53.380837930941389</v>
      </c>
      <c r="AH140" s="160"/>
      <c r="AI140" s="92">
        <v>1</v>
      </c>
      <c r="AJ140" s="88">
        <f>LN(SUM($AI$2:AI140))</f>
        <v>4.499809670330265</v>
      </c>
      <c r="AK140" s="123">
        <f t="shared" si="65"/>
        <v>191.55794547575383</v>
      </c>
      <c r="AL140" s="160"/>
      <c r="AM140" s="78">
        <v>2</v>
      </c>
      <c r="AN140" s="88">
        <f>LN(SUM($AM$2:AM140))</f>
        <v>4.5747109785033828</v>
      </c>
      <c r="AO140" s="123">
        <f t="shared" si="66"/>
        <v>19.686568044163348</v>
      </c>
      <c r="AP140" s="160"/>
      <c r="AQ140" s="112">
        <v>1</v>
      </c>
      <c r="AR140" s="88">
        <f>LN(SUM($AQ$2:AQ140))</f>
        <v>4.0943445622221004</v>
      </c>
      <c r="AS140" s="123">
        <f t="shared" si="67"/>
        <v>32.146305479064878</v>
      </c>
      <c r="AT140" s="160"/>
      <c r="AU140" s="78">
        <v>78</v>
      </c>
      <c r="AV140" s="88">
        <f>LN(SUM($AU$2:AU140))</f>
        <v>8.4335941675399244</v>
      </c>
      <c r="AW140" s="123">
        <f t="shared" si="68"/>
        <v>37.471677485954054</v>
      </c>
      <c r="AX140" s="160"/>
      <c r="AY140" s="92">
        <v>2</v>
      </c>
      <c r="AZ140" s="77">
        <f>LN(SUM($AY$2:AY140))</f>
        <v>1.6094379124341003</v>
      </c>
      <c r="BA140" s="123">
        <f t="shared" si="69"/>
        <v>12.66454418932943</v>
      </c>
      <c r="BB140" s="160"/>
      <c r="BC140" s="116">
        <v>7</v>
      </c>
      <c r="BD140" s="77">
        <f>LN(SUM($BC$2:BC140))</f>
        <v>3.3672958299864741</v>
      </c>
      <c r="BE140" s="123">
        <f t="shared" si="70"/>
        <v>6.538625493729695</v>
      </c>
      <c r="BF140" s="160"/>
      <c r="BG140" s="78">
        <v>4</v>
      </c>
      <c r="BH140" s="77">
        <f>LN(SUM($BG$2:BG140))</f>
        <v>4.8040210447332568</v>
      </c>
      <c r="BI140" s="124">
        <f t="shared" si="71"/>
        <v>41.437895053974827</v>
      </c>
      <c r="BJ140" s="160"/>
      <c r="BK140" s="92">
        <v>4</v>
      </c>
      <c r="BL140" s="77">
        <f>LN(SUM($BK$2:BK140))</f>
        <v>4.3307333402863311</v>
      </c>
      <c r="BM140" s="124">
        <f t="shared" si="72"/>
        <v>43.322304812734053</v>
      </c>
      <c r="BN140" s="160"/>
      <c r="BP140" s="77">
        <f>LN(SUM($BO$2:BO140))</f>
        <v>4.7095302013123339</v>
      </c>
      <c r="BQ140" s="124">
        <f t="shared" si="73"/>
        <v>23.073936783251263</v>
      </c>
      <c r="BR140" s="160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0"/>
    </row>
    <row r="141" spans="1:74" x14ac:dyDescent="0.25">
      <c r="A141" s="144">
        <f t="shared" si="59"/>
        <v>202</v>
      </c>
      <c r="B141" s="79">
        <v>44104</v>
      </c>
      <c r="D141" s="84">
        <f>LN(SUM($C$2:C141))</f>
        <v>4.1108738641733114</v>
      </c>
      <c r="E141" s="123">
        <f t="shared" si="78"/>
        <v>234.83291808649699</v>
      </c>
      <c r="F141" s="160"/>
      <c r="G141" s="100">
        <v>5</v>
      </c>
      <c r="H141" s="88">
        <f>LN(SUM($G$2:G141))</f>
        <v>4.9344739331306915</v>
      </c>
      <c r="I141" s="123">
        <f t="shared" si="79"/>
        <v>28.447778247478521</v>
      </c>
      <c r="J141" s="160"/>
      <c r="K141" s="100">
        <v>11</v>
      </c>
      <c r="L141" s="88">
        <f>LN(SUM($K$2:K141))</f>
        <v>6.0776422433490342</v>
      </c>
      <c r="M141" s="123">
        <f t="shared" si="60"/>
        <v>24.124442753267324</v>
      </c>
      <c r="N141" s="160"/>
      <c r="O141" s="78">
        <v>7</v>
      </c>
      <c r="P141" s="88">
        <f>LN(SUM($O$2:O141))</f>
        <v>5.3752784076841653</v>
      </c>
      <c r="Q141" s="123">
        <f t="shared" si="80"/>
        <v>38.719504352304803</v>
      </c>
      <c r="R141" s="160"/>
      <c r="T141" s="88">
        <f>LN(SUM($S$2:S141))</f>
        <v>2.7080502011022101</v>
      </c>
      <c r="U141" s="127">
        <f t="shared" si="61"/>
        <v>93.76872633065696</v>
      </c>
      <c r="V141" s="160"/>
      <c r="X141" s="88">
        <f>LN(SUM($W$2:W141))</f>
        <v>1.0986122886681098</v>
      </c>
      <c r="Y141" s="124" t="e">
        <f t="shared" si="62"/>
        <v>#DIV/0!</v>
      </c>
      <c r="Z141" s="160"/>
      <c r="AA141" s="116">
        <v>6</v>
      </c>
      <c r="AB141" s="88">
        <f>LN(SUM($AA$2:AA141))</f>
        <v>4.4886363697321396</v>
      </c>
      <c r="AC141" s="123">
        <f t="shared" si="63"/>
        <v>18.917028945721555</v>
      </c>
      <c r="AD141" s="160"/>
      <c r="AE141" s="78">
        <v>29</v>
      </c>
      <c r="AF141" s="88">
        <f>LN(SUM($AE$2:AE141))</f>
        <v>7.180069874302796</v>
      </c>
      <c r="AG141" s="123">
        <f t="shared" si="64"/>
        <v>50.436684388655912</v>
      </c>
      <c r="AH141" s="160"/>
      <c r="AJ141" s="88">
        <f>LN(SUM($AI$2:AI141))</f>
        <v>4.499809670330265</v>
      </c>
      <c r="AK141" s="123">
        <f t="shared" si="65"/>
        <v>156.94257849853574</v>
      </c>
      <c r="AL141" s="160"/>
      <c r="AM141" s="78">
        <v>1</v>
      </c>
      <c r="AN141" s="88">
        <f>LN(SUM($AM$2:AM141))</f>
        <v>4.5849674786705723</v>
      </c>
      <c r="AO141" s="123">
        <f t="shared" si="66"/>
        <v>23.283419582451476</v>
      </c>
      <c r="AP141" s="160"/>
      <c r="AQ141" s="112">
        <v>3</v>
      </c>
      <c r="AR141" s="88">
        <f>LN(SUM($AQ$2:AQ141))</f>
        <v>4.1431347263915326</v>
      </c>
      <c r="AS141" s="123">
        <f t="shared" si="67"/>
        <v>32.163217780468379</v>
      </c>
      <c r="AT141" s="160"/>
      <c r="AU141" s="78">
        <v>77</v>
      </c>
      <c r="AV141" s="88">
        <f>LN(SUM($AU$2:AU141))</f>
        <v>8.4501983225919588</v>
      </c>
      <c r="AW141" s="123">
        <f t="shared" si="68"/>
        <v>39.055776063225032</v>
      </c>
      <c r="AX141" s="160"/>
      <c r="AZ141" s="77">
        <f>LN(SUM($AY$2:AY141))</f>
        <v>1.6094379124341003</v>
      </c>
      <c r="BA141" s="123">
        <f t="shared" si="69"/>
        <v>7.5987265135976569</v>
      </c>
      <c r="BB141" s="160"/>
      <c r="BD141" s="77">
        <f>LN(SUM($BC$2:BC141))</f>
        <v>3.3672958299864741</v>
      </c>
      <c r="BE141" s="123">
        <f t="shared" si="70"/>
        <v>6.9902938826721011</v>
      </c>
      <c r="BF141" s="160"/>
      <c r="BG141" s="78">
        <v>4</v>
      </c>
      <c r="BH141" s="77">
        <f>LN(SUM($BG$2:BG141))</f>
        <v>4.836281906951478</v>
      </c>
      <c r="BI141" s="124">
        <f t="shared" si="71"/>
        <v>37.704209556923367</v>
      </c>
      <c r="BJ141" s="160"/>
      <c r="BK141" s="92">
        <v>2</v>
      </c>
      <c r="BL141" s="77">
        <f>LN(SUM($BK$2:BK141))</f>
        <v>4.3567088266895917</v>
      </c>
      <c r="BM141" s="124">
        <f t="shared" si="72"/>
        <v>37.342138269062929</v>
      </c>
      <c r="BN141" s="160"/>
      <c r="BP141" s="77">
        <f>LN(SUM($BO$2:BO141))</f>
        <v>4.7095302013123339</v>
      </c>
      <c r="BQ141" s="124">
        <f t="shared" si="73"/>
        <v>24.204602596341058</v>
      </c>
      <c r="BR141" s="160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0"/>
    </row>
    <row r="142" spans="1:74" x14ac:dyDescent="0.25">
      <c r="A142" s="144">
        <f t="shared" si="59"/>
        <v>203</v>
      </c>
      <c r="B142" s="79">
        <v>44105</v>
      </c>
      <c r="D142" s="84">
        <f>LN(SUM($C$2:C142))</f>
        <v>4.1108738641733114</v>
      </c>
      <c r="E142" s="123">
        <f t="shared" si="78"/>
        <v>391.38819681082833</v>
      </c>
      <c r="F142" s="159"/>
      <c r="H142" s="88">
        <f>LN(SUM($G$2:G142))</f>
        <v>4.9344739331306915</v>
      </c>
      <c r="I142" s="123">
        <f t="shared" si="79"/>
        <v>33.064915167096132</v>
      </c>
      <c r="J142" s="160"/>
      <c r="K142" s="78">
        <v>12</v>
      </c>
      <c r="L142" s="88">
        <f>LN(SUM($K$2:K142))</f>
        <v>6.1047932324149849</v>
      </c>
      <c r="M142" s="123">
        <f t="shared" si="60"/>
        <v>23.321455283019251</v>
      </c>
      <c r="N142" s="160"/>
      <c r="O142" s="78">
        <v>8</v>
      </c>
      <c r="P142" s="88">
        <f>LN(SUM($O$2:O142))</f>
        <v>5.4116460518550396</v>
      </c>
      <c r="Q142" s="123">
        <f t="shared" si="80"/>
        <v>31.358247934616408</v>
      </c>
      <c r="R142" s="160"/>
      <c r="T142" s="88">
        <f>LN(SUM($S$2:S142))</f>
        <v>2.7080502011022101</v>
      </c>
      <c r="U142" s="127" t="e">
        <f t="shared" si="61"/>
        <v>#DIV/0!</v>
      </c>
      <c r="V142" s="160"/>
      <c r="X142" s="88">
        <f>LN(SUM($W$2:W142))</f>
        <v>1.0986122886681098</v>
      </c>
      <c r="Y142" s="124" t="e">
        <f t="shared" si="62"/>
        <v>#DIV/0!</v>
      </c>
      <c r="Z142" s="160"/>
      <c r="AA142" s="116">
        <v>9</v>
      </c>
      <c r="AB142" s="88">
        <f>LN(SUM($AA$2:AA142))</f>
        <v>4.5849674786705723</v>
      </c>
      <c r="AC142" s="123">
        <f t="shared" si="63"/>
        <v>16.407172592939482</v>
      </c>
      <c r="AD142" s="160"/>
      <c r="AE142" s="78">
        <v>21</v>
      </c>
      <c r="AF142" s="88">
        <f>LN(SUM($AE$2:AE142))</f>
        <v>7.1959372264755688</v>
      </c>
      <c r="AG142" s="123">
        <f t="shared" si="64"/>
        <v>48.872562499591041</v>
      </c>
      <c r="AH142" s="160"/>
      <c r="AI142" s="92">
        <v>4</v>
      </c>
      <c r="AJ142" s="88">
        <f>LN(SUM($AI$2:AI142))</f>
        <v>4.5432947822700038</v>
      </c>
      <c r="AK142" s="123">
        <f t="shared" si="65"/>
        <v>76.412056627245562</v>
      </c>
      <c r="AL142" s="160"/>
      <c r="AM142" s="78">
        <v>4</v>
      </c>
      <c r="AN142" s="88">
        <f>LN(SUM($AM$2:AM142))</f>
        <v>4.6249728132842707</v>
      </c>
      <c r="AO142" s="123">
        <f t="shared" si="66"/>
        <v>29.949476783662604</v>
      </c>
      <c r="AP142" s="160"/>
      <c r="AR142" s="88">
        <f>LN(SUM($AQ$2:AQ142))</f>
        <v>4.1431347263915326</v>
      </c>
      <c r="AS142" s="123">
        <f t="shared" si="67"/>
        <v>45.107293392326035</v>
      </c>
      <c r="AT142" s="160"/>
      <c r="AU142" s="78">
        <v>122</v>
      </c>
      <c r="AV142" s="88">
        <f>LN(SUM($AU$2:AU142))</f>
        <v>8.4759544433996403</v>
      </c>
      <c r="AW142" s="123">
        <f t="shared" si="68"/>
        <v>39.324195775695905</v>
      </c>
      <c r="AX142" s="160"/>
      <c r="AZ142" s="77">
        <f>LN(SUM($AY$2:AY142))</f>
        <v>1.6094379124341003</v>
      </c>
      <c r="BA142" s="123">
        <f t="shared" si="69"/>
        <v>6.3322720946647149</v>
      </c>
      <c r="BB142" s="160"/>
      <c r="BC142" s="112">
        <v>5</v>
      </c>
      <c r="BD142" s="77">
        <f>LN(SUM($BC$2:BC142))</f>
        <v>3.5263605246161616</v>
      </c>
      <c r="BE142" s="123">
        <f t="shared" si="70"/>
        <v>6.7677603719871975</v>
      </c>
      <c r="BF142" s="160"/>
      <c r="BG142" s="78">
        <v>11</v>
      </c>
      <c r="BH142" s="77">
        <f>LN(SUM($BG$2:BG142))</f>
        <v>4.9199809258281251</v>
      </c>
      <c r="BI142" s="124">
        <f t="shared" si="71"/>
        <v>25.013878917709917</v>
      </c>
      <c r="BJ142" s="160"/>
      <c r="BL142" s="77">
        <f>LN(SUM($BK$2:BK142))</f>
        <v>4.3567088266895917</v>
      </c>
      <c r="BM142" s="124">
        <f t="shared" si="72"/>
        <v>42.72274500717554</v>
      </c>
      <c r="BN142" s="160"/>
      <c r="BP142" s="77">
        <f>LN(SUM($BO$2:BO142))</f>
        <v>4.7095302013123339</v>
      </c>
      <c r="BQ142" s="124">
        <f t="shared" si="73"/>
        <v>32.547081833337842</v>
      </c>
      <c r="BR142" s="160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0"/>
    </row>
    <row r="143" spans="1:74" x14ac:dyDescent="0.25">
      <c r="A143" s="144">
        <f t="shared" si="59"/>
        <v>204</v>
      </c>
      <c r="B143" s="79">
        <v>44106</v>
      </c>
      <c r="D143" s="84">
        <f>LN(SUM($C$2:C143))</f>
        <v>4.1108738641733114</v>
      </c>
      <c r="E143" s="123" t="e">
        <f t="shared" si="78"/>
        <v>#DIV/0!</v>
      </c>
      <c r="F143" s="160"/>
      <c r="G143" s="100">
        <v>3</v>
      </c>
      <c r="H143" s="88">
        <f>LN(SUM($G$2:G143))</f>
        <v>4.9558270576012609</v>
      </c>
      <c r="I143" s="123">
        <f t="shared" si="79"/>
        <v>40.867972257332305</v>
      </c>
      <c r="J143" s="160"/>
      <c r="K143" s="78">
        <v>5</v>
      </c>
      <c r="L143" s="88">
        <f>LN(SUM($K$2:K143))</f>
        <v>6.1158921254830343</v>
      </c>
      <c r="M143" s="123">
        <f t="shared" ref="M143:M172" si="81">LN(2)/(SLOPE(L137:L143,$A137:$A143))</f>
        <v>26.155616515828704</v>
      </c>
      <c r="N143" s="160"/>
      <c r="O143" s="78">
        <v>3</v>
      </c>
      <c r="P143" s="88">
        <f>LN(SUM($O$2:O143))</f>
        <v>5.4249500174814029</v>
      </c>
      <c r="Q143" s="123">
        <f t="shared" si="80"/>
        <v>29.020349023606013</v>
      </c>
      <c r="R143" s="160"/>
      <c r="T143" s="88">
        <f>LN(SUM($S$2:S143))</f>
        <v>2.7080502011022101</v>
      </c>
      <c r="U143" s="127" t="e">
        <f t="shared" ref="U143:U172" si="82">LN(2)/(SLOPE(T137:T143,$A137:$A143))</f>
        <v>#DIV/0!</v>
      </c>
      <c r="V143" s="160"/>
      <c r="W143" s="92">
        <v>1</v>
      </c>
      <c r="X143" s="88">
        <f>LN(SUM($W$2:W143))</f>
        <v>1.3862943611198906</v>
      </c>
      <c r="Y143" s="124">
        <f t="shared" ref="Y143:Y172" si="83">LN(2)/(SLOPE(X137:X143,$A137:$A143))</f>
        <v>22.487927836763294</v>
      </c>
      <c r="Z143" s="160"/>
      <c r="AA143" s="116">
        <v>10</v>
      </c>
      <c r="AB143" s="88">
        <f>LN(SUM($AA$2:AA143))</f>
        <v>4.6821312271242199</v>
      </c>
      <c r="AC143" s="123">
        <f t="shared" ref="AC143:AC172" si="84">LN(2)/(SLOPE(AB137:AB143,$A137:$A143))</f>
        <v>12.792508268738068</v>
      </c>
      <c r="AD143" s="160"/>
      <c r="AE143" s="78">
        <v>26</v>
      </c>
      <c r="AF143" s="88">
        <f>LN(SUM($AE$2:AE143))</f>
        <v>7.2152399787300974</v>
      </c>
      <c r="AG143" s="123">
        <f t="shared" ref="AG143:AG172" si="85">LN(2)/(SLOPE(AF137:AF143,$A137:$A143))</f>
        <v>44.291408242138964</v>
      </c>
      <c r="AH143" s="160"/>
      <c r="AJ143" s="88">
        <f>LN(SUM($AI$2:AI143))</f>
        <v>4.5432947822700038</v>
      </c>
      <c r="AK143" s="123">
        <f t="shared" ref="AK143:AK172" si="86">LN(2)/(SLOPE(AJ137:AJ143,$A137:$A143))</f>
        <v>60.962041200566702</v>
      </c>
      <c r="AL143" s="160"/>
      <c r="AM143" s="78">
        <v>2</v>
      </c>
      <c r="AN143" s="88">
        <f>LN(SUM($AM$2:AM143))</f>
        <v>4.6443908991413725</v>
      </c>
      <c r="AO143" s="123">
        <f t="shared" ref="AO143:AO172" si="87">LN(2)/(SLOPE(AN137:AN143,$A137:$A143))</f>
        <v>36.631477282630016</v>
      </c>
      <c r="AP143" s="160"/>
      <c r="AQ143" s="112">
        <v>5</v>
      </c>
      <c r="AR143" s="88">
        <f>LN(SUM($AQ$2:AQ143))</f>
        <v>4.219507705176107</v>
      </c>
      <c r="AS143" s="123">
        <f t="shared" ref="AS143:AS172" si="88">LN(2)/(SLOPE(AR137:AR143,$A137:$A143))</f>
        <v>28.796032903690655</v>
      </c>
      <c r="AT143" s="160"/>
      <c r="AU143" s="78">
        <v>89</v>
      </c>
      <c r="AV143" s="88">
        <f>LN(SUM($AU$2:AU143))</f>
        <v>8.4943338972701543</v>
      </c>
      <c r="AW143" s="123">
        <f t="shared" ref="AW143:AW172" si="89">LN(2)/(SLOPE(AV137:AV143,$A137:$A143))</f>
        <v>36.76609164100919</v>
      </c>
      <c r="AX143" s="160"/>
      <c r="AZ143" s="77">
        <f>LN(SUM($AY$2:AY143))</f>
        <v>1.6094379124341003</v>
      </c>
      <c r="BA143" s="123">
        <f t="shared" ref="BA143:BA172" si="90">LN(2)/(SLOPE(AZ137:AZ143,$A137:$A143))</f>
        <v>6.3322720946647149</v>
      </c>
      <c r="BB143" s="160"/>
      <c r="BD143" s="77">
        <f>LN(SUM($BC$2:BC143))</f>
        <v>3.5263605246161616</v>
      </c>
      <c r="BE143" s="123">
        <f t="shared" ref="BE143:BE172" si="91">LN(2)/(SLOPE(BD137:BD143,$A137:$A143))</f>
        <v>6.7094509099276065</v>
      </c>
      <c r="BF143" s="160"/>
      <c r="BG143" s="78">
        <v>8</v>
      </c>
      <c r="BH143" s="77">
        <f>LN(SUM($BG$2:BG143))</f>
        <v>4.9767337424205742</v>
      </c>
      <c r="BI143" s="124">
        <f t="shared" ref="BI143:BI172" si="92">LN(2)/(SLOPE(BH137:BH143,$A137:$A143))</f>
        <v>18.026965168516334</v>
      </c>
      <c r="BJ143" s="160"/>
      <c r="BK143" s="92">
        <v>4</v>
      </c>
      <c r="BL143" s="77">
        <f>LN(SUM($BK$2:BK143))</f>
        <v>4.4067192472642533</v>
      </c>
      <c r="BM143" s="124">
        <f t="shared" ref="BM143:BM172" si="93">LN(2)/(SLOPE(BL137:BL143,$A137:$A143))</f>
        <v>30.792488850831617</v>
      </c>
      <c r="BN143" s="160"/>
      <c r="BP143" s="77">
        <f>LN(SUM($BO$2:BO143))</f>
        <v>4.7095302013123339</v>
      </c>
      <c r="BQ143" s="124">
        <f t="shared" ref="BQ143:BQ172" si="94">LN(2)/(SLOPE(BP137:BP143,$A137:$A143))</f>
        <v>41.114682597260106</v>
      </c>
      <c r="BR143" s="160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0"/>
    </row>
    <row r="144" spans="1:74" x14ac:dyDescent="0.25">
      <c r="A144" s="144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3">
        <f t="shared" si="78"/>
        <v>101.85839684789761</v>
      </c>
      <c r="F144" s="159"/>
      <c r="G144" s="106">
        <v>1</v>
      </c>
      <c r="H144" s="88">
        <f>LN(SUM($G$2:G144))</f>
        <v>4.962844630259907</v>
      </c>
      <c r="I144" s="123">
        <f t="shared" si="79"/>
        <v>49.417631513082426</v>
      </c>
      <c r="J144" s="159"/>
      <c r="K144" s="107">
        <v>5</v>
      </c>
      <c r="L144" s="88">
        <f>LN(SUM($K$2:K144))</f>
        <v>6.1268691841141854</v>
      </c>
      <c r="M144" s="123">
        <f t="shared" si="81"/>
        <v>31.618581086484749</v>
      </c>
      <c r="N144" s="159"/>
      <c r="O144" s="106">
        <v>10</v>
      </c>
      <c r="P144" s="88">
        <f>LN(SUM($O$2:O144))</f>
        <v>5.4680601411351315</v>
      </c>
      <c r="Q144" s="123">
        <f t="shared" si="80"/>
        <v>24.970642689295349</v>
      </c>
      <c r="R144" s="159"/>
      <c r="T144" s="88">
        <f>LN(SUM($S$2:S144))</f>
        <v>2.7080502011022101</v>
      </c>
      <c r="U144" s="127" t="e">
        <f t="shared" si="82"/>
        <v>#DIV/0!</v>
      </c>
      <c r="V144" s="159"/>
      <c r="X144" s="88">
        <f>LN(SUM($W$2:W144))</f>
        <v>1.3862943611198906</v>
      </c>
      <c r="Y144" s="124">
        <f t="shared" si="83"/>
        <v>13.492756702057976</v>
      </c>
      <c r="Z144" s="159"/>
      <c r="AB144" s="88">
        <f>LN(SUM($AA$2:AA144))</f>
        <v>4.6821312271242199</v>
      </c>
      <c r="AC144" s="123">
        <f t="shared" si="84"/>
        <v>12.283643871910494</v>
      </c>
      <c r="AD144" s="159"/>
      <c r="AF144" s="88">
        <f>LN(SUM($AE$2:AE144))</f>
        <v>7.2152399787300974</v>
      </c>
      <c r="AG144" s="123">
        <f t="shared" si="85"/>
        <v>47.000951834777155</v>
      </c>
      <c r="AH144" s="159"/>
      <c r="AI144" s="92">
        <v>5</v>
      </c>
      <c r="AJ144" s="88">
        <f>LN(SUM($AI$2:AI144))</f>
        <v>4.5951198501345898</v>
      </c>
      <c r="AK144" s="123">
        <f t="shared" si="86"/>
        <v>41.096926030770241</v>
      </c>
      <c r="AL144" s="159"/>
      <c r="AM144" s="78">
        <v>3</v>
      </c>
      <c r="AN144" s="88">
        <f>LN(SUM($AM$2:AM144))</f>
        <v>4.6728288344619058</v>
      </c>
      <c r="AO144" s="123">
        <f t="shared" si="87"/>
        <v>31.308874536377115</v>
      </c>
      <c r="AP144" s="159"/>
      <c r="AQ144" s="112">
        <v>1</v>
      </c>
      <c r="AR144" s="88">
        <f>LN(SUM($AQ$2:AQ144))</f>
        <v>4.2341065045972597</v>
      </c>
      <c r="AS144" s="123">
        <f t="shared" si="88"/>
        <v>24.18644708913002</v>
      </c>
      <c r="AT144" s="159"/>
      <c r="AU144" s="78">
        <v>120</v>
      </c>
      <c r="AV144" s="88">
        <f>LN(SUM($AU$2:AU144))</f>
        <v>8.5185922123299456</v>
      </c>
      <c r="AW144" s="123">
        <f t="shared" si="89"/>
        <v>35.647662066308591</v>
      </c>
      <c r="AX144" s="159"/>
      <c r="AZ144" s="77">
        <f>LN(SUM($AY$2:AY144))</f>
        <v>1.6094379124341003</v>
      </c>
      <c r="BA144" s="123">
        <f t="shared" si="90"/>
        <v>7.5987265135976569</v>
      </c>
      <c r="BB144" s="159"/>
      <c r="BC144" s="112">
        <v>6</v>
      </c>
      <c r="BD144" s="77">
        <f>LN(SUM($BC$2:BC144))</f>
        <v>3.6888794541139363</v>
      </c>
      <c r="BE144" s="123">
        <f t="shared" si="91"/>
        <v>6.8744827379723024</v>
      </c>
      <c r="BF144" s="159"/>
      <c r="BG144" s="78">
        <v>5</v>
      </c>
      <c r="BH144" s="77">
        <f>LN(SUM($BG$2:BG144))</f>
        <v>5.0106352940962555</v>
      </c>
      <c r="BI144" s="124">
        <f t="shared" si="92"/>
        <v>15.240676909720058</v>
      </c>
      <c r="BJ144" s="159"/>
      <c r="BL144" s="77">
        <f>LN(SUM($BK$2:BK144))</f>
        <v>4.4067192472642533</v>
      </c>
      <c r="BM144" s="124">
        <f t="shared" si="93"/>
        <v>28.700001023730206</v>
      </c>
      <c r="BN144" s="159"/>
      <c r="BO144" s="92">
        <v>4</v>
      </c>
      <c r="BP144" s="77">
        <f>LN(SUM($BO$2:BO144))</f>
        <v>4.7449321283632502</v>
      </c>
      <c r="BQ144" s="124">
        <f t="shared" si="94"/>
        <v>49.836633328677408</v>
      </c>
      <c r="BR144" s="159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59"/>
    </row>
    <row r="145" spans="1:74" x14ac:dyDescent="0.25">
      <c r="A145" s="144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3">
        <f t="shared" si="78"/>
        <v>39.072185815147627</v>
      </c>
      <c r="F145" s="159"/>
      <c r="G145" s="106">
        <v>2</v>
      </c>
      <c r="H145" s="88">
        <f>LN(SUM($G$2:G145))</f>
        <v>4.9767337424205742</v>
      </c>
      <c r="I145" s="123">
        <f t="shared" si="79"/>
        <v>50.015179777301995</v>
      </c>
      <c r="J145" s="159"/>
      <c r="K145" s="107">
        <v>6</v>
      </c>
      <c r="L145" s="88">
        <f>LN(SUM($K$2:K145))</f>
        <v>6.1398845522262553</v>
      </c>
      <c r="M145" s="123">
        <f t="shared" si="81"/>
        <v>42.351471616310342</v>
      </c>
      <c r="N145" s="159"/>
      <c r="O145" s="106">
        <v>3</v>
      </c>
      <c r="P145" s="88">
        <f>LN(SUM($O$2:O145))</f>
        <v>5.4806389233419912</v>
      </c>
      <c r="Q145" s="123">
        <f t="shared" si="80"/>
        <v>24.608354096813983</v>
      </c>
      <c r="R145" s="159"/>
      <c r="T145" s="88">
        <f>LN(SUM($S$2:S145))</f>
        <v>2.7080502011022101</v>
      </c>
      <c r="U145" s="127" t="e">
        <f t="shared" si="82"/>
        <v>#DIV/0!</v>
      </c>
      <c r="V145" s="159"/>
      <c r="X145" s="88">
        <f>LN(SUM($W$2:W145))</f>
        <v>1.3862943611198906</v>
      </c>
      <c r="Y145" s="124">
        <f t="shared" si="83"/>
        <v>11.243963918381647</v>
      </c>
      <c r="Z145" s="159"/>
      <c r="AA145" s="112">
        <v>5</v>
      </c>
      <c r="AB145" s="88">
        <f>LN(SUM($AA$2:AA145))</f>
        <v>4.7273878187123408</v>
      </c>
      <c r="AC145" s="123">
        <f t="shared" si="84"/>
        <v>11.538155240594563</v>
      </c>
      <c r="AD145" s="159"/>
      <c r="AF145" s="88">
        <f>LN(SUM($AE$2:AE145))</f>
        <v>7.2152399787300974</v>
      </c>
      <c r="AG145" s="123">
        <f t="shared" si="85"/>
        <v>52.149425131736017</v>
      </c>
      <c r="AH145" s="159"/>
      <c r="AI145" s="92">
        <v>2</v>
      </c>
      <c r="AJ145" s="88">
        <f>LN(SUM($AI$2:AI145))</f>
        <v>4.6151205168412597</v>
      </c>
      <c r="AK145" s="123">
        <f t="shared" si="86"/>
        <v>31.632093154356898</v>
      </c>
      <c r="AL145" s="159"/>
      <c r="AM145" s="78">
        <v>2</v>
      </c>
      <c r="AN145" s="88">
        <f>LN(SUM($AM$2:AM145))</f>
        <v>4.6913478822291435</v>
      </c>
      <c r="AO145" s="123">
        <f t="shared" si="87"/>
        <v>29.050937663052849</v>
      </c>
      <c r="AP145" s="159"/>
      <c r="AQ145" s="112">
        <v>3</v>
      </c>
      <c r="AR145" s="88">
        <f>LN(SUM($AQ$2:AQ145))</f>
        <v>4.2766661190160553</v>
      </c>
      <c r="AS145" s="123">
        <f t="shared" si="88"/>
        <v>20.359246224138037</v>
      </c>
      <c r="AT145" s="159"/>
      <c r="AU145" s="78">
        <v>90</v>
      </c>
      <c r="AV145" s="88">
        <f>LN(SUM($AU$2:AU145))</f>
        <v>8.5364074103400416</v>
      </c>
      <c r="AW145" s="123">
        <f t="shared" si="89"/>
        <v>33.818630811009022</v>
      </c>
      <c r="AX145" s="159"/>
      <c r="AZ145" s="77">
        <f>LN(SUM($AY$2:AY145))</f>
        <v>1.6094379124341003</v>
      </c>
      <c r="BA145" s="123">
        <f t="shared" si="90"/>
        <v>12.66454418932943</v>
      </c>
      <c r="BB145" s="159"/>
      <c r="BC145" s="112">
        <v>1</v>
      </c>
      <c r="BD145" s="77">
        <f>LN(SUM($BC$2:BC145))</f>
        <v>3.713572066704308</v>
      </c>
      <c r="BE145" s="123">
        <f t="shared" si="91"/>
        <v>7.2694471403555685</v>
      </c>
      <c r="BF145" s="159"/>
      <c r="BG145" s="78">
        <v>5</v>
      </c>
      <c r="BH145" s="77">
        <f>LN(SUM($BG$2:BG145))</f>
        <v>5.0434251169192468</v>
      </c>
      <c r="BI145" s="124">
        <f t="shared" si="92"/>
        <v>14.146873261773898</v>
      </c>
      <c r="BJ145" s="159"/>
      <c r="BK145" s="92">
        <v>3</v>
      </c>
      <c r="BL145" s="77">
        <f>LN(SUM($BK$2:BK145))</f>
        <v>4.4426512564903167</v>
      </c>
      <c r="BM145" s="124">
        <f t="shared" si="93"/>
        <v>27.728357147466951</v>
      </c>
      <c r="BN145" s="159"/>
      <c r="BP145" s="77">
        <f>LN(SUM($BO$2:BO145))</f>
        <v>4.7449321283632502</v>
      </c>
      <c r="BQ145" s="124">
        <f t="shared" si="94"/>
        <v>109.64443278901197</v>
      </c>
      <c r="BR145" s="159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59"/>
    </row>
    <row r="146" spans="1:74" x14ac:dyDescent="0.25">
      <c r="A146" s="144">
        <f t="shared" si="59"/>
        <v>207</v>
      </c>
      <c r="B146" s="79">
        <v>44109</v>
      </c>
      <c r="D146" s="84">
        <f>LN(SUM($C$2:C146))</f>
        <v>4.2341065045972597</v>
      </c>
      <c r="E146" s="123">
        <f t="shared" si="78"/>
        <v>28.554934555270489</v>
      </c>
      <c r="F146" s="159"/>
      <c r="G146" s="107">
        <v>3</v>
      </c>
      <c r="H146" s="88">
        <f>LN(SUM($G$2:G146))</f>
        <v>4.9972122737641147</v>
      </c>
      <c r="I146" s="123">
        <f t="shared" si="79"/>
        <v>47.220816791246563</v>
      </c>
      <c r="J146" s="160"/>
      <c r="K146" s="78">
        <v>13</v>
      </c>
      <c r="L146" s="88">
        <f>LN(SUM($K$2:K146))</f>
        <v>6.1675164908883415</v>
      </c>
      <c r="M146" s="123">
        <f t="shared" si="81"/>
        <v>39.379963505130526</v>
      </c>
      <c r="N146" s="160"/>
      <c r="P146" s="88">
        <f>LN(SUM($O$2:O146))</f>
        <v>5.4806389233419912</v>
      </c>
      <c r="Q146" s="123">
        <f t="shared" si="80"/>
        <v>28.4556054212117</v>
      </c>
      <c r="R146" s="160"/>
      <c r="T146" s="88">
        <f>LN(SUM($S$2:S146))</f>
        <v>2.7080502011022101</v>
      </c>
      <c r="U146" s="127" t="e">
        <f t="shared" si="82"/>
        <v>#DIV/0!</v>
      </c>
      <c r="V146" s="160"/>
      <c r="X146" s="88">
        <f>LN(SUM($W$2:W146))</f>
        <v>1.3862943611198906</v>
      </c>
      <c r="Y146" s="124">
        <f t="shared" si="83"/>
        <v>11.243963918381647</v>
      </c>
      <c r="Z146" s="160"/>
      <c r="AB146" s="88">
        <f>LN(SUM($AA$2:AA146))</f>
        <v>4.7273878187123408</v>
      </c>
      <c r="AC146" s="123">
        <f t="shared" si="84"/>
        <v>12.936088752725043</v>
      </c>
      <c r="AD146" s="160"/>
      <c r="AE146" s="92">
        <v>3</v>
      </c>
      <c r="AF146" s="88">
        <f>LN(SUM($AE$2:AE146))</f>
        <v>7.217443431696533</v>
      </c>
      <c r="AG146" s="123">
        <f t="shared" si="85"/>
        <v>72.211749392482147</v>
      </c>
      <c r="AH146" s="160"/>
      <c r="AJ146" s="88">
        <f>LN(SUM($AI$2:AI146))</f>
        <v>4.6151205168412597</v>
      </c>
      <c r="AK146" s="123">
        <f t="shared" si="86"/>
        <v>30.885996790027875</v>
      </c>
      <c r="AL146" s="160"/>
      <c r="AN146" s="88">
        <f>LN(SUM($AM$2:AM146))</f>
        <v>4.6913478822291435</v>
      </c>
      <c r="AO146" s="123">
        <f t="shared" si="87"/>
        <v>31.789100082956502</v>
      </c>
      <c r="AP146" s="160"/>
      <c r="AR146" s="88">
        <f>LN(SUM($AQ$2:AQ146))</f>
        <v>4.2766661190160553</v>
      </c>
      <c r="AS146" s="123">
        <f t="shared" si="88"/>
        <v>21.44545578607844</v>
      </c>
      <c r="AT146" s="160"/>
      <c r="AU146" s="78">
        <v>82</v>
      </c>
      <c r="AV146" s="88">
        <f>LN(SUM($AU$2:AU146))</f>
        <v>8.5523672664238912</v>
      </c>
      <c r="AW146" s="123">
        <f t="shared" si="89"/>
        <v>33.967381959094027</v>
      </c>
      <c r="AX146" s="160"/>
      <c r="AZ146" s="77">
        <f>LN(SUM($AY$2:AY146))</f>
        <v>1.6094379124341003</v>
      </c>
      <c r="BA146" s="123" t="e">
        <f t="shared" si="90"/>
        <v>#DIV/0!</v>
      </c>
      <c r="BB146" s="160"/>
      <c r="BD146" s="77">
        <f>LN(SUM($BC$2:BC146))</f>
        <v>3.713572066704308</v>
      </c>
      <c r="BE146" s="123">
        <f t="shared" si="91"/>
        <v>10.247700457678516</v>
      </c>
      <c r="BF146" s="160"/>
      <c r="BH146" s="77">
        <f>LN(SUM($BG$2:BG146))</f>
        <v>5.0434251169192468</v>
      </c>
      <c r="BI146" s="124">
        <f t="shared" si="92"/>
        <v>15.867288049920315</v>
      </c>
      <c r="BJ146" s="160"/>
      <c r="BL146" s="77">
        <f>LN(SUM($BK$2:BK146))</f>
        <v>4.4426512564903167</v>
      </c>
      <c r="BM146" s="124">
        <f t="shared" si="93"/>
        <v>34.803469662375086</v>
      </c>
      <c r="BN146" s="160"/>
      <c r="BP146" s="77">
        <f>LN(SUM($BO$2:BO146))</f>
        <v>4.7449321283632502</v>
      </c>
      <c r="BQ146" s="124">
        <f t="shared" si="94"/>
        <v>91.370360657509963</v>
      </c>
      <c r="BR146" s="160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2">
        <f t="shared" ref="BV146:BV163" si="96">AVERAGE(BU142:BU146)</f>
        <v>34.865995472704874</v>
      </c>
    </row>
    <row r="147" spans="1:74" x14ac:dyDescent="0.25">
      <c r="A147" s="144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3">
        <f t="shared" si="78"/>
        <v>24.800743831310371</v>
      </c>
      <c r="F147" s="159"/>
      <c r="G147" s="107">
        <v>7</v>
      </c>
      <c r="H147" s="88">
        <f>LN(SUM($G$2:G147))</f>
        <v>5.0434251169192468</v>
      </c>
      <c r="I147" s="123">
        <f t="shared" si="79"/>
        <v>41.0114264968649</v>
      </c>
      <c r="J147" s="160"/>
      <c r="K147" s="78">
        <v>6</v>
      </c>
      <c r="L147" s="88">
        <f>LN(SUM($K$2:K147))</f>
        <v>6.1800166536525722</v>
      </c>
      <c r="M147" s="123">
        <f t="shared" si="81"/>
        <v>42.509261904271575</v>
      </c>
      <c r="N147" s="160"/>
      <c r="O147" s="92">
        <v>18</v>
      </c>
      <c r="P147" s="88">
        <f>LN(SUM($O$2:O147))</f>
        <v>5.5529595849216173</v>
      </c>
      <c r="Q147" s="123">
        <f t="shared" si="80"/>
        <v>26.706530227541666</v>
      </c>
      <c r="R147" s="160"/>
      <c r="T147" s="88">
        <f>LN(SUM($S$2:S147))</f>
        <v>2.7080502011022101</v>
      </c>
      <c r="U147" s="127" t="e">
        <f t="shared" si="82"/>
        <v>#DIV/0!</v>
      </c>
      <c r="V147" s="160"/>
      <c r="X147" s="88">
        <f>LN(SUM($W$2:W147))</f>
        <v>1.3862943611198906</v>
      </c>
      <c r="Y147" s="124">
        <f t="shared" si="83"/>
        <v>13.492756702057976</v>
      </c>
      <c r="Z147" s="160"/>
      <c r="AA147" s="112">
        <v>10</v>
      </c>
      <c r="AB147" s="88">
        <f>LN(SUM($AA$2:AA147))</f>
        <v>4.8121843553724171</v>
      </c>
      <c r="AC147" s="123">
        <f t="shared" si="84"/>
        <v>14.92081639995348</v>
      </c>
      <c r="AD147" s="160"/>
      <c r="AE147" s="92">
        <v>27</v>
      </c>
      <c r="AF147" s="88">
        <f>LN(SUM($AE$2:AE147))</f>
        <v>7.2370590261247374</v>
      </c>
      <c r="AG147" s="123">
        <f t="shared" si="85"/>
        <v>90.700687998586545</v>
      </c>
      <c r="AH147" s="160"/>
      <c r="AI147" s="92">
        <v>1</v>
      </c>
      <c r="AJ147" s="88">
        <f>LN(SUM($AI$2:AI147))</f>
        <v>4.6249728132842707</v>
      </c>
      <c r="AK147" s="123">
        <f t="shared" si="86"/>
        <v>32.841314527499328</v>
      </c>
      <c r="AL147" s="160"/>
      <c r="AM147" s="92">
        <v>4</v>
      </c>
      <c r="AN147" s="88">
        <f>LN(SUM($AM$2:AM147))</f>
        <v>4.7273878187123408</v>
      </c>
      <c r="AO147" s="123">
        <f t="shared" si="87"/>
        <v>31.975518550965727</v>
      </c>
      <c r="AP147" s="160"/>
      <c r="AQ147" s="112">
        <v>2</v>
      </c>
      <c r="AR147" s="88">
        <f>LN(SUM($AQ$2:AQ147))</f>
        <v>4.3040650932041702</v>
      </c>
      <c r="AS147" s="123">
        <f t="shared" si="88"/>
        <v>24.04934976462695</v>
      </c>
      <c r="AT147" s="160"/>
      <c r="AU147" s="78">
        <v>96</v>
      </c>
      <c r="AV147" s="88">
        <f>LN(SUM($AU$2:AU147))</f>
        <v>8.5707339583442668</v>
      </c>
      <c r="AW147" s="123">
        <f t="shared" si="89"/>
        <v>34.87494966962219</v>
      </c>
      <c r="AX147" s="160"/>
      <c r="AY147" s="92">
        <v>4</v>
      </c>
      <c r="AZ147" s="77">
        <f>LN(SUM($AY$2:AY147))</f>
        <v>2.1972245773362196</v>
      </c>
      <c r="BA147" s="123">
        <f t="shared" si="90"/>
        <v>11.006329458500836</v>
      </c>
      <c r="BB147" s="160"/>
      <c r="BC147" s="112">
        <v>1</v>
      </c>
      <c r="BD147" s="77">
        <f>LN(SUM($BC$2:BC147))</f>
        <v>3.7376696182833684</v>
      </c>
      <c r="BE147" s="123">
        <f t="shared" si="91"/>
        <v>11.602481867230489</v>
      </c>
      <c r="BF147" s="160"/>
      <c r="BG147" s="92">
        <v>6</v>
      </c>
      <c r="BH147" s="77">
        <f>LN(SUM($BG$2:BG147))</f>
        <v>5.0814043649844631</v>
      </c>
      <c r="BI147" s="124">
        <f t="shared" si="92"/>
        <v>18.502477852481384</v>
      </c>
      <c r="BJ147" s="160"/>
      <c r="BK147" s="92">
        <v>3</v>
      </c>
      <c r="BL147" s="77">
        <f>LN(SUM($BK$2:BK147))</f>
        <v>4.4773368144782069</v>
      </c>
      <c r="BM147" s="124">
        <f t="shared" si="93"/>
        <v>34.067215561116242</v>
      </c>
      <c r="BN147" s="160"/>
      <c r="BO147" s="92">
        <v>1</v>
      </c>
      <c r="BP147" s="77">
        <f>LN(SUM($BO$2:BO147))</f>
        <v>4.7535901911063645</v>
      </c>
      <c r="BQ147" s="124">
        <f t="shared" si="94"/>
        <v>81.414770019326014</v>
      </c>
      <c r="BR147" s="160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2">
        <f t="shared" si="96"/>
        <v>34.409127606189642</v>
      </c>
    </row>
    <row r="148" spans="1:74" x14ac:dyDescent="0.25">
      <c r="A148" s="144">
        <f t="shared" si="59"/>
        <v>209</v>
      </c>
      <c r="B148" s="79">
        <v>44111</v>
      </c>
      <c r="D148" s="84">
        <f>LN(SUM($C$2:C148))</f>
        <v>4.2484952420493594</v>
      </c>
      <c r="E148" s="123">
        <f t="shared" si="78"/>
        <v>25.952718727908337</v>
      </c>
      <c r="F148" s="159"/>
      <c r="G148" s="107">
        <v>4</v>
      </c>
      <c r="H148" s="88">
        <f>LN(SUM($G$2:G148))</f>
        <v>5.0689042022202315</v>
      </c>
      <c r="I148" s="123">
        <f t="shared" si="79"/>
        <v>31.668395773569632</v>
      </c>
      <c r="J148" s="160"/>
      <c r="K148" s="78">
        <v>9</v>
      </c>
      <c r="L148" s="88">
        <f>LN(SUM($K$2:K148))</f>
        <v>6.1984787164923079</v>
      </c>
      <c r="M148" s="123">
        <f t="shared" si="81"/>
        <v>43.133680674469581</v>
      </c>
      <c r="N148" s="160"/>
      <c r="O148" s="92">
        <v>17</v>
      </c>
      <c r="P148" s="88">
        <f>LN(SUM($O$2:O148))</f>
        <v>5.6167710976665717</v>
      </c>
      <c r="Q148" s="123">
        <f t="shared" si="80"/>
        <v>21.955557306184801</v>
      </c>
      <c r="R148" s="160"/>
      <c r="T148" s="88">
        <f>LN(SUM($S$2:S148))</f>
        <v>2.7080502011022101</v>
      </c>
      <c r="U148" s="127" t="e">
        <f t="shared" si="82"/>
        <v>#DIV/0!</v>
      </c>
      <c r="V148" s="160"/>
      <c r="X148" s="88">
        <f>LN(SUM($W$2:W148))</f>
        <v>1.3862943611198906</v>
      </c>
      <c r="Y148" s="124">
        <f t="shared" si="83"/>
        <v>22.487927836763294</v>
      </c>
      <c r="Z148" s="160"/>
      <c r="AA148" s="112">
        <v>11</v>
      </c>
      <c r="AB148" s="88">
        <f>LN(SUM($AA$2:AA148))</f>
        <v>4.8978397999509111</v>
      </c>
      <c r="AC148" s="123">
        <f t="shared" si="84"/>
        <v>15.601636674181249</v>
      </c>
      <c r="AD148" s="160"/>
      <c r="AE148" s="92">
        <v>17</v>
      </c>
      <c r="AF148" s="88">
        <f>LN(SUM($AE$2:AE148))</f>
        <v>7.2492150571143892</v>
      </c>
      <c r="AG148" s="123">
        <f t="shared" si="85"/>
        <v>94.363035430127297</v>
      </c>
      <c r="AH148" s="160"/>
      <c r="AJ148" s="88">
        <f>LN(SUM($AI$2:AI148))</f>
        <v>4.6249728132842707</v>
      </c>
      <c r="AK148" s="123">
        <f t="shared" si="86"/>
        <v>45.304707918639593</v>
      </c>
      <c r="AL148" s="160"/>
      <c r="AM148" s="92">
        <v>3</v>
      </c>
      <c r="AN148" s="88">
        <f>LN(SUM($AM$2:AM148))</f>
        <v>4.7535901911063645</v>
      </c>
      <c r="AO148" s="123">
        <f t="shared" si="87"/>
        <v>34.027544401132161</v>
      </c>
      <c r="AP148" s="160"/>
      <c r="AR148" s="88">
        <f>LN(SUM($AQ$2:AQ148))</f>
        <v>4.3040650932041702</v>
      </c>
      <c r="AS148" s="123">
        <f t="shared" si="88"/>
        <v>27.946847337464686</v>
      </c>
      <c r="AT148" s="160"/>
      <c r="AU148" s="78">
        <v>45</v>
      </c>
      <c r="AV148" s="88">
        <f>LN(SUM($AU$2:AU148))</f>
        <v>8.5792285823356895</v>
      </c>
      <c r="AW148" s="123">
        <f t="shared" si="89"/>
        <v>39.097935460196986</v>
      </c>
      <c r="AX148" s="160"/>
      <c r="AZ148" s="77">
        <f>LN(SUM($AY$2:AY148))</f>
        <v>2.1972245773362196</v>
      </c>
      <c r="BA148" s="123">
        <f t="shared" si="90"/>
        <v>6.6037976751005028</v>
      </c>
      <c r="BB148" s="160"/>
      <c r="BC148" s="117">
        <v>5</v>
      </c>
      <c r="BD148" s="77">
        <f>LN(SUM($BC$2:BC148))</f>
        <v>3.8501476017100584</v>
      </c>
      <c r="BE148" s="123">
        <f t="shared" si="91"/>
        <v>13.680484727096008</v>
      </c>
      <c r="BF148" s="160"/>
      <c r="BG148" s="91">
        <v>13</v>
      </c>
      <c r="BH148" s="77">
        <f>LN(SUM($BG$2:BG148))</f>
        <v>5.1590552992145291</v>
      </c>
      <c r="BI148" s="123">
        <f t="shared" si="92"/>
        <v>20.230402177025265</v>
      </c>
      <c r="BJ148" s="160"/>
      <c r="BK148" s="91">
        <v>2</v>
      </c>
      <c r="BL148" s="77">
        <f>LN(SUM($BK$2:BK148))</f>
        <v>4.499809670330265</v>
      </c>
      <c r="BM148" s="124">
        <f t="shared" si="93"/>
        <v>32.001799709519759</v>
      </c>
      <c r="BN148" s="160"/>
      <c r="BO148" s="92">
        <v>1</v>
      </c>
      <c r="BP148" s="77">
        <f>LN(SUM($BO$2:BO148))</f>
        <v>4.7621739347977563</v>
      </c>
      <c r="BQ148" s="124">
        <f t="shared" si="94"/>
        <v>78.878390472185174</v>
      </c>
      <c r="BR148" s="160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2">
        <f t="shared" si="96"/>
        <v>34.933761973941031</v>
      </c>
    </row>
    <row r="149" spans="1:74" x14ac:dyDescent="0.25">
      <c r="A149" s="144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3">
        <f t="shared" si="78"/>
        <v>33.725756351546821</v>
      </c>
      <c r="F149" s="159"/>
      <c r="G149" s="107">
        <v>1</v>
      </c>
      <c r="H149" s="88">
        <f>LN(SUM($G$2:G149))</f>
        <v>5.0751738152338266</v>
      </c>
      <c r="I149" s="123">
        <f t="shared" si="79"/>
        <v>30.475146329868139</v>
      </c>
      <c r="J149" s="160"/>
      <c r="K149" s="78">
        <v>18</v>
      </c>
      <c r="L149" s="88">
        <f>LN(SUM($K$2:K149))</f>
        <v>6.2344107257183712</v>
      </c>
      <c r="M149" s="123">
        <f t="shared" si="81"/>
        <v>36.013861850279994</v>
      </c>
      <c r="N149" s="160"/>
      <c r="O149" s="92">
        <v>2</v>
      </c>
      <c r="P149" s="88">
        <f>LN(SUM($O$2:O149))</f>
        <v>5.6240175061873385</v>
      </c>
      <c r="Q149" s="123">
        <f t="shared" si="80"/>
        <v>20.071586530313837</v>
      </c>
      <c r="R149" s="160"/>
      <c r="T149" s="88">
        <f>LN(SUM($S$2:S149))</f>
        <v>2.7080502011022101</v>
      </c>
      <c r="U149" s="127" t="e">
        <f t="shared" si="82"/>
        <v>#DIV/0!</v>
      </c>
      <c r="V149" s="160"/>
      <c r="X149" s="88">
        <f>LN(SUM($W$2:W149))</f>
        <v>1.3862943611198906</v>
      </c>
      <c r="Y149" s="124" t="e">
        <f t="shared" si="83"/>
        <v>#DIV/0!</v>
      </c>
      <c r="Z149" s="160"/>
      <c r="AA149" s="112">
        <v>1</v>
      </c>
      <c r="AB149" s="88">
        <f>LN(SUM($AA$2:AA149))</f>
        <v>4.9052747784384296</v>
      </c>
      <c r="AC149" s="123">
        <f t="shared" si="84"/>
        <v>16.3692605465173</v>
      </c>
      <c r="AD149" s="160"/>
      <c r="AE149" s="92">
        <v>24</v>
      </c>
      <c r="AF149" s="88">
        <f>LN(SUM($AE$2:AE149))</f>
        <v>7.2661287795564506</v>
      </c>
      <c r="AG149" s="123">
        <f t="shared" si="85"/>
        <v>80.054746596342071</v>
      </c>
      <c r="AH149" s="160"/>
      <c r="AI149" s="92">
        <v>1</v>
      </c>
      <c r="AJ149" s="88">
        <f>LN(SUM($AI$2:AI149))</f>
        <v>4.6347289882296359</v>
      </c>
      <c r="AK149" s="123">
        <f t="shared" si="86"/>
        <v>56.441789127872021</v>
      </c>
      <c r="AL149" s="160"/>
      <c r="AN149" s="88">
        <f>LN(SUM($AM$2:AM149))</f>
        <v>4.7535901911063645</v>
      </c>
      <c r="AO149" s="123">
        <f t="shared" si="87"/>
        <v>36.956549677882002</v>
      </c>
      <c r="AP149" s="160"/>
      <c r="AQ149" s="112">
        <v>1</v>
      </c>
      <c r="AR149" s="88">
        <f>LN(SUM($AQ$2:AQ149))</f>
        <v>4.3174881135363101</v>
      </c>
      <c r="AS149" s="123">
        <f t="shared" si="88"/>
        <v>42.076554316986403</v>
      </c>
      <c r="AT149" s="160"/>
      <c r="AU149" s="78">
        <v>90</v>
      </c>
      <c r="AV149" s="88">
        <f>LN(SUM($AU$2:AU149))</f>
        <v>8.596004371840527</v>
      </c>
      <c r="AW149" s="123">
        <f t="shared" si="89"/>
        <v>42.135626813621748</v>
      </c>
      <c r="AX149" s="160"/>
      <c r="AZ149" s="77">
        <f>LN(SUM($AY$2:AY149))</f>
        <v>2.1972245773362196</v>
      </c>
      <c r="BA149" s="123">
        <f t="shared" si="90"/>
        <v>5.5031647292504182</v>
      </c>
      <c r="BB149" s="160"/>
      <c r="BC149" s="117">
        <v>4</v>
      </c>
      <c r="BD149" s="77">
        <f>LN(SUM($BC$2:BC149))</f>
        <v>3.9318256327243257</v>
      </c>
      <c r="BE149" s="123">
        <f t="shared" si="91"/>
        <v>12.416992219071613</v>
      </c>
      <c r="BF149" s="160"/>
      <c r="BG149" s="91">
        <v>8</v>
      </c>
      <c r="BH149" s="77">
        <f>LN(SUM($BG$2:BG149))</f>
        <v>5.2040066870767951</v>
      </c>
      <c r="BI149" s="124">
        <f t="shared" si="92"/>
        <v>19.090491693395936</v>
      </c>
      <c r="BJ149" s="160"/>
      <c r="BL149" s="77">
        <f>LN(SUM($BK$2:BK149))</f>
        <v>4.499809670330265</v>
      </c>
      <c r="BM149" s="124">
        <f t="shared" si="93"/>
        <v>38.805557131746596</v>
      </c>
      <c r="BN149" s="160"/>
      <c r="BP149" s="77">
        <f>LN(SUM($BO$2:BO149))</f>
        <v>4.7621739347977563</v>
      </c>
      <c r="BQ149" s="124">
        <f t="shared" si="94"/>
        <v>96.522820159377986</v>
      </c>
      <c r="BR149" s="160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2">
        <f t="shared" si="96"/>
        <v>35.949699140413941</v>
      </c>
    </row>
    <row r="150" spans="1:74" x14ac:dyDescent="0.25">
      <c r="A150" s="144">
        <f t="shared" si="59"/>
        <v>211</v>
      </c>
      <c r="B150" s="79">
        <v>44113</v>
      </c>
      <c r="C150" s="94"/>
      <c r="D150" s="84">
        <f>LN(SUM($C$2:C150))</f>
        <v>4.2484952420493594</v>
      </c>
      <c r="E150" s="123">
        <f t="shared" si="78"/>
        <v>73.102985569087579</v>
      </c>
      <c r="F150" s="159"/>
      <c r="G150" s="107">
        <v>14</v>
      </c>
      <c r="H150" s="88">
        <f>LN(SUM($G$2:G150))</f>
        <v>5.1590552992145291</v>
      </c>
      <c r="I150" s="123">
        <f t="shared" si="79"/>
        <v>22.641190688510083</v>
      </c>
      <c r="J150" s="160"/>
      <c r="K150" s="78">
        <v>16</v>
      </c>
      <c r="L150" s="88">
        <f>LN(SUM($K$2:K150))</f>
        <v>6.2653012127377101</v>
      </c>
      <c r="M150" s="123">
        <f t="shared" si="81"/>
        <v>30.549024791684538</v>
      </c>
      <c r="N150" s="160"/>
      <c r="O150" s="92">
        <v>12</v>
      </c>
      <c r="P150" s="88">
        <f>LN(SUM($O$2:O150))</f>
        <v>5.6664266881124323</v>
      </c>
      <c r="Q150" s="123">
        <f t="shared" si="80"/>
        <v>19.065158286507558</v>
      </c>
      <c r="R150" s="160"/>
      <c r="T150" s="88">
        <f>LN(SUM($S$2:S150))</f>
        <v>2.7080502011022101</v>
      </c>
      <c r="U150" s="127" t="e">
        <f t="shared" si="82"/>
        <v>#DIV/0!</v>
      </c>
      <c r="V150" s="160"/>
      <c r="X150" s="88">
        <f>LN(SUM($W$2:W150))</f>
        <v>1.3862943611198906</v>
      </c>
      <c r="Y150" s="124" t="e">
        <f t="shared" si="83"/>
        <v>#DIV/0!</v>
      </c>
      <c r="Z150" s="160"/>
      <c r="AA150" s="112">
        <v>7</v>
      </c>
      <c r="AB150" s="88">
        <f>LN(SUM($AA$2:AA150))</f>
        <v>4.9558270576012609</v>
      </c>
      <c r="AC150" s="123">
        <f t="shared" si="84"/>
        <v>14.405053174089518</v>
      </c>
      <c r="AD150" s="160"/>
      <c r="AE150" s="92">
        <v>41</v>
      </c>
      <c r="AF150" s="88">
        <f>LN(SUM($AE$2:AE150))</f>
        <v>7.2943772992888212</v>
      </c>
      <c r="AG150" s="123">
        <f t="shared" si="85"/>
        <v>52.318467927190497</v>
      </c>
      <c r="AH150" s="160"/>
      <c r="AI150" s="92">
        <v>4</v>
      </c>
      <c r="AJ150" s="88">
        <f>LN(SUM($AI$2:AI150))</f>
        <v>4.6728288344619058</v>
      </c>
      <c r="AK150" s="123">
        <f t="shared" si="86"/>
        <v>68.775276180217617</v>
      </c>
      <c r="AL150" s="160"/>
      <c r="AM150" s="92">
        <v>4</v>
      </c>
      <c r="AN150" s="88">
        <f>LN(SUM($AM$2:AM150))</f>
        <v>4.7874917427820458</v>
      </c>
      <c r="AO150" s="123">
        <f t="shared" si="87"/>
        <v>36.569716754078073</v>
      </c>
      <c r="AP150" s="160"/>
      <c r="AQ150" s="111">
        <v>6</v>
      </c>
      <c r="AR150" s="88">
        <f>LN(SUM($AQ$2:AQ150))</f>
        <v>4.3944491546724391</v>
      </c>
      <c r="AS150" s="123">
        <f t="shared" si="88"/>
        <v>32.891167168479839</v>
      </c>
      <c r="AT150" s="160"/>
      <c r="AU150" s="78">
        <v>96</v>
      </c>
      <c r="AV150" s="88">
        <f>LN(SUM($AU$2:AU150))</f>
        <v>8.6135936857025523</v>
      </c>
      <c r="AW150" s="123">
        <f t="shared" si="89"/>
        <v>45.024211032239506</v>
      </c>
      <c r="AX150" s="160"/>
      <c r="AY150" s="92">
        <v>3</v>
      </c>
      <c r="AZ150" s="77">
        <f>LN(SUM($AY$2:AY150))</f>
        <v>2.4849066497880004</v>
      </c>
      <c r="BA150" s="123">
        <f t="shared" si="90"/>
        <v>4.4212197510098372</v>
      </c>
      <c r="BB150" s="160"/>
      <c r="BC150" s="111">
        <v>9</v>
      </c>
      <c r="BD150" s="77">
        <f>LN(SUM($BC$2:BC150))</f>
        <v>4.0943445622221004</v>
      </c>
      <c r="BE150" s="123">
        <f t="shared" si="91"/>
        <v>10.845688602639283</v>
      </c>
      <c r="BF150" s="160"/>
      <c r="BG150" s="91">
        <v>15</v>
      </c>
      <c r="BH150" s="77">
        <f>LN(SUM($BG$2:BG150))</f>
        <v>5.2832037287379885</v>
      </c>
      <c r="BI150" s="124">
        <f t="shared" si="92"/>
        <v>15.470818895414746</v>
      </c>
      <c r="BJ150" s="160"/>
      <c r="BK150" s="92">
        <v>3</v>
      </c>
      <c r="BL150" s="77">
        <f>LN(SUM($BK$2:BK150))</f>
        <v>4.5325994931532563</v>
      </c>
      <c r="BM150" s="124">
        <f t="shared" si="93"/>
        <v>35.344302098836302</v>
      </c>
      <c r="BN150" s="160"/>
      <c r="BO150" s="92">
        <v>2</v>
      </c>
      <c r="BP150" s="77">
        <f>LN(SUM($BO$2:BO150))</f>
        <v>4.7791234931115296</v>
      </c>
      <c r="BQ150" s="124">
        <f t="shared" si="94"/>
        <v>125.78212730136741</v>
      </c>
      <c r="BR150" s="160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2">
        <f t="shared" si="96"/>
        <v>37.049286838325941</v>
      </c>
    </row>
    <row r="151" spans="1:74" x14ac:dyDescent="0.25">
      <c r="A151" s="144">
        <f t="shared" si="59"/>
        <v>212</v>
      </c>
      <c r="B151" s="79">
        <v>44114</v>
      </c>
      <c r="C151" s="94"/>
      <c r="D151" s="84">
        <f>LN(SUM($C$2:C151))</f>
        <v>4.2484952420493594</v>
      </c>
      <c r="E151" s="123">
        <f t="shared" si="78"/>
        <v>269.76822838401768</v>
      </c>
      <c r="F151" s="159"/>
      <c r="G151" s="107">
        <v>13</v>
      </c>
      <c r="H151" s="88">
        <f>LN(SUM($G$2:G151))</f>
        <v>5.2311086168545868</v>
      </c>
      <c r="I151" s="123">
        <f t="shared" si="79"/>
        <v>17.350997660498127</v>
      </c>
      <c r="J151" s="160"/>
      <c r="K151" s="78">
        <v>6</v>
      </c>
      <c r="L151" s="88">
        <f>LN(SUM($K$2:K151))</f>
        <v>6.2766434893416445</v>
      </c>
      <c r="M151" s="123">
        <f t="shared" si="81"/>
        <v>29.395540167337082</v>
      </c>
      <c r="N151" s="160"/>
      <c r="O151" s="92">
        <v>19</v>
      </c>
      <c r="P151" s="88">
        <f>LN(SUM($O$2:O151))</f>
        <v>5.730099782973574</v>
      </c>
      <c r="Q151" s="123">
        <f t="shared" si="80"/>
        <v>16.295432279400192</v>
      </c>
      <c r="R151" s="160"/>
      <c r="T151" s="88">
        <f>LN(SUM($S$2:S151))</f>
        <v>2.7080502011022101</v>
      </c>
      <c r="U151" s="127" t="e">
        <f t="shared" si="82"/>
        <v>#DIV/0!</v>
      </c>
      <c r="V151" s="160"/>
      <c r="X151" s="88">
        <f>LN(SUM($W$2:W151))</f>
        <v>1.3862943611198906</v>
      </c>
      <c r="Y151" s="124" t="e">
        <f t="shared" si="83"/>
        <v>#DIV/0!</v>
      </c>
      <c r="Z151" s="160"/>
      <c r="AA151" s="112">
        <v>18</v>
      </c>
      <c r="AB151" s="88">
        <f>LN(SUM($AA$2:AA151))</f>
        <v>5.0751738152338266</v>
      </c>
      <c r="AC151" s="123">
        <f t="shared" si="84"/>
        <v>12.180878369977734</v>
      </c>
      <c r="AD151" s="160"/>
      <c r="AE151" s="92">
        <v>17</v>
      </c>
      <c r="AF151" s="88">
        <f>LN(SUM($AE$2:AE151))</f>
        <v>7.3058600326840093</v>
      </c>
      <c r="AG151" s="123">
        <f t="shared" si="85"/>
        <v>42.674189357133052</v>
      </c>
      <c r="AH151" s="160"/>
      <c r="AJ151" s="88">
        <f>LN(SUM($AI$2:AI151))</f>
        <v>4.6728288344619058</v>
      </c>
      <c r="AK151" s="123">
        <f t="shared" si="86"/>
        <v>65.062911827859367</v>
      </c>
      <c r="AL151" s="160"/>
      <c r="AM151" s="92">
        <v>7</v>
      </c>
      <c r="AN151" s="88">
        <f>LN(SUM($AM$2:AM151))</f>
        <v>4.8441870864585912</v>
      </c>
      <c r="AO151" s="123">
        <f t="shared" si="87"/>
        <v>28.66750389733977</v>
      </c>
      <c r="AP151" s="160"/>
      <c r="AQ151" s="111">
        <v>1</v>
      </c>
      <c r="AR151" s="88">
        <f>LN(SUM($AQ$2:AQ151))</f>
        <v>4.4067192472642533</v>
      </c>
      <c r="AS151" s="123">
        <f t="shared" si="88"/>
        <v>30.365590739280773</v>
      </c>
      <c r="AT151" s="160"/>
      <c r="AU151" s="78">
        <v>133</v>
      </c>
      <c r="AV151" s="88">
        <f>LN(SUM($AU$2:AU151))</f>
        <v>8.6374620238071813</v>
      </c>
      <c r="AW151" s="123">
        <f t="shared" si="89"/>
        <v>43.044303952026283</v>
      </c>
      <c r="AX151" s="160"/>
      <c r="AY151" s="92">
        <v>6</v>
      </c>
      <c r="AZ151" s="77">
        <f>LN(SUM($AY$2:AY151))</f>
        <v>2.8903717578961645</v>
      </c>
      <c r="BA151" s="123">
        <f t="shared" si="90"/>
        <v>3.4696150494663023</v>
      </c>
      <c r="BB151" s="160"/>
      <c r="BC151" s="111">
        <v>6</v>
      </c>
      <c r="BD151" s="77">
        <f>LN(SUM($BC$2:BC151))</f>
        <v>4.1896547420264252</v>
      </c>
      <c r="BE151" s="123">
        <f t="shared" si="91"/>
        <v>8.1411644291453804</v>
      </c>
      <c r="BF151" s="160"/>
      <c r="BG151" s="91">
        <v>6</v>
      </c>
      <c r="BH151" s="77">
        <f>LN(SUM($BG$2:BG151))</f>
        <v>5.3132059790417872</v>
      </c>
      <c r="BI151" s="124">
        <f t="shared" si="92"/>
        <v>13.749976435982257</v>
      </c>
      <c r="BJ151" s="160"/>
      <c r="BK151" s="92">
        <v>3</v>
      </c>
      <c r="BL151" s="77">
        <f>LN(SUM($BK$2:BK151))</f>
        <v>4.5643481914678361</v>
      </c>
      <c r="BM151" s="124">
        <f t="shared" si="93"/>
        <v>34.201734869183468</v>
      </c>
      <c r="BN151" s="160"/>
      <c r="BO151" s="92">
        <v>1</v>
      </c>
      <c r="BP151" s="77">
        <f>LN(SUM($BO$2:BO151))</f>
        <v>4.7874917427820458</v>
      </c>
      <c r="BQ151" s="124">
        <f t="shared" si="94"/>
        <v>94.837846244858341</v>
      </c>
      <c r="BR151" s="160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2">
        <f t="shared" si="96"/>
        <v>37.319170769313928</v>
      </c>
    </row>
    <row r="152" spans="1:74" x14ac:dyDescent="0.25">
      <c r="A152" s="144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3">
        <f t="shared" si="78"/>
        <v>226.41267487387555</v>
      </c>
      <c r="F152" s="159"/>
      <c r="G152" s="107">
        <v>9</v>
      </c>
      <c r="H152" s="88">
        <f>LN(SUM($G$2:G152))</f>
        <v>5.2781146592305168</v>
      </c>
      <c r="I152" s="123">
        <f t="shared" si="79"/>
        <v>14.835458195943552</v>
      </c>
      <c r="J152" s="160"/>
      <c r="K152" s="78">
        <v>17</v>
      </c>
      <c r="L152" s="88">
        <f>LN(SUM($K$2:K152))</f>
        <v>6.3080984415095305</v>
      </c>
      <c r="M152" s="123">
        <f t="shared" si="81"/>
        <v>28.46508399696129</v>
      </c>
      <c r="N152" s="160"/>
      <c r="O152" s="92">
        <v>22</v>
      </c>
      <c r="P152" s="88">
        <f>LN(SUM($O$2:O152))</f>
        <v>5.7990926544605257</v>
      </c>
      <c r="Q152" s="123">
        <f t="shared" si="80"/>
        <v>14.278055853120723</v>
      </c>
      <c r="R152" s="160"/>
      <c r="T152" s="88">
        <f>LN(SUM($S$2:S152))</f>
        <v>2.7080502011022101</v>
      </c>
      <c r="U152" s="127" t="e">
        <f t="shared" si="82"/>
        <v>#DIV/0!</v>
      </c>
      <c r="V152" s="160"/>
      <c r="X152" s="88">
        <f>LN(SUM($W$2:W152))</f>
        <v>1.3862943611198906</v>
      </c>
      <c r="Y152" s="124" t="e">
        <f t="shared" si="83"/>
        <v>#DIV/0!</v>
      </c>
      <c r="Z152" s="160"/>
      <c r="AA152" s="112">
        <v>22</v>
      </c>
      <c r="AB152" s="88">
        <f>LN(SUM($AA$2:AA152))</f>
        <v>5.2040066870767951</v>
      </c>
      <c r="AC152" s="123">
        <f t="shared" si="84"/>
        <v>9.6374523243338146</v>
      </c>
      <c r="AD152" s="160"/>
      <c r="AE152" s="92">
        <v>29</v>
      </c>
      <c r="AF152" s="88">
        <f>LN(SUM($AE$2:AE152))</f>
        <v>7.3251489579555749</v>
      </c>
      <c r="AG152" s="123">
        <f t="shared" si="85"/>
        <v>38.365005646742944</v>
      </c>
      <c r="AH152" s="160"/>
      <c r="AI152" s="92">
        <v>2</v>
      </c>
      <c r="AJ152" s="88">
        <f>LN(SUM($AI$2:AI152))</f>
        <v>4.6913478822291435</v>
      </c>
      <c r="AK152" s="123">
        <f t="shared" si="86"/>
        <v>52.13730753399593</v>
      </c>
      <c r="AL152" s="160"/>
      <c r="AM152" s="92">
        <v>2</v>
      </c>
      <c r="AN152" s="88">
        <f>LN(SUM($AM$2:AM152))</f>
        <v>4.8598124043616719</v>
      </c>
      <c r="AO152" s="123">
        <f t="shared" si="87"/>
        <v>25.110985148006499</v>
      </c>
      <c r="AP152" s="160"/>
      <c r="AQ152" s="111">
        <v>5</v>
      </c>
      <c r="AR152" s="88">
        <f>LN(SUM($AQ$2:AQ152))</f>
        <v>4.4659081186545837</v>
      </c>
      <c r="AS152" s="123">
        <f t="shared" si="88"/>
        <v>22.478235075430984</v>
      </c>
      <c r="AT152" s="160"/>
      <c r="AU152" s="78">
        <v>58</v>
      </c>
      <c r="AV152" s="88">
        <f>LN(SUM($AU$2:AU152))</f>
        <v>8.6476949994803949</v>
      </c>
      <c r="AW152" s="123">
        <f t="shared" si="89"/>
        <v>42.767588028191788</v>
      </c>
      <c r="AX152" s="160"/>
      <c r="AY152" s="92">
        <v>3</v>
      </c>
      <c r="AZ152" s="77">
        <f>LN(SUM($AY$2:AY152))</f>
        <v>3.044522437723423</v>
      </c>
      <c r="BA152" s="123">
        <f t="shared" si="90"/>
        <v>3.2459231414476655</v>
      </c>
      <c r="BB152" s="160"/>
      <c r="BC152" s="111">
        <v>9</v>
      </c>
      <c r="BD152" s="77">
        <f>LN(SUM($BC$2:BC152))</f>
        <v>4.3174881135363101</v>
      </c>
      <c r="BE152" s="123">
        <f t="shared" si="91"/>
        <v>6.5569851737659404</v>
      </c>
      <c r="BF152" s="160"/>
      <c r="BG152" s="91">
        <v>19</v>
      </c>
      <c r="BH152" s="77">
        <f>LN(SUM($BG$2:BG152))</f>
        <v>5.4026773818722793</v>
      </c>
      <c r="BI152" s="124">
        <f t="shared" si="92"/>
        <v>11.652970614816521</v>
      </c>
      <c r="BJ152" s="160"/>
      <c r="BK152" s="92">
        <v>4</v>
      </c>
      <c r="BL152" s="77">
        <f>LN(SUM($BK$2:BK152))</f>
        <v>4.6051701859880918</v>
      </c>
      <c r="BM152" s="124">
        <f t="shared" si="93"/>
        <v>27.950716183190096</v>
      </c>
      <c r="BN152" s="160"/>
      <c r="BO152" s="92">
        <v>1</v>
      </c>
      <c r="BP152" s="77">
        <f>LN(SUM($BO$2:BO152))</f>
        <v>4.7957905455967413</v>
      </c>
      <c r="BQ152" s="124">
        <f t="shared" si="94"/>
        <v>81.777658516635526</v>
      </c>
      <c r="BR152" s="160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2">
        <f t="shared" si="96"/>
        <v>36.81778971920464</v>
      </c>
    </row>
    <row r="153" spans="1:74" x14ac:dyDescent="0.25">
      <c r="A153" s="144">
        <f t="shared" si="59"/>
        <v>214</v>
      </c>
      <c r="B153" s="79">
        <v>44116</v>
      </c>
      <c r="C153" s="94"/>
      <c r="D153" s="84">
        <f>LN(SUM($C$2:C153))</f>
        <v>4.2626798770413155</v>
      </c>
      <c r="E153" s="123">
        <f t="shared" si="78"/>
        <v>273.64991861524146</v>
      </c>
      <c r="F153" s="159"/>
      <c r="G153" s="107">
        <v>8</v>
      </c>
      <c r="H153" s="88">
        <f>LN(SUM($G$2:G153))</f>
        <v>5.3181199938442161</v>
      </c>
      <c r="I153" s="123">
        <f t="shared" si="79"/>
        <v>13.878404685201881</v>
      </c>
      <c r="J153" s="160"/>
      <c r="K153" s="78">
        <v>5</v>
      </c>
      <c r="L153" s="88">
        <f>LN(SUM($K$2:K153))</f>
        <v>6.3171646867472839</v>
      </c>
      <c r="M153" s="123">
        <f t="shared" si="81"/>
        <v>28.841804965063339</v>
      </c>
      <c r="N153" s="160"/>
      <c r="O153" s="92">
        <v>20</v>
      </c>
      <c r="P153" s="88">
        <f>LN(SUM($O$2:O153))</f>
        <v>5.857933154483459</v>
      </c>
      <c r="Q153" s="123">
        <f t="shared" si="80"/>
        <v>14.006549774036293</v>
      </c>
      <c r="R153" s="160"/>
      <c r="S153" s="92">
        <v>1</v>
      </c>
      <c r="T153" s="88">
        <f>LN(SUM($S$2:S153))</f>
        <v>2.7725887222397811</v>
      </c>
      <c r="U153" s="127">
        <f t="shared" si="82"/>
        <v>100.24050088529241</v>
      </c>
      <c r="V153" s="160"/>
      <c r="X153" s="88">
        <f>LN(SUM($W$2:W153))</f>
        <v>1.3862943611198906</v>
      </c>
      <c r="Y153" s="124" t="e">
        <f t="shared" si="83"/>
        <v>#DIV/0!</v>
      </c>
      <c r="Z153" s="160"/>
      <c r="AB153" s="88">
        <f>LN(SUM($AA$2:AA153))</f>
        <v>5.2040066870767951</v>
      </c>
      <c r="AC153" s="123">
        <f t="shared" si="84"/>
        <v>9.9137370267938323</v>
      </c>
      <c r="AD153" s="160"/>
      <c r="AE153" s="92">
        <v>2</v>
      </c>
      <c r="AF153" s="88">
        <f>LN(SUM($AE$2:AE153))</f>
        <v>7.3264656138403224</v>
      </c>
      <c r="AG153" s="123">
        <f t="shared" si="85"/>
        <v>42.208192222151993</v>
      </c>
      <c r="AH153" s="160"/>
      <c r="AJ153" s="88">
        <f>LN(SUM($AI$2:AI153))</f>
        <v>4.6913478822291435</v>
      </c>
      <c r="AK153" s="123">
        <f t="shared" si="86"/>
        <v>52.457898610702706</v>
      </c>
      <c r="AL153" s="160"/>
      <c r="AN153" s="88">
        <f>LN(SUM($AM$2:AM153))</f>
        <v>4.8598124043616719</v>
      </c>
      <c r="AO153" s="123">
        <f t="shared" si="87"/>
        <v>27.713413066350491</v>
      </c>
      <c r="AP153" s="160"/>
      <c r="AQ153" s="111"/>
      <c r="AR153" s="88">
        <f>LN(SUM($AQ$2:AQ153))</f>
        <v>4.4659081186545837</v>
      </c>
      <c r="AS153" s="123">
        <f t="shared" si="88"/>
        <v>21.601871918870696</v>
      </c>
      <c r="AT153" s="160"/>
      <c r="AU153" s="78">
        <v>92</v>
      </c>
      <c r="AV153" s="88">
        <f>LN(SUM($AU$2:AU153))</f>
        <v>8.6637148440790046</v>
      </c>
      <c r="AW153" s="123">
        <f t="shared" si="89"/>
        <v>42.437600102263637</v>
      </c>
      <c r="AX153" s="160"/>
      <c r="AZ153" s="77">
        <f>LN(SUM($AY$2:AY153))</f>
        <v>3.044522437723423</v>
      </c>
      <c r="BA153" s="123">
        <f t="shared" si="90"/>
        <v>3.9370288508275149</v>
      </c>
      <c r="BB153" s="160"/>
      <c r="BC153" s="111"/>
      <c r="BD153" s="77">
        <f>LN(SUM($BC$2:BC153))</f>
        <v>4.3174881135363101</v>
      </c>
      <c r="BE153" s="123">
        <f t="shared" si="91"/>
        <v>6.6194913514009484</v>
      </c>
      <c r="BF153" s="160"/>
      <c r="BH153" s="77">
        <f>LN(SUM($BG$2:BG153))</f>
        <v>5.4026773818722793</v>
      </c>
      <c r="BI153" s="124">
        <f t="shared" si="92"/>
        <v>12.439010074819913</v>
      </c>
      <c r="BJ153" s="160"/>
      <c r="BK153" s="92">
        <v>3</v>
      </c>
      <c r="BL153" s="77">
        <f>LN(SUM($BK$2:BK153))</f>
        <v>4.6347289882296359</v>
      </c>
      <c r="BM153" s="124">
        <f t="shared" si="93"/>
        <v>25.96626218401294</v>
      </c>
      <c r="BN153" s="160"/>
      <c r="BP153" s="77">
        <f>LN(SUM($BO$2:BO153))</f>
        <v>4.7957905455967413</v>
      </c>
      <c r="BQ153" s="124">
        <f t="shared" si="94"/>
        <v>88.560053364173143</v>
      </c>
      <c r="BR153" s="160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2">
        <f t="shared" si="96"/>
        <v>35.834090113910335</v>
      </c>
    </row>
    <row r="154" spans="1:74" x14ac:dyDescent="0.25">
      <c r="A154" s="144">
        <f t="shared" si="59"/>
        <v>215</v>
      </c>
      <c r="B154" s="79">
        <v>44117</v>
      </c>
      <c r="C154" s="94"/>
      <c r="D154" s="84">
        <f>LN(SUM($C$2:C154))</f>
        <v>4.2626798770413155</v>
      </c>
      <c r="E154" s="123">
        <f t="shared" si="78"/>
        <v>228.04159884603456</v>
      </c>
      <c r="F154" s="159"/>
      <c r="G154" s="107">
        <v>8</v>
      </c>
      <c r="H154" s="88">
        <f>LN(SUM($G$2:G154))</f>
        <v>5.3565862746720123</v>
      </c>
      <c r="I154" s="123">
        <f t="shared" si="79"/>
        <v>13.220809510928309</v>
      </c>
      <c r="J154" s="160"/>
      <c r="K154" s="78">
        <v>11</v>
      </c>
      <c r="L154" s="88">
        <f>LN(SUM($K$2:K154))</f>
        <v>6.3368257311464413</v>
      </c>
      <c r="M154" s="123">
        <f t="shared" si="81"/>
        <v>31.135380656575897</v>
      </c>
      <c r="N154" s="160"/>
      <c r="O154" s="92">
        <v>23</v>
      </c>
      <c r="P154" s="88">
        <f>LN(SUM($O$2:O154))</f>
        <v>5.9215784196438159</v>
      </c>
      <c r="Q154" s="123">
        <f t="shared" si="80"/>
        <v>12.811323987305109</v>
      </c>
      <c r="R154" s="160"/>
      <c r="T154" s="88">
        <f>LN(SUM($S$2:S154))</f>
        <v>2.7725887222397811</v>
      </c>
      <c r="U154" s="127">
        <f t="shared" si="82"/>
        <v>60.144300531175439</v>
      </c>
      <c r="V154" s="160"/>
      <c r="X154" s="88">
        <f>LN(SUM($W$2:W154))</f>
        <v>1.3862943611198906</v>
      </c>
      <c r="Y154" s="124" t="e">
        <f t="shared" si="83"/>
        <v>#DIV/0!</v>
      </c>
      <c r="Z154" s="160"/>
      <c r="AB154" s="88">
        <f>LN(SUM($AA$2:AA154))</f>
        <v>5.2040066870767951</v>
      </c>
      <c r="AC154" s="123">
        <f t="shared" si="84"/>
        <v>11.001437448470162</v>
      </c>
      <c r="AD154" s="160"/>
      <c r="AE154" s="92">
        <v>9</v>
      </c>
      <c r="AF154" s="88">
        <f>LN(SUM($AE$2:AE154))</f>
        <v>7.3323692059290622</v>
      </c>
      <c r="AG154" s="123">
        <f t="shared" si="85"/>
        <v>48.410438334981372</v>
      </c>
      <c r="AH154" s="160"/>
      <c r="AJ154" s="88">
        <f>LN(SUM($AI$2:AI154))</f>
        <v>4.6913478822291435</v>
      </c>
      <c r="AK154" s="123">
        <f t="shared" si="86"/>
        <v>58.655709760259342</v>
      </c>
      <c r="AL154" s="160"/>
      <c r="AM154" s="92">
        <v>5</v>
      </c>
      <c r="AN154" s="88">
        <f>LN(SUM($AM$2:AM154))</f>
        <v>4.8978397999509111</v>
      </c>
      <c r="AO154" s="123">
        <f t="shared" si="87"/>
        <v>27.049121501500299</v>
      </c>
      <c r="AP154" s="160"/>
      <c r="AQ154" s="112">
        <v>1</v>
      </c>
      <c r="AR154" s="88">
        <f>LN(SUM($AQ$2:AQ154))</f>
        <v>4.4773368144782069</v>
      </c>
      <c r="AS154" s="123">
        <f t="shared" si="88"/>
        <v>21.853183306475888</v>
      </c>
      <c r="AT154" s="160"/>
      <c r="AU154" s="78">
        <v>148</v>
      </c>
      <c r="AV154" s="88">
        <f>LN(SUM($AU$2:AU154))</f>
        <v>8.6889592342706763</v>
      </c>
      <c r="AW154" s="123">
        <f t="shared" si="89"/>
        <v>38.916318220985993</v>
      </c>
      <c r="AX154" s="160"/>
      <c r="AZ154" s="77">
        <f>LN(SUM($AY$2:AY154))</f>
        <v>3.044522437723423</v>
      </c>
      <c r="BA154" s="123">
        <f t="shared" si="90"/>
        <v>4.04664215900213</v>
      </c>
      <c r="BB154" s="160"/>
      <c r="BC154" s="111">
        <v>1</v>
      </c>
      <c r="BD154" s="77">
        <f>LN(SUM($BC$2:BC154))</f>
        <v>4.3307333402863311</v>
      </c>
      <c r="BE154" s="123">
        <f t="shared" si="91"/>
        <v>7.9664707696432551</v>
      </c>
      <c r="BF154" s="160"/>
      <c r="BG154" s="92">
        <v>4</v>
      </c>
      <c r="BH154" s="77">
        <f>LN(SUM($BG$2:BG154))</f>
        <v>5.4205349992722862</v>
      </c>
      <c r="BI154" s="124">
        <f t="shared" si="92"/>
        <v>14.914935073672137</v>
      </c>
      <c r="BJ154" s="160"/>
      <c r="BL154" s="77">
        <f>LN(SUM($BK$2:BK154))</f>
        <v>4.6347289882296359</v>
      </c>
      <c r="BM154" s="124">
        <f t="shared" si="93"/>
        <v>25.975603475451202</v>
      </c>
      <c r="BN154" s="160"/>
      <c r="BO154" s="92">
        <v>3</v>
      </c>
      <c r="BP154" s="77">
        <f>LN(SUM($BO$2:BO154))</f>
        <v>4.8202815656050371</v>
      </c>
      <c r="BQ154" s="124">
        <f t="shared" si="94"/>
        <v>75.160262800436456</v>
      </c>
      <c r="BR154" s="160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2">
        <f t="shared" si="96"/>
        <v>34.413370478910409</v>
      </c>
    </row>
    <row r="155" spans="1:74" x14ac:dyDescent="0.25">
      <c r="A155" s="144">
        <f t="shared" si="59"/>
        <v>216</v>
      </c>
      <c r="B155" s="79">
        <v>44118</v>
      </c>
      <c r="C155" s="94"/>
      <c r="D155" s="84">
        <f>LN(SUM($C$2:C155))</f>
        <v>4.2626798770413155</v>
      </c>
      <c r="E155" s="123">
        <f t="shared" si="78"/>
        <v>228.04159884603456</v>
      </c>
      <c r="F155" s="159"/>
      <c r="G155" s="107">
        <v>3</v>
      </c>
      <c r="H155" s="88">
        <f>LN(SUM($G$2:G155))</f>
        <v>5.3706380281276624</v>
      </c>
      <c r="I155" s="123">
        <f t="shared" si="79"/>
        <v>14.182392203801525</v>
      </c>
      <c r="J155" s="160"/>
      <c r="K155" s="78">
        <v>19</v>
      </c>
      <c r="L155" s="88">
        <f>LN(SUM($K$2:K155))</f>
        <v>6.3699009828282271</v>
      </c>
      <c r="M155" s="123">
        <f t="shared" si="81"/>
        <v>32.892834350554324</v>
      </c>
      <c r="N155" s="160"/>
      <c r="O155" s="92">
        <v>6</v>
      </c>
      <c r="P155" s="88">
        <f>LN(SUM($O$2:O155))</f>
        <v>5.9375362050824263</v>
      </c>
      <c r="Q155" s="123">
        <f t="shared" si="80"/>
        <v>12.293791066901097</v>
      </c>
      <c r="R155" s="160"/>
      <c r="T155" s="88">
        <f>LN(SUM($S$2:S155))</f>
        <v>2.7725887222397811</v>
      </c>
      <c r="U155" s="127">
        <f t="shared" si="82"/>
        <v>50.120250442646203</v>
      </c>
      <c r="V155" s="160"/>
      <c r="X155" s="88">
        <f>LN(SUM($W$2:W155))</f>
        <v>1.3862943611198906</v>
      </c>
      <c r="Y155" s="124" t="e">
        <f t="shared" si="83"/>
        <v>#DIV/0!</v>
      </c>
      <c r="Z155" s="160"/>
      <c r="AA155" s="112">
        <v>6</v>
      </c>
      <c r="AB155" s="88">
        <f>LN(SUM($AA$2:AA155))</f>
        <v>5.2364419628299492</v>
      </c>
      <c r="AC155" s="123">
        <f t="shared" si="84"/>
        <v>11.989989982598216</v>
      </c>
      <c r="AD155" s="160"/>
      <c r="AE155" s="92">
        <v>52</v>
      </c>
      <c r="AF155" s="88">
        <f>LN(SUM($AE$2:AE155))</f>
        <v>7.3658128372094724</v>
      </c>
      <c r="AG155" s="123">
        <f t="shared" si="85"/>
        <v>49.054807823717908</v>
      </c>
      <c r="AH155" s="160"/>
      <c r="AJ155" s="88">
        <f>LN(SUM($AI$2:AI155))</f>
        <v>4.6913478822291435</v>
      </c>
      <c r="AK155" s="123">
        <f t="shared" si="86"/>
        <v>86.09995873069532</v>
      </c>
      <c r="AL155" s="160"/>
      <c r="AM155" s="92">
        <v>5</v>
      </c>
      <c r="AN155" s="88">
        <f>LN(SUM($AM$2:AM155))</f>
        <v>4.9344739331306915</v>
      </c>
      <c r="AO155" s="123">
        <f t="shared" si="87"/>
        <v>24.915022175091959</v>
      </c>
      <c r="AP155" s="160"/>
      <c r="AQ155" s="112">
        <v>11</v>
      </c>
      <c r="AR155" s="88">
        <f>LN(SUM($AQ$2:AQ155))</f>
        <v>4.5951198501345898</v>
      </c>
      <c r="AS155" s="123">
        <f t="shared" si="88"/>
        <v>18.346597894825763</v>
      </c>
      <c r="AT155" s="160"/>
      <c r="AU155" s="78">
        <v>172</v>
      </c>
      <c r="AV155" s="88">
        <f>LN(SUM($AU$2:AU155))</f>
        <v>8.7175183726497671</v>
      </c>
      <c r="AW155" s="123">
        <f t="shared" si="89"/>
        <v>35.839689929456469</v>
      </c>
      <c r="AX155" s="160"/>
      <c r="AY155" s="92">
        <v>4</v>
      </c>
      <c r="AZ155" s="77">
        <f>LN(SUM($AY$2:AY155))</f>
        <v>3.2188758248682006</v>
      </c>
      <c r="BA155" s="123">
        <f t="shared" si="90"/>
        <v>4.4736325317610879</v>
      </c>
      <c r="BB155" s="160"/>
      <c r="BC155" s="112">
        <v>15</v>
      </c>
      <c r="BD155" s="77">
        <f>LN(SUM($BC$2:BC155))</f>
        <v>4.5108595065168497</v>
      </c>
      <c r="BE155" s="123">
        <f t="shared" si="91"/>
        <v>8.3021845709167685</v>
      </c>
      <c r="BF155" s="160"/>
      <c r="BG155" s="92">
        <v>18</v>
      </c>
      <c r="BH155" s="77">
        <f>LN(SUM($BG$2:BG155))</f>
        <v>5.4971682252932021</v>
      </c>
      <c r="BI155" s="124">
        <f t="shared" si="92"/>
        <v>15.606168726151699</v>
      </c>
      <c r="BJ155" s="160"/>
      <c r="BL155" s="77">
        <f>LN(SUM($BK$2:BK155))</f>
        <v>4.6347289882296359</v>
      </c>
      <c r="BM155" s="124">
        <f t="shared" si="93"/>
        <v>28.566655282333578</v>
      </c>
      <c r="BN155" s="160"/>
      <c r="BO155" s="92">
        <v>5</v>
      </c>
      <c r="BP155" s="77">
        <f>LN(SUM($BO$2:BO155))</f>
        <v>4.8598124043616719</v>
      </c>
      <c r="BQ155" s="124">
        <f t="shared" si="94"/>
        <v>50.603871967588439</v>
      </c>
      <c r="BR155" s="160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2">
        <f t="shared" si="96"/>
        <v>32.899001664152586</v>
      </c>
    </row>
    <row r="156" spans="1:74" x14ac:dyDescent="0.25">
      <c r="A156" s="144">
        <f t="shared" si="59"/>
        <v>217</v>
      </c>
      <c r="B156" s="79">
        <v>44119</v>
      </c>
      <c r="C156" s="94"/>
      <c r="D156" s="84">
        <f>LN(SUM($C$2:C156))</f>
        <v>4.2626798770413155</v>
      </c>
      <c r="E156" s="123">
        <f t="shared" si="78"/>
        <v>273.64991861524146</v>
      </c>
      <c r="F156" s="159"/>
      <c r="G156" s="107">
        <v>10</v>
      </c>
      <c r="H156" s="88">
        <f>LN(SUM($G$2:G156))</f>
        <v>5.4161004022044201</v>
      </c>
      <c r="I156" s="123">
        <f t="shared" si="79"/>
        <v>17.195632194916232</v>
      </c>
      <c r="J156" s="160"/>
      <c r="K156" s="78">
        <v>14</v>
      </c>
      <c r="L156" s="88">
        <f>LN(SUM($K$2:K156))</f>
        <v>6.3935907539506314</v>
      </c>
      <c r="M156" s="123">
        <f t="shared" si="81"/>
        <v>32.340890738079857</v>
      </c>
      <c r="N156" s="160"/>
      <c r="O156" s="92">
        <v>12</v>
      </c>
      <c r="P156" s="88">
        <f>LN(SUM($O$2:O156))</f>
        <v>5.9687075599853658</v>
      </c>
      <c r="Q156" s="123">
        <f t="shared" si="80"/>
        <v>13.438654336699129</v>
      </c>
      <c r="R156" s="160"/>
      <c r="S156" s="92">
        <v>1</v>
      </c>
      <c r="T156" s="88">
        <f>LN(SUM($S$2:S156))</f>
        <v>2.8332133440562162</v>
      </c>
      <c r="U156" s="127">
        <f t="shared" si="82"/>
        <v>34.102883157119329</v>
      </c>
      <c r="V156" s="160"/>
      <c r="X156" s="88">
        <f>LN(SUM($W$2:W156))</f>
        <v>1.3862943611198906</v>
      </c>
      <c r="Y156" s="124" t="e">
        <f t="shared" si="83"/>
        <v>#DIV/0!</v>
      </c>
      <c r="Z156" s="160"/>
      <c r="AA156" s="112">
        <v>23</v>
      </c>
      <c r="AB156" s="88">
        <f>LN(SUM($AA$2:AA156))</f>
        <v>5.3518581334760666</v>
      </c>
      <c r="AC156" s="123">
        <f t="shared" si="84"/>
        <v>12.847704061476847</v>
      </c>
      <c r="AD156" s="160"/>
      <c r="AE156" s="92">
        <v>41</v>
      </c>
      <c r="AF156" s="88">
        <f>LN(SUM($AE$2:AE156))</f>
        <v>7.3914152346753585</v>
      </c>
      <c r="AG156" s="123">
        <f t="shared" si="85"/>
        <v>46.404305387791212</v>
      </c>
      <c r="AH156" s="160"/>
      <c r="AI156" s="92">
        <v>2</v>
      </c>
      <c r="AJ156" s="88">
        <f>LN(SUM($AI$2:AI156))</f>
        <v>4.7095302013123339</v>
      </c>
      <c r="AK156" s="123">
        <f t="shared" si="86"/>
        <v>131.90044441342116</v>
      </c>
      <c r="AL156" s="160"/>
      <c r="AM156" s="92">
        <v>3</v>
      </c>
      <c r="AN156" s="88">
        <f>LN(SUM($AM$2:AM156))</f>
        <v>4.9558270576012609</v>
      </c>
      <c r="AO156" s="123">
        <f t="shared" si="87"/>
        <v>26.821354906854591</v>
      </c>
      <c r="AP156" s="160"/>
      <c r="AQ156" s="112">
        <v>12</v>
      </c>
      <c r="AR156" s="88">
        <f>LN(SUM($AQ$2:AQ156))</f>
        <v>4.7095302013123339</v>
      </c>
      <c r="AS156" s="123">
        <f t="shared" si="88"/>
        <v>14.554565748160741</v>
      </c>
      <c r="AT156" s="160"/>
      <c r="AU156" s="78">
        <v>117</v>
      </c>
      <c r="AV156" s="88">
        <f>LN(SUM($AU$2:AU156))</f>
        <v>8.7364893510015538</v>
      </c>
      <c r="AW156" s="123">
        <f t="shared" si="89"/>
        <v>34.045516809121743</v>
      </c>
      <c r="AX156" s="160"/>
      <c r="AZ156" s="77">
        <f>LN(SUM($AY$2:AY156))</f>
        <v>3.2188758248682006</v>
      </c>
      <c r="BA156" s="123">
        <f t="shared" si="90"/>
        <v>6.7886301553972475</v>
      </c>
      <c r="BB156" s="160"/>
      <c r="BC156" s="112">
        <v>5</v>
      </c>
      <c r="BD156" s="77">
        <f>LN(SUM($BC$2:BC156))</f>
        <v>4.5643481914678361</v>
      </c>
      <c r="BE156" s="123">
        <f t="shared" si="91"/>
        <v>9.3955772160173421</v>
      </c>
      <c r="BF156" s="160"/>
      <c r="BG156" s="92">
        <v>23</v>
      </c>
      <c r="BH156" s="77">
        <f>LN(SUM($BG$2:BG156))</f>
        <v>5.5872486584002496</v>
      </c>
      <c r="BI156" s="124">
        <f t="shared" si="92"/>
        <v>14.953284815293097</v>
      </c>
      <c r="BJ156" s="160"/>
      <c r="BK156" s="92">
        <v>9</v>
      </c>
      <c r="BL156" s="77">
        <f>LN(SUM($BK$2:BK156))</f>
        <v>4.7184988712950942</v>
      </c>
      <c r="BM156" s="124">
        <f t="shared" si="93"/>
        <v>26.658828382562969</v>
      </c>
      <c r="BN156" s="160"/>
      <c r="BO156" s="92">
        <v>1</v>
      </c>
      <c r="BP156" s="77">
        <f>LN(SUM($BO$2:BO156))</f>
        <v>4.8675344504555822</v>
      </c>
      <c r="BQ156" s="124">
        <f t="shared" si="94"/>
        <v>44.681572963330645</v>
      </c>
      <c r="BR156" s="160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2">
        <f t="shared" si="96"/>
        <v>31.807149455264089</v>
      </c>
    </row>
    <row r="157" spans="1:74" x14ac:dyDescent="0.25">
      <c r="A157" s="144">
        <f t="shared" si="59"/>
        <v>218</v>
      </c>
      <c r="B157" s="79">
        <v>44120</v>
      </c>
      <c r="C157" s="94"/>
      <c r="D157" s="84">
        <f>LN(SUM($C$2:C157))</f>
        <v>4.2626798770413155</v>
      </c>
      <c r="E157" s="123">
        <f t="shared" ref="E157:E173" si="97">LN(2)/(SLOPE(D151:D157,A151:A157))</f>
        <v>456.08319769206912</v>
      </c>
      <c r="F157" s="159"/>
      <c r="G157" s="107">
        <v>20</v>
      </c>
      <c r="H157" s="88">
        <f>LN(SUM($G$2:G157))</f>
        <v>5.5012582105447274</v>
      </c>
      <c r="I157" s="123">
        <f t="shared" ref="I157:I173" si="98">LN(2)/(SLOPE(H151:H157,A151:A157))</f>
        <v>17.040537695059715</v>
      </c>
      <c r="J157" s="160"/>
      <c r="K157" s="78">
        <v>20</v>
      </c>
      <c r="L157" s="88">
        <f>LN(SUM($K$2:K157))</f>
        <v>6.4264884574576904</v>
      </c>
      <c r="M157" s="123">
        <f t="shared" si="81"/>
        <v>28.827260494485948</v>
      </c>
      <c r="N157" s="160"/>
      <c r="O157" s="92">
        <v>26</v>
      </c>
      <c r="P157" s="88">
        <f>LN(SUM($O$2:O157))</f>
        <v>6.0330862217988015</v>
      </c>
      <c r="Q157" s="123">
        <f t="shared" ref="Q157:Q173" si="99">LN(2)/(SLOPE(P151:P157,A151:A157))</f>
        <v>14.616836411173042</v>
      </c>
      <c r="R157" s="160"/>
      <c r="T157" s="88">
        <f>LN(SUM($S$2:S157))</f>
        <v>2.8332133440562162</v>
      </c>
      <c r="U157" s="127">
        <f t="shared" si="82"/>
        <v>31.012517898836084</v>
      </c>
      <c r="V157" s="160"/>
      <c r="X157" s="88">
        <f>LN(SUM($W$2:W157))</f>
        <v>1.3862943611198906</v>
      </c>
      <c r="Y157" s="124" t="e">
        <f t="shared" si="83"/>
        <v>#DIV/0!</v>
      </c>
      <c r="Z157" s="160"/>
      <c r="AA157" s="112">
        <v>21</v>
      </c>
      <c r="AB157" s="88">
        <f>LN(SUM($AA$2:AA157))</f>
        <v>5.4467373716663099</v>
      </c>
      <c r="AC157" s="123">
        <f t="shared" si="84"/>
        <v>13.45143689019311</v>
      </c>
      <c r="AD157" s="160"/>
      <c r="AE157" s="92">
        <v>28</v>
      </c>
      <c r="AF157" s="88">
        <f>LN(SUM($AE$2:AE157))</f>
        <v>7.4085305668946262</v>
      </c>
      <c r="AG157" s="123">
        <f t="shared" si="85"/>
        <v>40.44273743425736</v>
      </c>
      <c r="AH157" s="160"/>
      <c r="AJ157" s="88">
        <f>LN(SUM($AI$2:AI157))</f>
        <v>4.7095302013123339</v>
      </c>
      <c r="AK157" s="123">
        <f t="shared" si="86"/>
        <v>132.50691735039629</v>
      </c>
      <c r="AL157" s="160"/>
      <c r="AM157" s="92">
        <v>8</v>
      </c>
      <c r="AN157" s="88">
        <f>LN(SUM($AM$2:AM157))</f>
        <v>5.0106352940962555</v>
      </c>
      <c r="AO157" s="123">
        <f t="shared" si="87"/>
        <v>25.335799862667169</v>
      </c>
      <c r="AP157" s="160"/>
      <c r="AQ157" s="112">
        <v>3</v>
      </c>
      <c r="AR157" s="88">
        <f>LN(SUM($AQ$2:AQ157))</f>
        <v>4.7361984483944957</v>
      </c>
      <c r="AS157" s="123">
        <f t="shared" si="88"/>
        <v>12.093089699364057</v>
      </c>
      <c r="AT157" s="160"/>
      <c r="AU157" s="78">
        <v>168</v>
      </c>
      <c r="AV157" s="88">
        <f>LN(SUM($AU$2:AU157))</f>
        <v>8.7631153296197866</v>
      </c>
      <c r="AW157" s="123">
        <f t="shared" si="89"/>
        <v>31.902773888376192</v>
      </c>
      <c r="AX157" s="160"/>
      <c r="AY157" s="92">
        <v>7</v>
      </c>
      <c r="AZ157" s="77">
        <f>LN(SUM($AY$2:AY157))</f>
        <v>3.4657359027997265</v>
      </c>
      <c r="BA157" s="123">
        <f t="shared" si="90"/>
        <v>8.6290814989358289</v>
      </c>
      <c r="BB157" s="160"/>
      <c r="BC157" s="112">
        <v>15</v>
      </c>
      <c r="BD157" s="77">
        <f>LN(SUM($BC$2:BC157))</f>
        <v>4.7095302013123339</v>
      </c>
      <c r="BE157" s="123">
        <f t="shared" si="91"/>
        <v>8.6384324551920546</v>
      </c>
      <c r="BF157" s="160"/>
      <c r="BG157" s="92">
        <v>27</v>
      </c>
      <c r="BH157" s="77">
        <f>LN(SUM($BG$2:BG157))</f>
        <v>5.6835797673386814</v>
      </c>
      <c r="BI157" s="124">
        <f t="shared" si="92"/>
        <v>12.324535560587284</v>
      </c>
      <c r="BJ157" s="160"/>
      <c r="BK157" s="92">
        <v>18</v>
      </c>
      <c r="BL157" s="77">
        <f>LN(SUM($BK$2:BK157))</f>
        <v>4.8675344504555822</v>
      </c>
      <c r="BM157" s="124">
        <f t="shared" si="93"/>
        <v>17.081363521423683</v>
      </c>
      <c r="BN157" s="160"/>
      <c r="BP157" s="77">
        <f>LN(SUM($BO$2:BO157))</f>
        <v>4.8675344504555822</v>
      </c>
      <c r="BQ157" s="124">
        <f t="shared" si="94"/>
        <v>43.356752767686721</v>
      </c>
      <c r="BR157" s="160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2">
        <f t="shared" si="96"/>
        <v>30.777624977389262</v>
      </c>
    </row>
    <row r="158" spans="1:74" x14ac:dyDescent="0.25">
      <c r="A158" s="144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3">
        <f t="shared" si="97"/>
        <v>118.03652332103347</v>
      </c>
      <c r="F158" s="159"/>
      <c r="G158" s="107">
        <v>33</v>
      </c>
      <c r="H158" s="88">
        <f>LN(SUM($G$2:G158))</f>
        <v>5.6276211136906369</v>
      </c>
      <c r="I158" s="123">
        <f t="shared" si="98"/>
        <v>13.164207020251776</v>
      </c>
      <c r="J158" s="160"/>
      <c r="K158" s="78">
        <v>21</v>
      </c>
      <c r="L158" s="88">
        <f>LN(SUM($K$2:K158))</f>
        <v>6.4599044543775346</v>
      </c>
      <c r="M158" s="123">
        <f t="shared" si="81"/>
        <v>26.556251175786056</v>
      </c>
      <c r="N158" s="160"/>
      <c r="O158" s="92">
        <v>34</v>
      </c>
      <c r="P158" s="88">
        <f>LN(SUM($O$2:O158))</f>
        <v>6.1114673395026786</v>
      </c>
      <c r="Q158" s="123">
        <f t="shared" si="99"/>
        <v>14.542718797105252</v>
      </c>
      <c r="R158" s="160"/>
      <c r="T158" s="88">
        <f>LN(SUM($S$2:S158))</f>
        <v>2.8332133440562162</v>
      </c>
      <c r="U158" s="127">
        <f t="shared" si="82"/>
        <v>34.821311797467921</v>
      </c>
      <c r="V158" s="160"/>
      <c r="X158" s="88">
        <f>LN(SUM($W$2:W158))</f>
        <v>1.3862943611198906</v>
      </c>
      <c r="Y158" s="124" t="e">
        <f t="shared" si="83"/>
        <v>#DIV/0!</v>
      </c>
      <c r="Z158" s="160"/>
      <c r="AA158" s="112">
        <v>18</v>
      </c>
      <c r="AB158" s="88">
        <f>LN(SUM($AA$2:AA158))</f>
        <v>5.521460917862246</v>
      </c>
      <c r="AC158" s="123">
        <f t="shared" si="84"/>
        <v>12.239654934796588</v>
      </c>
      <c r="AD158" s="160"/>
      <c r="AE158" s="92">
        <v>45</v>
      </c>
      <c r="AF158" s="88">
        <f>LN(SUM($AE$2:AE158))</f>
        <v>7.4354380198145504</v>
      </c>
      <c r="AG158" s="123">
        <f t="shared" si="85"/>
        <v>35.029982938063455</v>
      </c>
      <c r="AH158" s="160"/>
      <c r="AJ158" s="88">
        <f>LN(SUM($AI$2:AI158))</f>
        <v>4.7095302013123339</v>
      </c>
      <c r="AK158" s="123">
        <f t="shared" si="86"/>
        <v>177.90287519503187</v>
      </c>
      <c r="AL158" s="160"/>
      <c r="AM158" s="92">
        <v>8</v>
      </c>
      <c r="AN158" s="88">
        <f>LN(SUM($AM$2:AM158))</f>
        <v>5.0625950330269669</v>
      </c>
      <c r="AO158" s="123">
        <f t="shared" si="87"/>
        <v>20.050106972371239</v>
      </c>
      <c r="AP158" s="160"/>
      <c r="AR158" s="88">
        <f>LN(SUM($AQ$2:AQ158))</f>
        <v>4.7361984483944957</v>
      </c>
      <c r="AS158" s="123">
        <f t="shared" si="88"/>
        <v>12.25534802320013</v>
      </c>
      <c r="AT158" s="160"/>
      <c r="AU158" s="78">
        <v>174</v>
      </c>
      <c r="AV158" s="88">
        <f>LN(SUM($AU$2:AU158))</f>
        <v>8.789964651132264</v>
      </c>
      <c r="AW158" s="123">
        <f t="shared" si="89"/>
        <v>28.832218888464102</v>
      </c>
      <c r="AX158" s="160"/>
      <c r="AY158" s="92">
        <v>2</v>
      </c>
      <c r="AZ158" s="77">
        <f>LN(SUM($AY$2:AY158))</f>
        <v>3.5263605246161616</v>
      </c>
      <c r="BA158" s="123">
        <f t="shared" si="90"/>
        <v>7.8821280074600359</v>
      </c>
      <c r="BB158" s="160"/>
      <c r="BC158" s="112">
        <v>2</v>
      </c>
      <c r="BD158" s="77">
        <f>LN(SUM($BC$2:BC158))</f>
        <v>4.7273878187123408</v>
      </c>
      <c r="BE158" s="123">
        <f t="shared" si="91"/>
        <v>8.6358178778893695</v>
      </c>
      <c r="BF158" s="160"/>
      <c r="BG158" s="92">
        <v>28</v>
      </c>
      <c r="BH158" s="77">
        <f>LN(SUM($BG$2:BG158))</f>
        <v>5.7745515455444085</v>
      </c>
      <c r="BI158" s="124">
        <f t="shared" si="92"/>
        <v>10.524207143748137</v>
      </c>
      <c r="BJ158" s="160"/>
      <c r="BK158" s="92">
        <v>4</v>
      </c>
      <c r="BL158" s="77">
        <f>LN(SUM($BK$2:BK158))</f>
        <v>4.8978397999509111</v>
      </c>
      <c r="BM158" s="124">
        <f t="shared" si="93"/>
        <v>13.596932739254235</v>
      </c>
      <c r="BN158" s="160"/>
      <c r="BO158" s="92">
        <v>3</v>
      </c>
      <c r="BP158" s="77">
        <f>LN(SUM($BO$2:BO158))</f>
        <v>4.8903491282217537</v>
      </c>
      <c r="BQ158" s="124">
        <f t="shared" si="94"/>
        <v>40.909461222983452</v>
      </c>
      <c r="BR158" s="160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2">
        <f t="shared" si="96"/>
        <v>29.126261180869204</v>
      </c>
    </row>
    <row r="159" spans="1:74" x14ac:dyDescent="0.25">
      <c r="A159" s="144">
        <f t="shared" si="59"/>
        <v>220</v>
      </c>
      <c r="B159" s="79">
        <v>44122</v>
      </c>
      <c r="C159" s="94"/>
      <c r="D159" s="84">
        <f>LN(SUM($C$2:C159))</f>
        <v>4.3174881135363101</v>
      </c>
      <c r="E159" s="123">
        <f t="shared" si="97"/>
        <v>70.821913992620082</v>
      </c>
      <c r="F159" s="159"/>
      <c r="G159" s="107">
        <v>26</v>
      </c>
      <c r="H159" s="88">
        <f>LN(SUM($G$2:G159))</f>
        <v>5.7170277014062219</v>
      </c>
      <c r="I159" s="123">
        <f t="shared" si="98"/>
        <v>10.381933382679174</v>
      </c>
      <c r="J159" s="160"/>
      <c r="K159" s="78">
        <v>9</v>
      </c>
      <c r="L159" s="88">
        <f>LN(SUM($K$2:K159))</f>
        <v>6.4738906963522744</v>
      </c>
      <c r="M159" s="123">
        <f t="shared" si="81"/>
        <v>25.110033358465046</v>
      </c>
      <c r="N159" s="160"/>
      <c r="O159" s="92">
        <v>21</v>
      </c>
      <c r="P159" s="88">
        <f>LN(SUM($O$2:O159))</f>
        <v>6.156978985585555</v>
      </c>
      <c r="Q159" s="123">
        <f t="shared" si="99"/>
        <v>14.141064515289692</v>
      </c>
      <c r="R159" s="160"/>
      <c r="T159" s="88">
        <f>LN(SUM($S$2:S159))</f>
        <v>2.8332133440562162</v>
      </c>
      <c r="U159" s="127">
        <f t="shared" si="82"/>
        <v>53.355992098513525</v>
      </c>
      <c r="V159" s="160"/>
      <c r="X159" s="88">
        <f>LN(SUM($W$2:W159))</f>
        <v>1.3862943611198906</v>
      </c>
      <c r="Y159" s="124" t="e">
        <f t="shared" si="83"/>
        <v>#DIV/0!</v>
      </c>
      <c r="Z159" s="160"/>
      <c r="AA159" s="112">
        <v>20</v>
      </c>
      <c r="AB159" s="88">
        <f>LN(SUM($AA$2:AA159))</f>
        <v>5.598421958998375</v>
      </c>
      <c r="AC159" s="123">
        <f t="shared" si="84"/>
        <v>9.5679578290672769</v>
      </c>
      <c r="AD159" s="160"/>
      <c r="AE159" s="92">
        <v>19</v>
      </c>
      <c r="AF159" s="88">
        <f>LN(SUM($AE$2:AE159))</f>
        <v>7.4465850991577254</v>
      </c>
      <c r="AG159" s="123">
        <f t="shared" si="85"/>
        <v>31.857651006133267</v>
      </c>
      <c r="AH159" s="160"/>
      <c r="AI159" s="92">
        <v>11</v>
      </c>
      <c r="AJ159" s="88">
        <f>LN(SUM($AI$2:AI159))</f>
        <v>4.8040210447332568</v>
      </c>
      <c r="AK159" s="123">
        <f t="shared" si="86"/>
        <v>49.43907283631782</v>
      </c>
      <c r="AL159" s="160"/>
      <c r="AM159" s="92">
        <v>11</v>
      </c>
      <c r="AN159" s="88">
        <f>LN(SUM($AM$2:AM159))</f>
        <v>5.1298987149230735</v>
      </c>
      <c r="AO159" s="123">
        <f t="shared" si="87"/>
        <v>15.961534746273133</v>
      </c>
      <c r="AP159" s="160"/>
      <c r="AQ159" s="112">
        <v>2</v>
      </c>
      <c r="AR159" s="88">
        <f>LN(SUM($AQ$2:AQ159))</f>
        <v>4.7535901911063645</v>
      </c>
      <c r="AS159" s="123">
        <f t="shared" si="88"/>
        <v>12.752995037263089</v>
      </c>
      <c r="AT159" s="160"/>
      <c r="AU159" s="78">
        <v>135</v>
      </c>
      <c r="AV159" s="88">
        <f>LN(SUM($AU$2:AU159))</f>
        <v>8.8103104663579579</v>
      </c>
      <c r="AW159" s="123">
        <f t="shared" si="89"/>
        <v>28.234320478159802</v>
      </c>
      <c r="AX159" s="160"/>
      <c r="AZ159" s="77">
        <f>LN(SUM($AY$2:AY159))</f>
        <v>3.5263605246161616</v>
      </c>
      <c r="BA159" s="123">
        <f t="shared" si="90"/>
        <v>7.3071355251358829</v>
      </c>
      <c r="BB159" s="160"/>
      <c r="BC159" s="112">
        <v>4</v>
      </c>
      <c r="BD159" s="77">
        <f>LN(SUM($BC$2:BC159))</f>
        <v>4.7621739347977563</v>
      </c>
      <c r="BE159" s="123">
        <f t="shared" si="91"/>
        <v>8.3438569947647796</v>
      </c>
      <c r="BF159" s="160"/>
      <c r="BG159" s="92">
        <v>26</v>
      </c>
      <c r="BH159" s="77">
        <f>LN(SUM($BG$2:BG159))</f>
        <v>5.8522024797744745</v>
      </c>
      <c r="BI159" s="124">
        <f t="shared" si="92"/>
        <v>8.652674374774703</v>
      </c>
      <c r="BJ159" s="160"/>
      <c r="BK159" s="92">
        <v>10</v>
      </c>
      <c r="BL159" s="77">
        <f>LN(SUM($BK$2:BK159))</f>
        <v>4.9698132995760007</v>
      </c>
      <c r="BM159" s="124">
        <f t="shared" si="93"/>
        <v>11.000589951075417</v>
      </c>
      <c r="BN159" s="160"/>
      <c r="BO159" s="92">
        <v>1</v>
      </c>
      <c r="BP159" s="77">
        <f>LN(SUM($BO$2:BO159))</f>
        <v>4.8978397999509111</v>
      </c>
      <c r="BQ159" s="124">
        <f t="shared" si="94"/>
        <v>42.748700698069428</v>
      </c>
      <c r="BR159" s="160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2">
        <f t="shared" si="96"/>
        <v>27.251496933119178</v>
      </c>
    </row>
    <row r="160" spans="1:74" x14ac:dyDescent="0.25">
      <c r="A160" s="144">
        <f t="shared" si="59"/>
        <v>221</v>
      </c>
      <c r="B160" s="79">
        <v>44123</v>
      </c>
      <c r="D160" s="84">
        <f>LN(SUM($C$2:C160))</f>
        <v>4.3174881135363101</v>
      </c>
      <c r="E160" s="123">
        <f t="shared" si="97"/>
        <v>59.018261660516735</v>
      </c>
      <c r="F160" s="159"/>
      <c r="G160" s="107">
        <v>17</v>
      </c>
      <c r="H160" s="88">
        <f>LN(SUM($G$2:G160))</f>
        <v>5.7714411231300158</v>
      </c>
      <c r="I160" s="123">
        <f t="shared" si="98"/>
        <v>9.0318026667728031</v>
      </c>
      <c r="J160" s="160"/>
      <c r="K160" s="78">
        <v>26</v>
      </c>
      <c r="L160" s="88">
        <f>LN(SUM($K$2:K160))</f>
        <v>6.513230110912307</v>
      </c>
      <c r="M160" s="123">
        <f t="shared" si="81"/>
        <v>24.154287101747371</v>
      </c>
      <c r="N160" s="160"/>
      <c r="O160" s="92">
        <v>13</v>
      </c>
      <c r="P160" s="88">
        <f>LN(SUM($O$2:O160))</f>
        <v>6.1841488909374833</v>
      </c>
      <c r="Q160" s="123">
        <f t="shared" si="99"/>
        <v>14.173166337590063</v>
      </c>
      <c r="R160" s="160"/>
      <c r="T160" s="88">
        <f>LN(SUM($S$2:S160))</f>
        <v>2.8332133440562162</v>
      </c>
      <c r="U160" s="127">
        <f t="shared" si="82"/>
        <v>64.027190518216244</v>
      </c>
      <c r="V160" s="160"/>
      <c r="X160" s="88">
        <f>LN(SUM($W$2:W160))</f>
        <v>1.3862943611198906</v>
      </c>
      <c r="Y160" s="124" t="e">
        <f t="shared" si="83"/>
        <v>#DIV/0!</v>
      </c>
      <c r="Z160" s="160"/>
      <c r="AA160" s="112">
        <v>20</v>
      </c>
      <c r="AB160" s="88">
        <f>LN(SUM($AA$2:AA160))</f>
        <v>5.6698809229805196</v>
      </c>
      <c r="AC160" s="123">
        <f t="shared" si="84"/>
        <v>8.4707768914969339</v>
      </c>
      <c r="AD160" s="160"/>
      <c r="AE160" s="92">
        <v>1</v>
      </c>
      <c r="AF160" s="88">
        <f>LN(SUM($AE$2:AE160))</f>
        <v>7.44716835960004</v>
      </c>
      <c r="AG160" s="123">
        <f t="shared" si="85"/>
        <v>35.289753294492456</v>
      </c>
      <c r="AH160" s="160"/>
      <c r="AI160" s="92">
        <v>1</v>
      </c>
      <c r="AJ160" s="88">
        <f>LN(SUM($AI$2:AI160))</f>
        <v>4.8121843553724171</v>
      </c>
      <c r="AK160" s="123">
        <f t="shared" si="86"/>
        <v>33.015108280061789</v>
      </c>
      <c r="AL160" s="160"/>
      <c r="AM160" s="92">
        <v>5</v>
      </c>
      <c r="AN160" s="88">
        <f>LN(SUM($AM$2:AM160))</f>
        <v>5.1590552992145291</v>
      </c>
      <c r="AO160" s="123">
        <f t="shared" si="87"/>
        <v>15.147635848837876</v>
      </c>
      <c r="AP160" s="160"/>
      <c r="AQ160" s="112">
        <v>10</v>
      </c>
      <c r="AR160" s="88">
        <f>LN(SUM($AQ$2:AQ160))</f>
        <v>4.836281906951478</v>
      </c>
      <c r="AS160" s="123">
        <f t="shared" si="88"/>
        <v>13.663416674594174</v>
      </c>
      <c r="AT160" s="160"/>
      <c r="AU160" s="78">
        <v>82</v>
      </c>
      <c r="AV160" s="88">
        <f>LN(SUM($AU$2:AU160))</f>
        <v>8.8224695722689699</v>
      </c>
      <c r="AW160" s="123">
        <f t="shared" si="89"/>
        <v>30.344604882167452</v>
      </c>
      <c r="AX160" s="160"/>
      <c r="AZ160" s="77">
        <f>LN(SUM($AY$2:AY160))</f>
        <v>3.5263605246161616</v>
      </c>
      <c r="BA160" s="123">
        <f t="shared" si="90"/>
        <v>8.1961065798687258</v>
      </c>
      <c r="BB160" s="160"/>
      <c r="BD160" s="77">
        <f>LN(SUM($BC$2:BC160))</f>
        <v>4.7621739347977563</v>
      </c>
      <c r="BE160" s="123">
        <f t="shared" si="91"/>
        <v>9.9021517499738998</v>
      </c>
      <c r="BF160" s="160"/>
      <c r="BG160" s="92">
        <v>4</v>
      </c>
      <c r="BH160" s="77">
        <f>LN(SUM($BG$2:BG160))</f>
        <v>5.8636311755980968</v>
      </c>
      <c r="BI160" s="124">
        <f t="shared" si="92"/>
        <v>8.7162484208023479</v>
      </c>
      <c r="BJ160" s="160"/>
      <c r="BK160" s="92">
        <v>11</v>
      </c>
      <c r="BL160" s="77">
        <f>LN(SUM($BK$2:BK160))</f>
        <v>5.0434251169192468</v>
      </c>
      <c r="BM160" s="124">
        <f t="shared" si="93"/>
        <v>9.3506168539691092</v>
      </c>
      <c r="BN160" s="160"/>
      <c r="BO160" s="92">
        <v>3</v>
      </c>
      <c r="BP160" s="77">
        <f>LN(SUM($BO$2:BO160))</f>
        <v>4.9199809258281251</v>
      </c>
      <c r="BQ160" s="124">
        <f t="shared" si="94"/>
        <v>48.768099495818575</v>
      </c>
      <c r="BR160" s="160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2">
        <f t="shared" si="96"/>
        <v>25.763374894678947</v>
      </c>
    </row>
    <row r="161" spans="1:74" x14ac:dyDescent="0.25">
      <c r="A161" s="144">
        <f t="shared" si="59"/>
        <v>222</v>
      </c>
      <c r="B161" s="79">
        <v>44124</v>
      </c>
      <c r="D161" s="84">
        <f>LN(SUM($C$2:C161))</f>
        <v>4.3174881135363101</v>
      </c>
      <c r="E161" s="123">
        <f t="shared" si="97"/>
        <v>59.018261660516735</v>
      </c>
      <c r="F161" s="159"/>
      <c r="G161" s="107">
        <v>20</v>
      </c>
      <c r="H161" s="88">
        <f>LN(SUM($G$2:G161))</f>
        <v>5.8318824772835169</v>
      </c>
      <c r="I161" s="123">
        <f t="shared" si="98"/>
        <v>8.4011138081868406</v>
      </c>
      <c r="J161" s="152">
        <f>AVERAGE(I157:I161)</f>
        <v>11.603918914590063</v>
      </c>
      <c r="K161" s="78">
        <v>39</v>
      </c>
      <c r="L161" s="88">
        <f>LN(SUM($K$2:K161))</f>
        <v>6.5694814204142959</v>
      </c>
      <c r="M161" s="123">
        <f t="shared" si="81"/>
        <v>21.919621642956606</v>
      </c>
      <c r="N161" s="160"/>
      <c r="O161" s="92">
        <v>30</v>
      </c>
      <c r="P161" s="88">
        <f>LN(SUM($O$2:O161))</f>
        <v>6.2441669006637364</v>
      </c>
      <c r="Q161" s="123">
        <f t="shared" si="99"/>
        <v>13.1610148674344</v>
      </c>
      <c r="R161" s="160"/>
      <c r="T161" s="88">
        <f>LN(SUM($S$2:S161))</f>
        <v>2.8332133440562162</v>
      </c>
      <c r="U161" s="127">
        <f t="shared" si="82"/>
        <v>106.71198419702705</v>
      </c>
      <c r="V161" s="160"/>
      <c r="X161" s="88">
        <f>LN(SUM($W$2:W161))</f>
        <v>1.3862943611198906</v>
      </c>
      <c r="Y161" s="124" t="e">
        <f t="shared" si="83"/>
        <v>#DIV/0!</v>
      </c>
      <c r="Z161" s="160"/>
      <c r="AA161" s="112">
        <v>11</v>
      </c>
      <c r="AB161" s="88">
        <f>LN(SUM($AA$2:AA161))</f>
        <v>5.7071102647488754</v>
      </c>
      <c r="AC161" s="123">
        <f t="shared" si="84"/>
        <v>8.8229356806909305</v>
      </c>
      <c r="AD161" s="160"/>
      <c r="AE161" s="92">
        <v>43</v>
      </c>
      <c r="AF161" s="88">
        <f>LN(SUM($AE$2:AE161))</f>
        <v>7.4719320782451222</v>
      </c>
      <c r="AG161" s="123">
        <f t="shared" si="85"/>
        <v>41.47756679676052</v>
      </c>
      <c r="AH161" s="160"/>
      <c r="AI161" s="92">
        <v>2</v>
      </c>
      <c r="AJ161" s="88">
        <f>LN(SUM($AI$2:AI161))</f>
        <v>4.8283137373023015</v>
      </c>
      <c r="AK161" s="123">
        <f t="shared" si="86"/>
        <v>27.308584094974993</v>
      </c>
      <c r="AL161" s="160"/>
      <c r="AM161" s="92">
        <v>3</v>
      </c>
      <c r="AN161" s="88">
        <f>LN(SUM($AM$2:AM161))</f>
        <v>5.1761497325738288</v>
      </c>
      <c r="AO161" s="123">
        <f t="shared" si="87"/>
        <v>15.517220000158751</v>
      </c>
      <c r="AP161" s="160"/>
      <c r="AQ161" s="112">
        <v>8</v>
      </c>
      <c r="AR161" s="88">
        <f>LN(SUM($AQ$2:AQ161))</f>
        <v>4.8978397999509111</v>
      </c>
      <c r="AS161" s="123">
        <f t="shared" si="88"/>
        <v>16.460742712653762</v>
      </c>
      <c r="AT161" s="160"/>
      <c r="AU161" s="78">
        <v>162</v>
      </c>
      <c r="AV161" s="88">
        <f>LN(SUM($AU$2:AU161))</f>
        <v>8.8460651906928813</v>
      </c>
      <c r="AW161" s="123">
        <f t="shared" si="89"/>
        <v>32.090357713650938</v>
      </c>
      <c r="AX161" s="160"/>
      <c r="AZ161" s="77">
        <f>LN(SUM($AY$2:AY161))</f>
        <v>3.5263605246161616</v>
      </c>
      <c r="BA161" s="123">
        <f t="shared" si="90"/>
        <v>12.14489151235508</v>
      </c>
      <c r="BB161" s="160"/>
      <c r="BC161" s="112">
        <v>7</v>
      </c>
      <c r="BD161" s="77">
        <f>LN(SUM($BC$2:BC161))</f>
        <v>4.8202815656050371</v>
      </c>
      <c r="BE161" s="123">
        <f t="shared" si="91"/>
        <v>14.098986861172568</v>
      </c>
      <c r="BF161" s="160"/>
      <c r="BG161" s="92">
        <v>16</v>
      </c>
      <c r="BH161" s="77">
        <f>LN(SUM($BG$2:BG161))</f>
        <v>5.9080829381689313</v>
      </c>
      <c r="BI161" s="124">
        <f t="shared" si="92"/>
        <v>9.9318378662671396</v>
      </c>
      <c r="BJ161" s="160"/>
      <c r="BK161" s="92">
        <v>5</v>
      </c>
      <c r="BL161" s="77">
        <f>LN(SUM($BK$2:BK161))</f>
        <v>5.0751738152338266</v>
      </c>
      <c r="BM161" s="124">
        <f t="shared" si="93"/>
        <v>9.3602319630951119</v>
      </c>
      <c r="BN161" s="160"/>
      <c r="BO161" s="92">
        <v>3</v>
      </c>
      <c r="BP161" s="77">
        <f>LN(SUM($BO$2:BO161))</f>
        <v>4.9416424226093039</v>
      </c>
      <c r="BQ161" s="124">
        <f t="shared" si="94"/>
        <v>50.981651531025499</v>
      </c>
      <c r="BR161" s="160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2">
        <f t="shared" si="96"/>
        <v>24.687170385550722</v>
      </c>
    </row>
    <row r="162" spans="1:74" s="134" customFormat="1" x14ac:dyDescent="0.25">
      <c r="A162" s="132">
        <f t="shared" si="59"/>
        <v>223</v>
      </c>
      <c r="B162" s="133">
        <v>44125</v>
      </c>
      <c r="C162" s="134">
        <v>2</v>
      </c>
      <c r="D162" s="135">
        <f>LN(SUM($C$2:C162))</f>
        <v>4.3438054218536841</v>
      </c>
      <c r="E162" s="136">
        <f t="shared" si="97"/>
        <v>54.981586459692792</v>
      </c>
      <c r="F162" s="161"/>
      <c r="G162" s="137">
        <v>43</v>
      </c>
      <c r="H162" s="138">
        <f>LN(SUM($G$2:G162))</f>
        <v>5.9506425525877269</v>
      </c>
      <c r="I162" s="136">
        <f t="shared" si="98"/>
        <v>8.0575253834481941</v>
      </c>
      <c r="J162" s="152">
        <f>AVERAGE(I158:I162)</f>
        <v>9.8073164522677594</v>
      </c>
      <c r="K162" s="139">
        <v>14</v>
      </c>
      <c r="L162" s="138">
        <f>LN(SUM($K$2:K162))</f>
        <v>6.5889264775335192</v>
      </c>
      <c r="M162" s="136">
        <f t="shared" si="81"/>
        <v>20.974524712300827</v>
      </c>
      <c r="N162" s="162"/>
      <c r="O162" s="134">
        <v>14</v>
      </c>
      <c r="P162" s="138">
        <f>LN(SUM($O$2:O162))</f>
        <v>6.2709884318582994</v>
      </c>
      <c r="Q162" s="136">
        <f t="shared" si="99"/>
        <v>13.846273441881005</v>
      </c>
      <c r="R162" s="162"/>
      <c r="S162" s="134">
        <v>1</v>
      </c>
      <c r="T162" s="138">
        <f>LN(SUM($S$2:S162))</f>
        <v>2.8903717578961645</v>
      </c>
      <c r="U162" s="140">
        <f t="shared" si="82"/>
        <v>113.18322624104506</v>
      </c>
      <c r="V162" s="162"/>
      <c r="X162" s="138">
        <f>LN(SUM($W$2:W162))</f>
        <v>1.3862943611198906</v>
      </c>
      <c r="Y162" s="136" t="e">
        <f t="shared" si="83"/>
        <v>#DIV/0!</v>
      </c>
      <c r="Z162" s="162"/>
      <c r="AA162" s="141">
        <v>43</v>
      </c>
      <c r="AB162" s="138">
        <f>LN(SUM($AA$2:AA162))</f>
        <v>5.8406416573733981</v>
      </c>
      <c r="AC162" s="136">
        <f t="shared" si="84"/>
        <v>9.0882567758166353</v>
      </c>
      <c r="AD162" s="162"/>
      <c r="AE162" s="134">
        <v>20</v>
      </c>
      <c r="AF162" s="138">
        <f>LN(SUM($AE$2:AE162))</f>
        <v>7.48324441607385</v>
      </c>
      <c r="AG162" s="136">
        <f t="shared" si="85"/>
        <v>46.877152197986618</v>
      </c>
      <c r="AH162" s="162"/>
      <c r="AI162" s="134">
        <v>1</v>
      </c>
      <c r="AJ162" s="138">
        <f>LN(SUM($AI$2:AI162))</f>
        <v>4.836281906951478</v>
      </c>
      <c r="AK162" s="136">
        <f t="shared" si="86"/>
        <v>26.937901910853803</v>
      </c>
      <c r="AL162" s="162"/>
      <c r="AM162" s="134">
        <v>17</v>
      </c>
      <c r="AN162" s="138">
        <f>LN(SUM($AM$2:AM162))</f>
        <v>5.2678581590633282</v>
      </c>
      <c r="AO162" s="136">
        <f t="shared" si="87"/>
        <v>14.233184865975606</v>
      </c>
      <c r="AP162" s="162"/>
      <c r="AQ162" s="141">
        <v>9</v>
      </c>
      <c r="AR162" s="138">
        <f>LN(SUM($AQ$2:AQ162))</f>
        <v>4.962844630259907</v>
      </c>
      <c r="AS162" s="136">
        <f t="shared" si="88"/>
        <v>16.401560116058619</v>
      </c>
      <c r="AT162" s="162"/>
      <c r="AU162" s="139">
        <v>194</v>
      </c>
      <c r="AV162" s="138">
        <f>LN(SUM($AU$2:AU162))</f>
        <v>8.8736081015491095</v>
      </c>
      <c r="AW162" s="136">
        <f t="shared" si="89"/>
        <v>31.829068110456216</v>
      </c>
      <c r="AX162" s="162"/>
      <c r="AY162" s="134">
        <v>11</v>
      </c>
      <c r="AZ162" s="142">
        <f>LN(SUM($AY$2:AY162))</f>
        <v>3.8066624897703196</v>
      </c>
      <c r="BA162" s="136">
        <f t="shared" si="90"/>
        <v>10.298220268081394</v>
      </c>
      <c r="BB162" s="162"/>
      <c r="BC162" s="141">
        <v>3</v>
      </c>
      <c r="BD162" s="142">
        <f>LN(SUM($BC$2:BC162))</f>
        <v>4.8441870864585912</v>
      </c>
      <c r="BE162" s="136">
        <f t="shared" si="91"/>
        <v>17.711282276518403</v>
      </c>
      <c r="BF162" s="162"/>
      <c r="BG162" s="134">
        <v>25</v>
      </c>
      <c r="BH162" s="142">
        <f>LN(SUM($BG$2:BG162))</f>
        <v>5.9738096118692612</v>
      </c>
      <c r="BI162" s="136">
        <f t="shared" si="92"/>
        <v>11.431545148245899</v>
      </c>
      <c r="BJ162" s="162"/>
      <c r="BK162" s="134">
        <v>38</v>
      </c>
      <c r="BL162" s="142">
        <f>LN(SUM($BK$2:BK162))</f>
        <v>5.2882670306945352</v>
      </c>
      <c r="BM162" s="136">
        <f t="shared" si="93"/>
        <v>8.5491983719778393</v>
      </c>
      <c r="BN162" s="162"/>
      <c r="BP162" s="142">
        <f>LN(SUM($BO$2:BO162))</f>
        <v>4.9416424226093039</v>
      </c>
      <c r="BQ162" s="136">
        <f t="shared" si="94"/>
        <v>48.499489280403118</v>
      </c>
      <c r="BR162" s="162"/>
      <c r="BS162" s="143">
        <v>435</v>
      </c>
      <c r="BT162" s="142">
        <f>LN(SUM($BS$2:BS162))</f>
        <v>9.430118265814091</v>
      </c>
      <c r="BU162" s="122">
        <f t="shared" si="95"/>
        <v>24.787791328764591</v>
      </c>
      <c r="BV162" s="152">
        <f t="shared" si="96"/>
        <v>24.11438539196477</v>
      </c>
    </row>
    <row r="163" spans="1:74" x14ac:dyDescent="0.25">
      <c r="A163" s="146">
        <f t="shared" si="59"/>
        <v>224</v>
      </c>
      <c r="B163" s="131">
        <v>44126</v>
      </c>
      <c r="D163" s="84">
        <f>LN(SUM($C$2:C163))</f>
        <v>4.3438054218536841</v>
      </c>
      <c r="E163" s="123">
        <f t="shared" si="97"/>
        <v>65.565484370617142</v>
      </c>
      <c r="F163" s="159"/>
      <c r="G163" s="107">
        <v>47</v>
      </c>
      <c r="H163" s="88">
        <f>LN(SUM($G$2:G163))</f>
        <v>6.0661080901037474</v>
      </c>
      <c r="I163" s="123">
        <f t="shared" si="98"/>
        <v>7.9041081908605717</v>
      </c>
      <c r="J163" s="152">
        <f>AVERAGE(I159:I163)</f>
        <v>8.7552966863895172</v>
      </c>
      <c r="K163" s="78">
        <v>18</v>
      </c>
      <c r="L163" s="88">
        <f>LN(SUM($K$2:K163))</f>
        <v>6.6133842183795597</v>
      </c>
      <c r="M163" s="123">
        <f t="shared" si="81"/>
        <v>21.226788732739045</v>
      </c>
      <c r="N163" s="160"/>
      <c r="O163" s="92">
        <v>60</v>
      </c>
      <c r="P163" s="88">
        <f>LN(SUM($O$2:O163))</f>
        <v>6.3784261836515865</v>
      </c>
      <c r="Q163" s="123">
        <f t="shared" si="99"/>
        <v>13.456835675403717</v>
      </c>
      <c r="R163" s="160"/>
      <c r="S163" s="92">
        <v>1</v>
      </c>
      <c r="T163" s="88">
        <f>LN(SUM($S$2:S163))</f>
        <v>2.9444389791664403</v>
      </c>
      <c r="U163" s="127">
        <f t="shared" si="82"/>
        <v>43.322304812734053</v>
      </c>
      <c r="V163" s="160"/>
      <c r="X163" s="88">
        <f>LN(SUM($W$2:W163))</f>
        <v>1.3862943611198906</v>
      </c>
      <c r="Y163" s="124" t="e">
        <f t="shared" si="83"/>
        <v>#DIV/0!</v>
      </c>
      <c r="Z163" s="160"/>
      <c r="AA163" s="112">
        <v>14</v>
      </c>
      <c r="AB163" s="88">
        <f>LN(SUM($AA$2:AA163))</f>
        <v>5.8805329864007003</v>
      </c>
      <c r="AC163" s="123">
        <f t="shared" si="84"/>
        <v>9.474601645539158</v>
      </c>
      <c r="AD163" s="160"/>
      <c r="AE163" s="92">
        <v>29</v>
      </c>
      <c r="AF163" s="88">
        <f>LN(SUM($AE$2:AE163))</f>
        <v>7.4994232905922287</v>
      </c>
      <c r="AG163" s="123">
        <f t="shared" si="85"/>
        <v>49.304497738747742</v>
      </c>
      <c r="AH163" s="160"/>
      <c r="AI163" s="92">
        <v>3</v>
      </c>
      <c r="AJ163" s="88">
        <f>LN(SUM($AI$2:AI163))</f>
        <v>4.8598124043616719</v>
      </c>
      <c r="AK163" s="123">
        <f t="shared" si="86"/>
        <v>26.635991425611643</v>
      </c>
      <c r="AL163" s="160"/>
      <c r="AM163" s="92">
        <v>10</v>
      </c>
      <c r="AN163" s="88">
        <f>LN(SUM($AM$2:AM163))</f>
        <v>5.3181199938442161</v>
      </c>
      <c r="AO163" s="123">
        <f t="shared" si="87"/>
        <v>14.071693475337256</v>
      </c>
      <c r="AP163" s="160"/>
      <c r="AQ163" s="112">
        <v>1</v>
      </c>
      <c r="AR163" s="88">
        <f>LN(SUM($AQ$2:AQ163))</f>
        <v>4.9698132995760007</v>
      </c>
      <c r="AS163" s="123">
        <f t="shared" si="88"/>
        <v>14.947876202688237</v>
      </c>
      <c r="AT163" s="160"/>
      <c r="AU163" s="78">
        <v>204</v>
      </c>
      <c r="AV163" s="88">
        <f>LN(SUM($AU$2:AU163))</f>
        <v>8.9017750886079785</v>
      </c>
      <c r="AW163" s="123">
        <f t="shared" si="89"/>
        <v>31.352933299661927</v>
      </c>
      <c r="AX163" s="160"/>
      <c r="AZ163" s="77">
        <f>LN(SUM($AY$2:AY163))</f>
        <v>3.8066624897703196</v>
      </c>
      <c r="BA163" s="123">
        <f t="shared" si="90"/>
        <v>12.257370821296831</v>
      </c>
      <c r="BB163" s="160"/>
      <c r="BC163" s="112">
        <v>7</v>
      </c>
      <c r="BD163" s="77">
        <f>LN(SUM($BC$2:BC163))</f>
        <v>4.8978397999509111</v>
      </c>
      <c r="BE163" s="123">
        <f t="shared" si="91"/>
        <v>22.656232714904942</v>
      </c>
      <c r="BF163" s="160"/>
      <c r="BG163" s="92">
        <v>20</v>
      </c>
      <c r="BH163" s="77">
        <f>LN(SUM($BG$2:BG163))</f>
        <v>6.0234475929610332</v>
      </c>
      <c r="BI163" s="124">
        <f t="shared" si="92"/>
        <v>13.166974329371243</v>
      </c>
      <c r="BJ163" s="160"/>
      <c r="BK163" s="92">
        <v>7</v>
      </c>
      <c r="BL163" s="77">
        <f>LN(SUM($BK$2:BK163))</f>
        <v>5.3230099791384085</v>
      </c>
      <c r="BM163" s="124">
        <f t="shared" si="93"/>
        <v>8.615716487164395</v>
      </c>
      <c r="BN163" s="160"/>
      <c r="BO163" s="92">
        <v>7</v>
      </c>
      <c r="BP163" s="77">
        <f>LN(SUM($BO$2:BO163))</f>
        <v>4.990432586778736</v>
      </c>
      <c r="BQ163" s="124">
        <f t="shared" si="94"/>
        <v>37.679553934359866</v>
      </c>
      <c r="BR163" s="160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2">
        <f t="shared" si="96"/>
        <v>24.095613192895627</v>
      </c>
    </row>
    <row r="164" spans="1:74" x14ac:dyDescent="0.25">
      <c r="A164" s="146">
        <f t="shared" si="59"/>
        <v>225</v>
      </c>
      <c r="B164" s="131">
        <v>44127</v>
      </c>
      <c r="C164" s="92">
        <v>3</v>
      </c>
      <c r="D164" s="84">
        <f>LN(SUM($C$2:C164))</f>
        <v>4.3820266346738812</v>
      </c>
      <c r="E164" s="123">
        <f t="shared" si="97"/>
        <v>71.204827736829841</v>
      </c>
      <c r="F164" s="152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3">
        <f t="shared" si="98"/>
        <v>7.6387262279780428</v>
      </c>
      <c r="J164" s="152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3">
        <f t="shared" si="81"/>
        <v>19.734443556199864</v>
      </c>
      <c r="N164" s="152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3">
        <f t="shared" si="99"/>
        <v>12.625225103537195</v>
      </c>
      <c r="R164" s="152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7">
        <f t="shared" si="82"/>
        <v>18.42956616070262</v>
      </c>
      <c r="V164" s="152">
        <f t="shared" ref="V164:V174" si="104">AVERAGE(U160:U164)</f>
        <v>69.134854385945005</v>
      </c>
      <c r="X164" s="88">
        <f>LN(SUM($W$2:W164))</f>
        <v>1.3862943611198906</v>
      </c>
      <c r="Y164" s="124" t="e">
        <f t="shared" si="83"/>
        <v>#DIV/0!</v>
      </c>
      <c r="Z164" s="152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3">
        <f t="shared" si="84"/>
        <v>10.155423119381872</v>
      </c>
      <c r="AD164" s="152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3">
        <f t="shared" si="85"/>
        <v>51.095831271505986</v>
      </c>
      <c r="AH164" s="152">
        <f t="shared" ref="AH164:AH175" si="107">AVERAGE(AG160:AG164)</f>
        <v>44.808960259898662</v>
      </c>
      <c r="AJ164" s="88">
        <f>LN(SUM($AI$2:AI164))</f>
        <v>4.8598124043616719</v>
      </c>
      <c r="AK164" s="123">
        <f t="shared" si="86"/>
        <v>33.089908950483284</v>
      </c>
      <c r="AL164" s="152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3">
        <f t="shared" si="87"/>
        <v>12.777111517890516</v>
      </c>
      <c r="AP164" s="152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3">
        <f t="shared" si="88"/>
        <v>10.931662969929322</v>
      </c>
      <c r="AT164" s="152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3">
        <f t="shared" si="89"/>
        <v>30.375449891657361</v>
      </c>
      <c r="AX164" s="152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3">
        <f t="shared" si="90"/>
        <v>10.018205319448825</v>
      </c>
      <c r="BB164" s="152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3">
        <f t="shared" si="91"/>
        <v>19.483939031197053</v>
      </c>
      <c r="BF164" s="152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4">
        <f t="shared" si="92"/>
        <v>13.142985844117787</v>
      </c>
      <c r="BJ164" s="152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4">
        <f t="shared" si="93"/>
        <v>7.9145622603012198</v>
      </c>
      <c r="BN164" s="152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4">
        <f t="shared" si="94"/>
        <v>26.822179600743809</v>
      </c>
      <c r="BR164" s="152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2">
        <f t="shared" ref="BV164:BV175" si="117">AVERAGE(BU160:BU164)</f>
        <v>24.195014105341862</v>
      </c>
    </row>
    <row r="165" spans="1:74" x14ac:dyDescent="0.25">
      <c r="A165" s="146">
        <f t="shared" si="59"/>
        <v>226</v>
      </c>
      <c r="B165" s="131">
        <v>44128</v>
      </c>
      <c r="C165" s="92">
        <v>2</v>
      </c>
      <c r="D165" s="84">
        <f>LN(SUM($C$2:C165))</f>
        <v>4.4067192472642533</v>
      </c>
      <c r="E165" s="123">
        <f t="shared" si="97"/>
        <v>45.872566563775308</v>
      </c>
      <c r="F165" s="152">
        <f t="shared" si="100"/>
        <v>59.406116282728775</v>
      </c>
      <c r="G165" s="107">
        <v>22</v>
      </c>
      <c r="H165" s="88">
        <f>LN(SUM($G$2:G165))</f>
        <v>6.2265366692874657</v>
      </c>
      <c r="I165" s="123">
        <f t="shared" si="98"/>
        <v>7.5107662526505194</v>
      </c>
      <c r="J165" s="152">
        <f t="shared" si="101"/>
        <v>7.9024479726248344</v>
      </c>
      <c r="K165" s="78">
        <v>25</v>
      </c>
      <c r="L165" s="88">
        <f>LN(SUM($K$2:K165))</f>
        <v>6.7007311095478101</v>
      </c>
      <c r="M165" s="123">
        <f t="shared" si="81"/>
        <v>18.716364315854662</v>
      </c>
      <c r="N165" s="152">
        <f t="shared" si="102"/>
        <v>20.514348592010201</v>
      </c>
      <c r="O165" s="92">
        <v>38</v>
      </c>
      <c r="P165" s="88">
        <f>LN(SUM($O$2:O165))</f>
        <v>6.5057840601282289</v>
      </c>
      <c r="Q165" s="123">
        <f t="shared" si="99"/>
        <v>11.369802213768445</v>
      </c>
      <c r="R165" s="152">
        <f t="shared" si="103"/>
        <v>12.891830260404953</v>
      </c>
      <c r="S165" s="92">
        <v>3</v>
      </c>
      <c r="T165" s="88">
        <f>LN(SUM($S$2:S165))</f>
        <v>3.2188758248682006</v>
      </c>
      <c r="U165" s="127">
        <f t="shared" si="82"/>
        <v>10.879776527354583</v>
      </c>
      <c r="V165" s="152">
        <f t="shared" si="104"/>
        <v>58.505371587772672</v>
      </c>
      <c r="X165" s="88">
        <f>LN(SUM($W$2:W165))</f>
        <v>1.3862943611198906</v>
      </c>
      <c r="Y165" s="124" t="e">
        <f t="shared" si="83"/>
        <v>#DIV/0!</v>
      </c>
      <c r="Z165" s="152" t="e">
        <f t="shared" si="105"/>
        <v>#DIV/0!</v>
      </c>
      <c r="AA165" s="112">
        <v>12</v>
      </c>
      <c r="AB165" s="88">
        <f>LN(SUM($AA$2:AA165))</f>
        <v>5.9454206086065753</v>
      </c>
      <c r="AC165" s="123">
        <f t="shared" si="84"/>
        <v>11.405385748256201</v>
      </c>
      <c r="AD165" s="152">
        <f t="shared" si="106"/>
        <v>9.7893205939369601</v>
      </c>
      <c r="AE165" s="92">
        <v>30</v>
      </c>
      <c r="AF165" s="88">
        <f>LN(SUM($AE$2:AE165))</f>
        <v>7.5310163320779155</v>
      </c>
      <c r="AG165" s="123">
        <f t="shared" si="85"/>
        <v>46.648786796830656</v>
      </c>
      <c r="AH165" s="152">
        <f t="shared" si="107"/>
        <v>47.080766960366297</v>
      </c>
      <c r="AI165" s="92">
        <v>5</v>
      </c>
      <c r="AJ165" s="88">
        <f>LN(SUM($AI$2:AI165))</f>
        <v>4.8978397999509111</v>
      </c>
      <c r="AK165" s="123">
        <f t="shared" si="86"/>
        <v>47.544332701722404</v>
      </c>
      <c r="AL165" s="152">
        <f t="shared" si="108"/>
        <v>32.303343816729225</v>
      </c>
      <c r="AM165" s="92">
        <v>8</v>
      </c>
      <c r="AN165" s="88">
        <f>LN(SUM($AM$2:AM165))</f>
        <v>5.4424177105217932</v>
      </c>
      <c r="AO165" s="123">
        <f t="shared" si="87"/>
        <v>12.316671754587096</v>
      </c>
      <c r="AP165" s="152">
        <f t="shared" si="109"/>
        <v>13.783176322789846</v>
      </c>
      <c r="AQ165" s="112">
        <v>18</v>
      </c>
      <c r="AR165" s="88">
        <f>LN(SUM($AQ$2:AQ165))</f>
        <v>5.2417470150596426</v>
      </c>
      <c r="AS165" s="123">
        <f t="shared" si="88"/>
        <v>9.0387739095025044</v>
      </c>
      <c r="AT165" s="152">
        <f t="shared" si="110"/>
        <v>13.556123182166488</v>
      </c>
      <c r="AU165" s="78">
        <v>186</v>
      </c>
      <c r="AV165" s="88">
        <f>LN(SUM($AU$2:AU165))</f>
        <v>8.9493651423529652</v>
      </c>
      <c r="AW165" s="123">
        <f t="shared" si="89"/>
        <v>28.634856407505477</v>
      </c>
      <c r="AX165" s="152">
        <f t="shared" si="111"/>
        <v>30.856533084586385</v>
      </c>
      <c r="AZ165" s="77">
        <f>LN(SUM($AY$2:AY165))</f>
        <v>3.8918202981106265</v>
      </c>
      <c r="BA165" s="123">
        <f t="shared" si="90"/>
        <v>9.2086322776273324</v>
      </c>
      <c r="BB165" s="152">
        <f t="shared" si="112"/>
        <v>10.785464039761893</v>
      </c>
      <c r="BD165" s="77">
        <f>LN(SUM($BC$2:BC165))</f>
        <v>4.9416424226093039</v>
      </c>
      <c r="BE165" s="123">
        <f t="shared" si="91"/>
        <v>19.907793260538089</v>
      </c>
      <c r="BF165" s="152">
        <f t="shared" si="113"/>
        <v>18.77164682886621</v>
      </c>
      <c r="BG165" s="92">
        <v>38</v>
      </c>
      <c r="BH165" s="77">
        <f>LN(SUM($BG$2:BG165))</f>
        <v>6.1964441277945204</v>
      </c>
      <c r="BI165" s="124">
        <f t="shared" si="92"/>
        <v>11.743910212327719</v>
      </c>
      <c r="BJ165" s="152">
        <f t="shared" si="114"/>
        <v>11.883450680065959</v>
      </c>
      <c r="BK165" s="92">
        <v>14</v>
      </c>
      <c r="BL165" s="77">
        <f>LN(SUM($BK$2:BK165))</f>
        <v>5.4595855141441589</v>
      </c>
      <c r="BM165" s="124">
        <f t="shared" si="93"/>
        <v>7.9979796001624743</v>
      </c>
      <c r="BN165" s="152">
        <f t="shared" si="115"/>
        <v>8.487537736540208</v>
      </c>
      <c r="BO165" s="92">
        <v>5</v>
      </c>
      <c r="BP165" s="77">
        <f>LN(SUM($BO$2:BO165))</f>
        <v>5.0937502008067623</v>
      </c>
      <c r="BQ165" s="124">
        <f t="shared" si="94"/>
        <v>21.05574166010161</v>
      </c>
      <c r="BR165" s="152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2">
        <f t="shared" si="117"/>
        <v>23.871544952119958</v>
      </c>
    </row>
    <row r="166" spans="1:74" x14ac:dyDescent="0.25">
      <c r="A166" s="146">
        <f t="shared" si="59"/>
        <v>227</v>
      </c>
      <c r="B166" s="131">
        <v>44129</v>
      </c>
      <c r="C166" s="92">
        <v>1</v>
      </c>
      <c r="D166" s="84">
        <f>LN(SUM($C$2:C166))</f>
        <v>4.4188406077965983</v>
      </c>
      <c r="E166" s="123">
        <f t="shared" si="97"/>
        <v>37.270202331972122</v>
      </c>
      <c r="F166" s="152">
        <f t="shared" si="100"/>
        <v>54.978270250798602</v>
      </c>
      <c r="G166" s="107">
        <v>15</v>
      </c>
      <c r="H166" s="88">
        <f>LN(SUM($G$2:G166))</f>
        <v>6.2557500417533669</v>
      </c>
      <c r="I166" s="123">
        <f t="shared" si="98"/>
        <v>7.8458574744281817</v>
      </c>
      <c r="J166" s="152">
        <f t="shared" si="101"/>
        <v>7.791396705873102</v>
      </c>
      <c r="K166" s="78">
        <v>28</v>
      </c>
      <c r="L166" s="88">
        <f>LN(SUM($K$2:K166))</f>
        <v>6.7345916599729483</v>
      </c>
      <c r="M166" s="123">
        <f t="shared" si="81"/>
        <v>19.270230268071828</v>
      </c>
      <c r="N166" s="152">
        <f t="shared" si="102"/>
        <v>19.984470317033246</v>
      </c>
      <c r="O166" s="92">
        <v>30</v>
      </c>
      <c r="P166" s="88">
        <f>LN(SUM($O$2:O166))</f>
        <v>6.5496507422338102</v>
      </c>
      <c r="Q166" s="123">
        <f t="shared" si="99"/>
        <v>10.805958706244013</v>
      </c>
      <c r="R166" s="152">
        <f t="shared" si="103"/>
        <v>12.420819028166875</v>
      </c>
      <c r="T166" s="88">
        <f>LN(SUM($S$2:S166))</f>
        <v>3.2188758248682006</v>
      </c>
      <c r="U166" s="127">
        <f t="shared" si="82"/>
        <v>9.1161461356998625</v>
      </c>
      <c r="V166" s="152">
        <f t="shared" si="104"/>
        <v>38.986203975507237</v>
      </c>
      <c r="X166" s="88">
        <f>LN(SUM($W$2:W166))</f>
        <v>1.3862943611198906</v>
      </c>
      <c r="Y166" s="124" t="e">
        <f t="shared" si="83"/>
        <v>#DIV/0!</v>
      </c>
      <c r="Z166" s="152" t="e">
        <f t="shared" si="105"/>
        <v>#DIV/0!</v>
      </c>
      <c r="AA166" s="112">
        <v>3</v>
      </c>
      <c r="AB166" s="88">
        <f>LN(SUM($AA$2:AA166))</f>
        <v>5.9532433342877846</v>
      </c>
      <c r="AC166" s="123">
        <f t="shared" si="84"/>
        <v>13.867210057446126</v>
      </c>
      <c r="AD166" s="152">
        <f t="shared" si="106"/>
        <v>10.798175469287997</v>
      </c>
      <c r="AE166" s="92">
        <v>27</v>
      </c>
      <c r="AF166" s="88">
        <f>LN(SUM($AE$2:AE166))</f>
        <v>7.5453897496118234</v>
      </c>
      <c r="AG166" s="123">
        <f t="shared" si="85"/>
        <v>43.673816776778267</v>
      </c>
      <c r="AH166" s="152">
        <f t="shared" si="107"/>
        <v>47.520016956369851</v>
      </c>
      <c r="AI166" s="92">
        <v>1</v>
      </c>
      <c r="AJ166" s="88">
        <f>LN(SUM($AI$2:AI166))</f>
        <v>4.9052747784384296</v>
      </c>
      <c r="AK166" s="123">
        <f t="shared" si="86"/>
        <v>43.924295816390533</v>
      </c>
      <c r="AL166" s="152">
        <f t="shared" si="108"/>
        <v>35.62648616101233</v>
      </c>
      <c r="AM166" s="92">
        <v>15</v>
      </c>
      <c r="AN166" s="88">
        <f>LN(SUM($AM$2:AM166))</f>
        <v>5.5053315359323625</v>
      </c>
      <c r="AO166" s="123">
        <f t="shared" si="87"/>
        <v>11.345278244432109</v>
      </c>
      <c r="AP166" s="152">
        <f t="shared" si="109"/>
        <v>12.948787971644515</v>
      </c>
      <c r="AQ166" s="112">
        <v>18</v>
      </c>
      <c r="AR166" s="88">
        <f>LN(SUM($AQ$2:AQ166))</f>
        <v>5.3327187932653688</v>
      </c>
      <c r="AS166" s="123">
        <f t="shared" si="88"/>
        <v>8.2379381380876051</v>
      </c>
      <c r="AT166" s="152">
        <f t="shared" si="110"/>
        <v>11.911562267253256</v>
      </c>
      <c r="AU166" s="78">
        <v>71</v>
      </c>
      <c r="AV166" s="88">
        <f>LN(SUM($AU$2:AU166))</f>
        <v>8.9585401114121677</v>
      </c>
      <c r="AW166" s="123">
        <f t="shared" si="89"/>
        <v>29.135818582533894</v>
      </c>
      <c r="AX166" s="152">
        <f t="shared" si="111"/>
        <v>30.265625258362974</v>
      </c>
      <c r="AZ166" s="77">
        <f>LN(SUM($AY$2:AY166))</f>
        <v>3.8918202981106265</v>
      </c>
      <c r="BA166" s="123">
        <f t="shared" si="90"/>
        <v>10.148267043713117</v>
      </c>
      <c r="BB166" s="152">
        <f t="shared" si="112"/>
        <v>10.3861391460335</v>
      </c>
      <c r="BC166" s="112">
        <v>3</v>
      </c>
      <c r="BD166" s="77">
        <f>LN(SUM($BC$2:BC166))</f>
        <v>4.962844630259907</v>
      </c>
      <c r="BE166" s="123">
        <f t="shared" si="91"/>
        <v>20.598965009120683</v>
      </c>
      <c r="BF166" s="152">
        <f t="shared" si="113"/>
        <v>20.071642458455834</v>
      </c>
      <c r="BG166" s="92">
        <v>23</v>
      </c>
      <c r="BH166" s="77">
        <f>LN(SUM($BG$2:BG166))</f>
        <v>6.2422232654551655</v>
      </c>
      <c r="BI166" s="124">
        <f t="shared" si="92"/>
        <v>10.464961819295185</v>
      </c>
      <c r="BJ166" s="152">
        <f t="shared" si="114"/>
        <v>11.990075470671567</v>
      </c>
      <c r="BK166" s="92">
        <v>6</v>
      </c>
      <c r="BL166" s="77">
        <f>LN(SUM($BK$2:BK166))</f>
        <v>5.4847969334906548</v>
      </c>
      <c r="BM166" s="124">
        <f t="shared" si="93"/>
        <v>8.8105215775102401</v>
      </c>
      <c r="BN166" s="152">
        <f t="shared" si="115"/>
        <v>8.3775956594232355</v>
      </c>
      <c r="BO166" s="92">
        <v>5</v>
      </c>
      <c r="BP166" s="77">
        <f>LN(SUM($BO$2:BO166))</f>
        <v>5.1239639794032588</v>
      </c>
      <c r="BQ166" s="124">
        <f t="shared" si="94"/>
        <v>18.713525018188175</v>
      </c>
      <c r="BR166" s="152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2">
        <f t="shared" si="117"/>
        <v>23.299344270209815</v>
      </c>
    </row>
    <row r="167" spans="1:74" x14ac:dyDescent="0.25">
      <c r="A167" s="146">
        <f t="shared" si="59"/>
        <v>228</v>
      </c>
      <c r="B167" s="131">
        <v>44130</v>
      </c>
      <c r="D167" s="84">
        <f>LN(SUM($C$2:C167))</f>
        <v>4.4188406077965983</v>
      </c>
      <c r="E167" s="123">
        <f t="shared" si="97"/>
        <v>37.536859799732774</v>
      </c>
      <c r="F167" s="152">
        <f t="shared" si="100"/>
        <v>47.971114108077515</v>
      </c>
      <c r="G167" s="92">
        <v>46</v>
      </c>
      <c r="H167" s="88">
        <f>LN(SUM($G$2:G167))</f>
        <v>6.3403593037277517</v>
      </c>
      <c r="I167" s="123">
        <f t="shared" si="98"/>
        <v>8.4527418298427452</v>
      </c>
      <c r="J167" s="152">
        <f t="shared" si="101"/>
        <v>7.8704399951520134</v>
      </c>
      <c r="K167" s="92">
        <v>21</v>
      </c>
      <c r="L167" s="88">
        <f>LN(SUM($K$2:K167))</f>
        <v>6.7592552706636928</v>
      </c>
      <c r="M167" s="123">
        <f t="shared" si="81"/>
        <v>20.472727303621234</v>
      </c>
      <c r="N167" s="152">
        <f t="shared" si="102"/>
        <v>19.884110835297328</v>
      </c>
      <c r="O167" s="92">
        <v>27</v>
      </c>
      <c r="P167" s="88">
        <f>LN(SUM($O$2:O167))</f>
        <v>6.5875500148247959</v>
      </c>
      <c r="Q167" s="123">
        <f t="shared" si="99"/>
        <v>11.317798402291793</v>
      </c>
      <c r="R167" s="152">
        <f t="shared" si="103"/>
        <v>11.915124020249033</v>
      </c>
      <c r="S167" s="92">
        <v>2</v>
      </c>
      <c r="T167" s="88">
        <f>LN(SUM($S$2:S167))</f>
        <v>3.2958368660043291</v>
      </c>
      <c r="U167" s="127">
        <f t="shared" si="82"/>
        <v>8.3680381884288622</v>
      </c>
      <c r="V167" s="152">
        <f t="shared" si="104"/>
        <v>18.023166364983997</v>
      </c>
      <c r="X167" s="88">
        <f>LN(SUM($W$2:W167))</f>
        <v>1.3862943611198906</v>
      </c>
      <c r="Y167" s="124" t="e">
        <f t="shared" si="83"/>
        <v>#DIV/0!</v>
      </c>
      <c r="Z167" s="152" t="e">
        <f t="shared" si="105"/>
        <v>#DIV/0!</v>
      </c>
      <c r="AA167" s="112">
        <v>1</v>
      </c>
      <c r="AB167" s="88">
        <f>LN(SUM($AA$2:AA167))</f>
        <v>5.955837369464831</v>
      </c>
      <c r="AC167" s="123">
        <f t="shared" si="84"/>
        <v>18.728785126793451</v>
      </c>
      <c r="AD167" s="152">
        <f t="shared" si="106"/>
        <v>12.726281139483362</v>
      </c>
      <c r="AE167" s="92">
        <v>3</v>
      </c>
      <c r="AF167" s="88">
        <f>LN(SUM($AE$2:AE167))</f>
        <v>7.5469741175165268</v>
      </c>
      <c r="AG167" s="123">
        <f t="shared" si="85"/>
        <v>50.938636518348773</v>
      </c>
      <c r="AH167" s="152">
        <f t="shared" si="107"/>
        <v>48.33231382044228</v>
      </c>
      <c r="AJ167" s="88">
        <f>LN(SUM($AI$2:AI167))</f>
        <v>4.9052747784384296</v>
      </c>
      <c r="AK167" s="123">
        <f t="shared" si="86"/>
        <v>47.697958594263469</v>
      </c>
      <c r="AL167" s="152">
        <f t="shared" si="108"/>
        <v>39.778497497694261</v>
      </c>
      <c r="AM167" s="92">
        <v>18</v>
      </c>
      <c r="AN167" s="88">
        <f>LN(SUM($AM$2:AM167))</f>
        <v>5.575949103146316</v>
      </c>
      <c r="AO167" s="123">
        <f t="shared" si="87"/>
        <v>10.790426763199019</v>
      </c>
      <c r="AP167" s="152">
        <f t="shared" si="109"/>
        <v>12.260236351089199</v>
      </c>
      <c r="AQ167" s="112">
        <v>17</v>
      </c>
      <c r="AR167" s="88">
        <f>LN(SUM($AQ$2:AQ167))</f>
        <v>5.4116460518550396</v>
      </c>
      <c r="AS167" s="123">
        <f t="shared" si="88"/>
        <v>7.6017841038280292</v>
      </c>
      <c r="AT167" s="152">
        <f t="shared" si="110"/>
        <v>10.151607064807141</v>
      </c>
      <c r="AU167" s="92">
        <v>121</v>
      </c>
      <c r="AV167" s="88">
        <f>LN(SUM($AU$2:AU167))</f>
        <v>8.9739849266897433</v>
      </c>
      <c r="AW167" s="123">
        <f t="shared" si="89"/>
        <v>32.28159066694738</v>
      </c>
      <c r="AX167" s="152">
        <f t="shared" si="111"/>
        <v>30.356129769661209</v>
      </c>
      <c r="AZ167" s="77">
        <f>LN(SUM($AY$2:AY167))</f>
        <v>3.8918202981106265</v>
      </c>
      <c r="BA167" s="123">
        <f t="shared" si="90"/>
        <v>14.35668279716233</v>
      </c>
      <c r="BB167" s="152">
        <f t="shared" si="112"/>
        <v>11.197831651849686</v>
      </c>
      <c r="BC167" s="112">
        <v>1</v>
      </c>
      <c r="BD167" s="77">
        <f>LN(SUM($BC$2:BC167))</f>
        <v>4.9698132995760007</v>
      </c>
      <c r="BE167" s="123">
        <f t="shared" si="91"/>
        <v>26.596926999494919</v>
      </c>
      <c r="BF167" s="152">
        <f t="shared" si="113"/>
        <v>21.848771403051138</v>
      </c>
      <c r="BG167" s="92">
        <v>3</v>
      </c>
      <c r="BH167" s="77">
        <f>LN(SUM($BG$2:BG167))</f>
        <v>6.2480428745084291</v>
      </c>
      <c r="BI167" s="124">
        <f t="shared" si="92"/>
        <v>11.220489153844968</v>
      </c>
      <c r="BJ167" s="152">
        <f t="shared" si="114"/>
        <v>11.94786427179138</v>
      </c>
      <c r="BK167" s="92">
        <v>13</v>
      </c>
      <c r="BL167" s="77">
        <f>LN(SUM($BK$2:BK167))</f>
        <v>5.5373342670185366</v>
      </c>
      <c r="BM167" s="124">
        <f t="shared" si="93"/>
        <v>10.12888259711894</v>
      </c>
      <c r="BN167" s="152">
        <f t="shared" si="115"/>
        <v>8.6935325044514524</v>
      </c>
      <c r="BO167" s="92">
        <v>10</v>
      </c>
      <c r="BP167" s="77">
        <f>LN(SUM($BO$2:BO167))</f>
        <v>5.181783550292085</v>
      </c>
      <c r="BQ167" s="124">
        <f t="shared" si="94"/>
        <v>16.331521838364004</v>
      </c>
      <c r="BR167" s="152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2">
        <f t="shared" si="117"/>
        <v>23.058758197580588</v>
      </c>
    </row>
    <row r="168" spans="1:74" x14ac:dyDescent="0.25">
      <c r="A168" s="146">
        <f t="shared" si="59"/>
        <v>229</v>
      </c>
      <c r="B168" s="131">
        <v>44131</v>
      </c>
      <c r="C168" s="92">
        <v>7</v>
      </c>
      <c r="D168" s="84">
        <f>LN(SUM($C$2:C168))</f>
        <v>4.499809670330265</v>
      </c>
      <c r="E168" s="123">
        <f t="shared" si="97"/>
        <v>29.635375296429608</v>
      </c>
      <c r="F168" s="152">
        <f t="shared" si="100"/>
        <v>37.578750997977451</v>
      </c>
      <c r="G168" s="92">
        <v>57</v>
      </c>
      <c r="H168" s="88">
        <f>LN(SUM($G$2:G168))</f>
        <v>6.4361503683694279</v>
      </c>
      <c r="I168" s="123">
        <f t="shared" si="98"/>
        <v>9.3367032261011609</v>
      </c>
      <c r="J168" s="152">
        <f t="shared" si="101"/>
        <v>8.1569590022001304</v>
      </c>
      <c r="K168" s="92">
        <v>25</v>
      </c>
      <c r="L168" s="88">
        <f>LN(SUM($K$2:K168))</f>
        <v>6.7878449823095792</v>
      </c>
      <c r="M168" s="123">
        <f t="shared" si="81"/>
        <v>20.352663991995108</v>
      </c>
      <c r="N168" s="152">
        <f t="shared" si="102"/>
        <v>19.709285887148543</v>
      </c>
      <c r="O168" s="92">
        <v>7</v>
      </c>
      <c r="P168" s="88">
        <f>LN(SUM($O$2:O168))</f>
        <v>6.5971457018866513</v>
      </c>
      <c r="Q168" s="123">
        <f t="shared" si="99"/>
        <v>12.946823148838464</v>
      </c>
      <c r="R168" s="152">
        <f t="shared" si="103"/>
        <v>11.813121514935983</v>
      </c>
      <c r="S168" s="92">
        <v>1</v>
      </c>
      <c r="T168" s="88">
        <f>LN(SUM($S$2:S168))</f>
        <v>3.3322045101752038</v>
      </c>
      <c r="U168" s="127">
        <f t="shared" si="82"/>
        <v>9.0013795276988997</v>
      </c>
      <c r="V168" s="152">
        <f t="shared" si="104"/>
        <v>11.158981307976966</v>
      </c>
      <c r="X168" s="88">
        <f>LN(SUM($W$2:W168))</f>
        <v>1.3862943611198906</v>
      </c>
      <c r="Y168" s="124" t="e">
        <f t="shared" si="83"/>
        <v>#DIV/0!</v>
      </c>
      <c r="Z168" s="152" t="e">
        <f t="shared" si="105"/>
        <v>#DIV/0!</v>
      </c>
      <c r="AA168" s="112">
        <v>40</v>
      </c>
      <c r="AB168" s="88">
        <f>LN(SUM($AA$2:AA168))</f>
        <v>6.0544393462693709</v>
      </c>
      <c r="AC168" s="123">
        <f t="shared" si="84"/>
        <v>23.334299924723684</v>
      </c>
      <c r="AD168" s="152">
        <f t="shared" si="106"/>
        <v>15.498220795320268</v>
      </c>
      <c r="AE168" s="92">
        <v>35</v>
      </c>
      <c r="AF168" s="88">
        <f>LN(SUM($AE$2:AE168))</f>
        <v>7.5652752818989315</v>
      </c>
      <c r="AG168" s="123">
        <f t="shared" si="85"/>
        <v>52.202645901139363</v>
      </c>
      <c r="AH168" s="152">
        <f t="shared" si="107"/>
        <v>48.91194345292061</v>
      </c>
      <c r="AJ168" s="88">
        <f>LN(SUM($AI$2:AI168))</f>
        <v>4.9052747784384296</v>
      </c>
      <c r="AK168" s="123">
        <f t="shared" si="86"/>
        <v>56.523173344860822</v>
      </c>
      <c r="AL168" s="152">
        <f t="shared" si="108"/>
        <v>45.755933881544102</v>
      </c>
      <c r="AM168" s="92">
        <v>13</v>
      </c>
      <c r="AN168" s="88">
        <f>LN(SUM($AM$2:AM168))</f>
        <v>5.6240175061873385</v>
      </c>
      <c r="AO168" s="123">
        <f t="shared" si="87"/>
        <v>11.536686037192085</v>
      </c>
      <c r="AP168" s="152">
        <f t="shared" si="109"/>
        <v>11.753234863460165</v>
      </c>
      <c r="AQ168" s="112">
        <v>6</v>
      </c>
      <c r="AR168" s="88">
        <f>LN(SUM($AQ$2:AQ168))</f>
        <v>5.4380793089231956</v>
      </c>
      <c r="AS168" s="123">
        <f t="shared" si="88"/>
        <v>7.7619295856414441</v>
      </c>
      <c r="AT168" s="152">
        <f t="shared" si="110"/>
        <v>8.7144177413977815</v>
      </c>
      <c r="AU168" s="92">
        <v>147</v>
      </c>
      <c r="AV168" s="88">
        <f>LN(SUM($AU$2:AU168))</f>
        <v>8.9924330874572185</v>
      </c>
      <c r="AW168" s="123">
        <f t="shared" si="89"/>
        <v>36.30995854275065</v>
      </c>
      <c r="AX168" s="152">
        <f t="shared" si="111"/>
        <v>31.347534818278952</v>
      </c>
      <c r="AY168" s="92">
        <v>2</v>
      </c>
      <c r="AZ168" s="77">
        <f>LN(SUM($AY$2:AY168))</f>
        <v>3.9318256327243257</v>
      </c>
      <c r="BA168" s="123">
        <f t="shared" si="90"/>
        <v>35.558705831279326</v>
      </c>
      <c r="BB168" s="152">
        <f t="shared" si="112"/>
        <v>15.858098653846184</v>
      </c>
      <c r="BD168" s="77">
        <f>LN(SUM($BC$2:BC168))</f>
        <v>4.9698132995760007</v>
      </c>
      <c r="BE168" s="123">
        <f t="shared" si="91"/>
        <v>35.806501805848249</v>
      </c>
      <c r="BF168" s="152">
        <f t="shared" si="113"/>
        <v>24.478825221239799</v>
      </c>
      <c r="BG168" s="92">
        <v>18</v>
      </c>
      <c r="BH168" s="77">
        <f>LN(SUM($BG$2:BG168))</f>
        <v>6.2822667468960063</v>
      </c>
      <c r="BI168" s="123">
        <f t="shared" si="92"/>
        <v>12.931048154147135</v>
      </c>
      <c r="BJ168" s="152">
        <f t="shared" si="114"/>
        <v>11.900679036746558</v>
      </c>
      <c r="BK168" s="92">
        <v>30</v>
      </c>
      <c r="BL168" s="77">
        <f>LN(SUM($BK$2:BK168))</f>
        <v>5.6489742381612063</v>
      </c>
      <c r="BM168" s="124">
        <f t="shared" si="93"/>
        <v>12.149785420377517</v>
      </c>
      <c r="BN168" s="152">
        <f t="shared" si="115"/>
        <v>9.4003462910940776</v>
      </c>
      <c r="BP168" s="77">
        <f>LN(SUM($BO$2:BO168))</f>
        <v>5.181783550292085</v>
      </c>
      <c r="BQ168" s="124">
        <f t="shared" si="94"/>
        <v>16.666566578715944</v>
      </c>
      <c r="BR168" s="152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2">
        <f t="shared" si="117"/>
        <v>23.309717816502676</v>
      </c>
    </row>
    <row r="169" spans="1:74" s="150" customFormat="1" x14ac:dyDescent="0.25">
      <c r="A169" s="148">
        <f t="shared" si="59"/>
        <v>230</v>
      </c>
      <c r="B169" s="149">
        <v>44132</v>
      </c>
      <c r="C169" s="150">
        <v>3</v>
      </c>
      <c r="D169" s="151">
        <f>LN(SUM($C$2:C169))</f>
        <v>4.5325994931532563</v>
      </c>
      <c r="E169" s="152">
        <f t="shared" si="97"/>
        <v>23.840860738573472</v>
      </c>
      <c r="F169" s="152">
        <f t="shared" si="100"/>
        <v>32.070824541676991</v>
      </c>
      <c r="G169" s="150">
        <v>36</v>
      </c>
      <c r="H169" s="151">
        <f>LN(SUM($G$2:G169))</f>
        <v>6.4922398350204711</v>
      </c>
      <c r="I169" s="152">
        <f t="shared" si="98"/>
        <v>10.212925717802841</v>
      </c>
      <c r="J169" s="152">
        <f t="shared" si="101"/>
        <v>8.6717989001650899</v>
      </c>
      <c r="K169" s="150">
        <v>19</v>
      </c>
      <c r="L169" s="151">
        <f>LN(SUM($K$2:K169))</f>
        <v>6.8090393060429797</v>
      </c>
      <c r="M169" s="152">
        <f t="shared" si="81"/>
        <v>22.000102538188905</v>
      </c>
      <c r="N169" s="152">
        <f t="shared" si="102"/>
        <v>20.162417683546344</v>
      </c>
      <c r="O169" s="150">
        <v>28</v>
      </c>
      <c r="P169" s="151">
        <f>LN(SUM($O$2:O169))</f>
        <v>6.6346333578616861</v>
      </c>
      <c r="Q169" s="152">
        <f t="shared" si="99"/>
        <v>16.875641525910204</v>
      </c>
      <c r="R169" s="152">
        <f t="shared" si="103"/>
        <v>12.663204799410583</v>
      </c>
      <c r="T169" s="151">
        <f>LN(SUM($S$2:S169))</f>
        <v>3.3322045101752038</v>
      </c>
      <c r="U169" s="153">
        <f t="shared" si="82"/>
        <v>11.266879543167386</v>
      </c>
      <c r="V169" s="152">
        <f t="shared" si="104"/>
        <v>9.7264439844699186</v>
      </c>
      <c r="X169" s="151">
        <f>LN(SUM($W$2:W169))</f>
        <v>1.3862943611198906</v>
      </c>
      <c r="Y169" s="154" t="e">
        <f t="shared" si="83"/>
        <v>#DIV/0!</v>
      </c>
      <c r="Z169" s="152" t="e">
        <f t="shared" si="105"/>
        <v>#DIV/0!</v>
      </c>
      <c r="AA169" s="155">
        <v>23</v>
      </c>
      <c r="AB169" s="151">
        <f>LN(SUM($AA$2:AA169))</f>
        <v>6.1070228877422545</v>
      </c>
      <c r="AC169" s="152">
        <f t="shared" si="84"/>
        <v>19.972151672221152</v>
      </c>
      <c r="AD169" s="152">
        <f t="shared" si="106"/>
        <v>17.461566505888122</v>
      </c>
      <c r="AE169" s="150">
        <v>29</v>
      </c>
      <c r="AF169" s="151">
        <f>LN(SUM($AE$2:AE169))</f>
        <v>7.580189417944541</v>
      </c>
      <c r="AG169" s="152">
        <f t="shared" si="85"/>
        <v>54.030432848497178</v>
      </c>
      <c r="AH169" s="152">
        <f t="shared" si="107"/>
        <v>49.498863768318849</v>
      </c>
      <c r="AI169" s="150">
        <v>5</v>
      </c>
      <c r="AJ169" s="151">
        <f>LN(SUM($AI$2:AI169))</f>
        <v>4.9416424226093039</v>
      </c>
      <c r="AK169" s="152">
        <f t="shared" si="86"/>
        <v>56.443604464613855</v>
      </c>
      <c r="AL169" s="152">
        <f t="shared" si="108"/>
        <v>50.426672984370221</v>
      </c>
      <c r="AM169" s="150">
        <v>1</v>
      </c>
      <c r="AN169" s="151">
        <f>LN(SUM($AM$2:AM169))</f>
        <v>5.6276211136906369</v>
      </c>
      <c r="AO169" s="152">
        <f t="shared" si="87"/>
        <v>12.97571759802462</v>
      </c>
      <c r="AP169" s="152">
        <f t="shared" si="109"/>
        <v>11.792956079486984</v>
      </c>
      <c r="AQ169" s="155">
        <v>20</v>
      </c>
      <c r="AR169" s="151">
        <f>LN(SUM($AQ$2:AQ169))</f>
        <v>5.521460917862246</v>
      </c>
      <c r="AS169" s="152">
        <f t="shared" si="88"/>
        <v>8.0276025222486957</v>
      </c>
      <c r="AT169" s="152">
        <f t="shared" si="110"/>
        <v>8.1336056518616573</v>
      </c>
      <c r="AU169" s="150">
        <v>170</v>
      </c>
      <c r="AV169" s="151">
        <f>LN(SUM($AU$2:AU169))</f>
        <v>9.0133517781388246</v>
      </c>
      <c r="AW169" s="152">
        <f t="shared" si="89"/>
        <v>39.258193145218819</v>
      </c>
      <c r="AX169" s="152">
        <f t="shared" si="111"/>
        <v>33.124083468991245</v>
      </c>
      <c r="AZ169" s="156">
        <f>LN(SUM($AY$2:AY169))</f>
        <v>3.9318256327243257</v>
      </c>
      <c r="BA169" s="152">
        <f t="shared" si="90"/>
        <v>42.608379530729678</v>
      </c>
      <c r="BB169" s="152">
        <f t="shared" si="112"/>
        <v>22.376133496102359</v>
      </c>
      <c r="BC169" s="155">
        <v>7</v>
      </c>
      <c r="BD169" s="156">
        <f>LN(SUM($BC$2:BC169))</f>
        <v>5.0172798368149243</v>
      </c>
      <c r="BE169" s="152">
        <f t="shared" si="91"/>
        <v>43.827204353234094</v>
      </c>
      <c r="BF169" s="152">
        <f t="shared" si="113"/>
        <v>29.347478285647206</v>
      </c>
      <c r="BG169" s="150">
        <v>34</v>
      </c>
      <c r="BH169" s="156">
        <f>LN(SUM($BG$2:BG169))</f>
        <v>6.3438804341263308</v>
      </c>
      <c r="BI169" s="154">
        <f t="shared" si="92"/>
        <v>14.422896999817745</v>
      </c>
      <c r="BJ169" s="152">
        <f t="shared" si="114"/>
        <v>12.15666126788655</v>
      </c>
      <c r="BK169" s="150">
        <v>15</v>
      </c>
      <c r="BL169" s="156">
        <f>LN(SUM($BK$2:BK169))</f>
        <v>5.7004435733906869</v>
      </c>
      <c r="BM169" s="154">
        <f t="shared" si="93"/>
        <v>11.338687640708093</v>
      </c>
      <c r="BN169" s="152">
        <f t="shared" si="115"/>
        <v>10.085171367175453</v>
      </c>
      <c r="BO169" s="150">
        <v>10</v>
      </c>
      <c r="BP169" s="156">
        <f>LN(SUM($BO$2:BO169))</f>
        <v>5.2364419628299492</v>
      </c>
      <c r="BQ169" s="154">
        <f t="shared" si="94"/>
        <v>18.233200728642405</v>
      </c>
      <c r="BR169" s="152">
        <f t="shared" si="116"/>
        <v>18.200111164802429</v>
      </c>
      <c r="BS169" s="157">
        <v>400</v>
      </c>
      <c r="BT169" s="156">
        <f>LN(SUM($BS$2:BS169))</f>
        <v>9.6217212805136505</v>
      </c>
      <c r="BU169" s="158">
        <f t="shared" si="95"/>
        <v>27.719657621074241</v>
      </c>
      <c r="BV169" s="152">
        <f t="shared" si="117"/>
        <v>24.176000711627402</v>
      </c>
    </row>
    <row r="170" spans="1:74" x14ac:dyDescent="0.25">
      <c r="A170" s="163">
        <f t="shared" si="59"/>
        <v>231</v>
      </c>
      <c r="B170" s="164">
        <v>44133</v>
      </c>
      <c r="C170" s="92">
        <v>9</v>
      </c>
      <c r="D170" s="165">
        <f>LN(SUM($C$2:C170))</f>
        <v>4.6249728132842707</v>
      </c>
      <c r="E170" s="166">
        <f t="shared" si="97"/>
        <v>18.282502305685334</v>
      </c>
      <c r="F170" s="152">
        <f t="shared" si="100"/>
        <v>27.323899535105298</v>
      </c>
      <c r="G170" s="92">
        <v>33</v>
      </c>
      <c r="H170" s="165">
        <f>LN(SUM($G$2:G170))</f>
        <v>6.5410299991899032</v>
      </c>
      <c r="I170" s="166">
        <f t="shared" si="98"/>
        <v>10.850758148098903</v>
      </c>
      <c r="J170" s="152">
        <f t="shared" si="101"/>
        <v>9.3397972792547659</v>
      </c>
      <c r="K170" s="92">
        <v>14</v>
      </c>
      <c r="L170" s="165">
        <f>LN(SUM($K$2:K170))</f>
        <v>6.8243736700430864</v>
      </c>
      <c r="M170" s="166">
        <f t="shared" si="81"/>
        <v>26.423709604367161</v>
      </c>
      <c r="N170" s="152">
        <f t="shared" si="102"/>
        <v>21.703886741248844</v>
      </c>
      <c r="O170" s="92">
        <v>10</v>
      </c>
      <c r="P170" s="165">
        <f>LN(SUM($O$2:O170))</f>
        <v>6.6476883735633292</v>
      </c>
      <c r="Q170" s="166">
        <f t="shared" si="99"/>
        <v>21.413705401484869</v>
      </c>
      <c r="R170" s="152">
        <f t="shared" si="103"/>
        <v>14.671985436953866</v>
      </c>
      <c r="S170" s="92">
        <v>1</v>
      </c>
      <c r="T170" s="165">
        <f>LN(SUM($S$2:S170))</f>
        <v>3.3672958299864741</v>
      </c>
      <c r="U170" s="167">
        <f t="shared" si="82"/>
        <v>16.605933171283596</v>
      </c>
      <c r="V170" s="152">
        <f t="shared" si="104"/>
        <v>10.871675313255722</v>
      </c>
      <c r="X170" s="165">
        <f>LN(SUM($W$2:W170))</f>
        <v>1.3862943611198906</v>
      </c>
      <c r="Y170" s="115" t="e">
        <f t="shared" si="83"/>
        <v>#DIV/0!</v>
      </c>
      <c r="Z170" s="152" t="e">
        <f t="shared" si="105"/>
        <v>#DIV/0!</v>
      </c>
      <c r="AA170" s="112">
        <v>17</v>
      </c>
      <c r="AB170" s="165">
        <f>LN(SUM($AA$2:AA170))</f>
        <v>6.1441856341256456</v>
      </c>
      <c r="AC170" s="166">
        <f t="shared" si="84"/>
        <v>17.383803933203346</v>
      </c>
      <c r="AD170" s="152">
        <f t="shared" si="106"/>
        <v>18.657250142877551</v>
      </c>
      <c r="AE170" s="92">
        <v>44</v>
      </c>
      <c r="AF170" s="165">
        <f>LN(SUM($AE$2:AE170))</f>
        <v>7.6024013356658182</v>
      </c>
      <c r="AG170" s="166">
        <f t="shared" si="85"/>
        <v>50.935080088031008</v>
      </c>
      <c r="AH170" s="152">
        <f t="shared" si="107"/>
        <v>50.356122426558919</v>
      </c>
      <c r="AI170" s="92">
        <v>3</v>
      </c>
      <c r="AJ170" s="165">
        <f>LN(SUM($AI$2:AI170))</f>
        <v>4.962844630259907</v>
      </c>
      <c r="AK170" s="166">
        <f t="shared" si="86"/>
        <v>48.923687862023066</v>
      </c>
      <c r="AL170" s="152">
        <f t="shared" si="108"/>
        <v>50.702544016430345</v>
      </c>
      <c r="AM170" s="92">
        <v>22</v>
      </c>
      <c r="AN170" s="165">
        <f>LN(SUM($AM$2:AM170))</f>
        <v>5.7037824746562009</v>
      </c>
      <c r="AO170" s="166">
        <f t="shared" si="87"/>
        <v>14.074821079944014</v>
      </c>
      <c r="AP170" s="152">
        <f t="shared" si="109"/>
        <v>12.144585944558369</v>
      </c>
      <c r="AQ170" s="112">
        <v>6</v>
      </c>
      <c r="AR170" s="165">
        <f>LN(SUM($AQ$2:AQ170))</f>
        <v>5.5451774444795623</v>
      </c>
      <c r="AS170" s="166">
        <f t="shared" si="88"/>
        <v>10.349176523017853</v>
      </c>
      <c r="AT170" s="152">
        <f t="shared" si="110"/>
        <v>8.3956861745647249</v>
      </c>
      <c r="AU170" s="92">
        <v>140</v>
      </c>
      <c r="AV170" s="165">
        <f>LN(SUM($AU$2:AU170))</f>
        <v>9.0302563101224198</v>
      </c>
      <c r="AW170" s="166">
        <f t="shared" si="89"/>
        <v>40.613981462035056</v>
      </c>
      <c r="AX170" s="152">
        <f t="shared" si="111"/>
        <v>35.519908479897161</v>
      </c>
      <c r="AY170" s="92">
        <v>1</v>
      </c>
      <c r="AZ170" s="168">
        <f>LN(SUM($AY$2:AY170))</f>
        <v>3.9512437185814275</v>
      </c>
      <c r="BA170" s="166">
        <f t="shared" si="90"/>
        <v>65.065419754356839</v>
      </c>
      <c r="BB170" s="152">
        <f t="shared" si="112"/>
        <v>33.547490991448257</v>
      </c>
      <c r="BD170" s="168">
        <f>LN(SUM($BC$2:BC170))</f>
        <v>5.0172798368149243</v>
      </c>
      <c r="BE170" s="166">
        <f t="shared" si="91"/>
        <v>50.390320129551561</v>
      </c>
      <c r="BF170" s="152">
        <f t="shared" si="113"/>
        <v>35.443983659449898</v>
      </c>
      <c r="BG170" s="92">
        <v>36</v>
      </c>
      <c r="BH170" s="168">
        <f>LN(SUM($BG$2:BG170))</f>
        <v>6.4052284580308418</v>
      </c>
      <c r="BI170" s="115">
        <f t="shared" si="92"/>
        <v>16.134106095898218</v>
      </c>
      <c r="BJ170" s="152">
        <f t="shared" si="114"/>
        <v>13.03470044460065</v>
      </c>
      <c r="BK170" s="92">
        <v>11</v>
      </c>
      <c r="BL170" s="168">
        <f>LN(SUM($BK$2:BK170))</f>
        <v>5.7365722974791922</v>
      </c>
      <c r="BM170" s="115">
        <f t="shared" si="93"/>
        <v>11.683740622211515</v>
      </c>
      <c r="BN170" s="152">
        <f t="shared" si="115"/>
        <v>10.822323571585262</v>
      </c>
      <c r="BO170" s="92">
        <v>8</v>
      </c>
      <c r="BP170" s="168">
        <f>LN(SUM($BO$2:BO170))</f>
        <v>5.2781146592305168</v>
      </c>
      <c r="BQ170" s="115">
        <f t="shared" si="94"/>
        <v>19.60887725980049</v>
      </c>
      <c r="BR170" s="152">
        <f t="shared" si="116"/>
        <v>17.910738284742202</v>
      </c>
      <c r="BS170" s="96">
        <v>355</v>
      </c>
      <c r="BT170" s="168">
        <f>LN(SUM($BS$2:BS170))</f>
        <v>9.6449758573841269</v>
      </c>
      <c r="BU170" s="169">
        <f t="shared" si="95"/>
        <v>29.259833038232316</v>
      </c>
      <c r="BV170" s="152">
        <f t="shared" si="117"/>
        <v>25.644352017719939</v>
      </c>
    </row>
    <row r="171" spans="1:74" x14ac:dyDescent="0.25">
      <c r="A171" s="163">
        <f t="shared" si="59"/>
        <v>232</v>
      </c>
      <c r="B171" s="164">
        <v>44134</v>
      </c>
      <c r="C171" s="92">
        <v>11</v>
      </c>
      <c r="D171" s="165">
        <f>LN(SUM($C$2:C171))</f>
        <v>4.7273878187123408</v>
      </c>
      <c r="E171" s="166">
        <f t="shared" si="97"/>
        <v>13.042837818637723</v>
      </c>
      <c r="F171" s="152">
        <f t="shared" si="100"/>
        <v>21.200394039831533</v>
      </c>
      <c r="G171" s="92">
        <v>46</v>
      </c>
      <c r="H171" s="165">
        <f>LN(SUM($G$2:G171))</f>
        <v>6.6052979209482015</v>
      </c>
      <c r="I171" s="166">
        <f t="shared" si="98"/>
        <v>10.441635743318711</v>
      </c>
      <c r="J171" s="152">
        <f t="shared" si="101"/>
        <v>9.8589529330328727</v>
      </c>
      <c r="K171" s="92">
        <v>17</v>
      </c>
      <c r="L171" s="165">
        <f>LN(SUM($K$2:K171))</f>
        <v>6.842683282238422</v>
      </c>
      <c r="M171" s="166">
        <f t="shared" si="81"/>
        <v>29.621467611704794</v>
      </c>
      <c r="N171" s="152">
        <f t="shared" si="102"/>
        <v>23.774134209975436</v>
      </c>
      <c r="O171" s="92">
        <v>29</v>
      </c>
      <c r="P171" s="165">
        <f>LN(SUM($O$2:O171))</f>
        <v>6.6846117276679271</v>
      </c>
      <c r="Q171" s="166">
        <f t="shared" si="99"/>
        <v>24.893644526776455</v>
      </c>
      <c r="R171" s="152">
        <f t="shared" si="103"/>
        <v>17.489522601060354</v>
      </c>
      <c r="T171" s="165">
        <f>LN(SUM($S$2:S171))</f>
        <v>3.3672958299864741</v>
      </c>
      <c r="U171" s="167">
        <f t="shared" si="82"/>
        <v>24.931184440332689</v>
      </c>
      <c r="V171" s="152">
        <f t="shared" si="104"/>
        <v>14.034682974182285</v>
      </c>
      <c r="W171" s="92">
        <v>2</v>
      </c>
      <c r="X171" s="165">
        <f>LN(SUM($W$2:W171))</f>
        <v>1.791759469228055</v>
      </c>
      <c r="Y171" s="115">
        <f t="shared" si="83"/>
        <v>15.955438719280243</v>
      </c>
      <c r="Z171" s="152" t="e">
        <f t="shared" si="105"/>
        <v>#DIV/0!</v>
      </c>
      <c r="AA171" s="112">
        <v>24</v>
      </c>
      <c r="AB171" s="165">
        <f>LN(SUM($AA$2:AA171))</f>
        <v>6.1944053911046719</v>
      </c>
      <c r="AC171" s="166">
        <f t="shared" si="84"/>
        <v>15.162304768053255</v>
      </c>
      <c r="AD171" s="152">
        <f t="shared" si="106"/>
        <v>18.91626908499898</v>
      </c>
      <c r="AE171" s="92">
        <v>40</v>
      </c>
      <c r="AF171" s="165">
        <f>LN(SUM($AE$2:AE171))</f>
        <v>7.6221745948176221</v>
      </c>
      <c r="AG171" s="166">
        <f t="shared" si="85"/>
        <v>46.131469735095862</v>
      </c>
      <c r="AH171" s="152">
        <f t="shared" si="107"/>
        <v>50.847653018222438</v>
      </c>
      <c r="AI171" s="92">
        <v>15</v>
      </c>
      <c r="AJ171" s="165">
        <f>LN(SUM($AI$2:AI171))</f>
        <v>5.0625950330269669</v>
      </c>
      <c r="AK171" s="166">
        <f t="shared" si="86"/>
        <v>30.054089659793913</v>
      </c>
      <c r="AL171" s="152">
        <f t="shared" si="108"/>
        <v>47.928502785111021</v>
      </c>
      <c r="AM171" s="92">
        <v>11</v>
      </c>
      <c r="AN171" s="165">
        <f>LN(SUM($AM$2:AM171))</f>
        <v>5.7397929121792339</v>
      </c>
      <c r="AO171" s="166">
        <f t="shared" si="87"/>
        <v>14.476115757131099</v>
      </c>
      <c r="AP171" s="152">
        <f t="shared" si="109"/>
        <v>12.770753447098167</v>
      </c>
      <c r="AQ171" s="112">
        <v>25</v>
      </c>
      <c r="AR171" s="165">
        <f>LN(SUM($AQ$2:AQ171))</f>
        <v>5.6383546693337454</v>
      </c>
      <c r="AS171" s="166">
        <f t="shared" si="88"/>
        <v>11.253987016072983</v>
      </c>
      <c r="AT171" s="152">
        <f t="shared" si="110"/>
        <v>8.9988959501618009</v>
      </c>
      <c r="AU171" s="92">
        <v>123</v>
      </c>
      <c r="AV171" s="165">
        <f>LN(SUM($AU$2:AU171))</f>
        <v>9.0448759322486509</v>
      </c>
      <c r="AW171" s="166">
        <f t="shared" si="89"/>
        <v>41.352681746363395</v>
      </c>
      <c r="AX171" s="152">
        <f t="shared" si="111"/>
        <v>37.963281112663068</v>
      </c>
      <c r="AZ171" s="168">
        <f>LN(SUM($AY$2:AY171))</f>
        <v>3.9512437185814275</v>
      </c>
      <c r="BA171" s="166">
        <f t="shared" si="90"/>
        <v>57.569947673158616</v>
      </c>
      <c r="BB171" s="152">
        <f t="shared" si="112"/>
        <v>43.031827117337357</v>
      </c>
      <c r="BC171" s="112">
        <v>4</v>
      </c>
      <c r="BD171" s="168">
        <f>LN(SUM($BC$2:BC171))</f>
        <v>5.0434251169192468</v>
      </c>
      <c r="BE171" s="166">
        <f t="shared" si="91"/>
        <v>42.037578991560984</v>
      </c>
      <c r="BF171" s="152">
        <f t="shared" si="113"/>
        <v>39.73170645593796</v>
      </c>
      <c r="BG171" s="92">
        <v>39</v>
      </c>
      <c r="BH171" s="168">
        <f>LN(SUM($BG$2:BG171))</f>
        <v>6.4676987261043539</v>
      </c>
      <c r="BI171" s="115">
        <f t="shared" si="92"/>
        <v>15.707297391339296</v>
      </c>
      <c r="BJ171" s="152">
        <f t="shared" si="114"/>
        <v>14.083167559009473</v>
      </c>
      <c r="BK171" s="92">
        <v>19</v>
      </c>
      <c r="BL171" s="168">
        <f>LN(SUM($BK$2:BK171))</f>
        <v>5.7960577507653719</v>
      </c>
      <c r="BM171" s="115">
        <f t="shared" si="93"/>
        <v>11.579494269991262</v>
      </c>
      <c r="BN171" s="152">
        <f t="shared" si="115"/>
        <v>11.376118110081467</v>
      </c>
      <c r="BP171" s="168">
        <f>LN(SUM($BO$2:BO171))</f>
        <v>5.2781146592305168</v>
      </c>
      <c r="BQ171" s="115">
        <f t="shared" si="94"/>
        <v>21.186675805236217</v>
      </c>
      <c r="BR171" s="152">
        <f t="shared" si="116"/>
        <v>18.405368442151815</v>
      </c>
      <c r="BS171" s="96">
        <v>405</v>
      </c>
      <c r="BT171" s="168">
        <f>LN(SUM($BS$2:BS171))</f>
        <v>9.6708616858324259</v>
      </c>
      <c r="BU171" s="169">
        <f t="shared" si="95"/>
        <v>29.009877556789323</v>
      </c>
      <c r="BV171" s="152">
        <f t="shared" si="117"/>
        <v>27.088367261916243</v>
      </c>
    </row>
    <row r="172" spans="1:74" x14ac:dyDescent="0.25">
      <c r="A172" s="163">
        <f t="shared" si="59"/>
        <v>233</v>
      </c>
      <c r="B172" s="164">
        <v>44135</v>
      </c>
      <c r="C172" s="92">
        <v>18</v>
      </c>
      <c r="D172" s="165">
        <f>LN(SUM($C$2:C172))</f>
        <v>4.8751973232011512</v>
      </c>
      <c r="E172" s="166">
        <f t="shared" si="97"/>
        <v>9.1923773626283296</v>
      </c>
      <c r="F172" s="152">
        <f t="shared" si="100"/>
        <v>16.089644556381216</v>
      </c>
      <c r="G172" s="92">
        <v>37</v>
      </c>
      <c r="H172" s="165">
        <f>LN(SUM($G$2:G172))</f>
        <v>6.654152520183219</v>
      </c>
      <c r="I172" s="166">
        <f t="shared" si="98"/>
        <v>10.605737527139429</v>
      </c>
      <c r="J172" s="152">
        <f t="shared" si="101"/>
        <v>10.28955207249221</v>
      </c>
      <c r="K172" s="92">
        <v>14</v>
      </c>
      <c r="L172" s="165">
        <f>LN(SUM($K$2:K172))</f>
        <v>6.8575140625453903</v>
      </c>
      <c r="M172" s="166">
        <f t="shared" si="81"/>
        <v>33.921272348711781</v>
      </c>
      <c r="N172" s="152">
        <f t="shared" si="102"/>
        <v>26.463843218993553</v>
      </c>
      <c r="O172" s="92">
        <v>16</v>
      </c>
      <c r="P172" s="165">
        <f>LN(SUM($O$2:O172))</f>
        <v>6.7044143549641069</v>
      </c>
      <c r="Q172" s="166">
        <f t="shared" si="99"/>
        <v>27.375599394506278</v>
      </c>
      <c r="R172" s="152">
        <f t="shared" si="103"/>
        <v>20.701082799503254</v>
      </c>
      <c r="S172" s="92">
        <v>4</v>
      </c>
      <c r="T172" s="165">
        <f>LN(SUM($S$2:S172))</f>
        <v>3.4965075614664802</v>
      </c>
      <c r="U172" s="167">
        <f t="shared" si="82"/>
        <v>19.198768894860557</v>
      </c>
      <c r="V172" s="152">
        <f t="shared" si="104"/>
        <v>16.200829115468629</v>
      </c>
      <c r="W172" s="92">
        <v>1</v>
      </c>
      <c r="X172" s="165">
        <f>LN(SUM($W$2:W172))</f>
        <v>1.9459101490553132</v>
      </c>
      <c r="Y172" s="115">
        <f t="shared" si="83"/>
        <v>7.7951224283666027</v>
      </c>
      <c r="Z172" s="152">
        <f t="shared" ref="Z172:Z182" si="118">AVERAGE(Y171:Y172)</f>
        <v>11.875280573823423</v>
      </c>
      <c r="AA172" s="112">
        <v>18</v>
      </c>
      <c r="AB172" s="165">
        <f>LN(SUM($AA$2:AA172))</f>
        <v>6.230481447578482</v>
      </c>
      <c r="AC172" s="166">
        <f t="shared" si="84"/>
        <v>13.876853461756008</v>
      </c>
      <c r="AD172" s="152">
        <f t="shared" si="106"/>
        <v>17.945882751991491</v>
      </c>
      <c r="AE172" s="92">
        <v>29</v>
      </c>
      <c r="AF172" s="165">
        <f>LN(SUM($AE$2:AE172))</f>
        <v>7.6362696033793735</v>
      </c>
      <c r="AG172" s="166">
        <f t="shared" si="85"/>
        <v>42.176295139222695</v>
      </c>
      <c r="AH172" s="152">
        <f t="shared" si="107"/>
        <v>49.095184742397223</v>
      </c>
      <c r="AI172" s="92">
        <v>4</v>
      </c>
      <c r="AJ172" s="165">
        <f>LN(SUM($AI$2:AI172))</f>
        <v>5.0875963352323836</v>
      </c>
      <c r="AK172" s="166">
        <f t="shared" si="86"/>
        <v>21.114717429314215</v>
      </c>
      <c r="AL172" s="152">
        <f t="shared" si="108"/>
        <v>42.611854552121173</v>
      </c>
      <c r="AM172" s="92">
        <v>15</v>
      </c>
      <c r="AN172" s="165">
        <f>LN(SUM($AM$2:AM172))</f>
        <v>5.7868973813667077</v>
      </c>
      <c r="AO172" s="166">
        <f t="shared" si="87"/>
        <v>15.499835604131921</v>
      </c>
      <c r="AP172" s="152">
        <f t="shared" si="109"/>
        <v>13.712635215284749</v>
      </c>
      <c r="AQ172" s="112">
        <v>8</v>
      </c>
      <c r="AR172" s="165">
        <f>LN(SUM($AQ$2:AQ172))</f>
        <v>5.6664266881124323</v>
      </c>
      <c r="AS172" s="166">
        <f t="shared" si="88"/>
        <v>12.428045387860328</v>
      </c>
      <c r="AT172" s="152">
        <f t="shared" si="110"/>
        <v>9.964148206968261</v>
      </c>
      <c r="AU172" s="92">
        <v>109</v>
      </c>
      <c r="AV172" s="165">
        <f>LN(SUM($AU$2:AU172))</f>
        <v>9.0576552843105347</v>
      </c>
      <c r="AW172" s="166">
        <f t="shared" si="89"/>
        <v>40.692086037895301</v>
      </c>
      <c r="AX172" s="152">
        <f t="shared" si="111"/>
        <v>39.645380186852648</v>
      </c>
      <c r="AZ172" s="168">
        <f>LN(SUM($AY$2:AY172))</f>
        <v>3.9512437185814275</v>
      </c>
      <c r="BA172" s="166">
        <f t="shared" si="90"/>
        <v>61.31426071572993</v>
      </c>
      <c r="BB172" s="152">
        <f t="shared" si="112"/>
        <v>52.423342701050878</v>
      </c>
      <c r="BC172" s="112">
        <v>2</v>
      </c>
      <c r="BD172" s="168">
        <f>LN(SUM($BC$2:BC172))</f>
        <v>5.0562458053483077</v>
      </c>
      <c r="BE172" s="166">
        <f t="shared" si="91"/>
        <v>40.868348370368516</v>
      </c>
      <c r="BF172" s="152">
        <f t="shared" si="113"/>
        <v>42.585990730112684</v>
      </c>
      <c r="BG172" s="92">
        <v>16</v>
      </c>
      <c r="BH172" s="168">
        <f>LN(SUM($BG$2:BG172))</f>
        <v>6.4922398350204711</v>
      </c>
      <c r="BI172" s="115">
        <f t="shared" si="92"/>
        <v>14.789132885944129</v>
      </c>
      <c r="BJ172" s="152">
        <f t="shared" si="114"/>
        <v>14.796896305429305</v>
      </c>
      <c r="BK172" s="92">
        <v>5</v>
      </c>
      <c r="BL172" s="168">
        <f>LN(SUM($BK$2:BK172))</f>
        <v>5.8111409929767008</v>
      </c>
      <c r="BM172" s="115">
        <f t="shared" si="93"/>
        <v>12.252004505281004</v>
      </c>
      <c r="BN172" s="152">
        <f t="shared" si="115"/>
        <v>11.80074249171388</v>
      </c>
      <c r="BO172" s="92">
        <v>16</v>
      </c>
      <c r="BP172" s="168">
        <f>LN(SUM($BO$2:BO172))</f>
        <v>5.3565862746720123</v>
      </c>
      <c r="BQ172" s="115">
        <f t="shared" si="94"/>
        <v>19.666535145967174</v>
      </c>
      <c r="BR172" s="152">
        <f t="shared" si="116"/>
        <v>19.072371103672445</v>
      </c>
      <c r="BS172" s="96">
        <v>312</v>
      </c>
      <c r="BT172" s="168">
        <f>LN(SUM($BS$2:BS172))</f>
        <v>9.690356211348643</v>
      </c>
      <c r="BU172" s="169">
        <f t="shared" si="95"/>
        <v>28.438820382847275</v>
      </c>
      <c r="BV172" s="152">
        <f t="shared" si="117"/>
        <v>28.05915914536201</v>
      </c>
    </row>
    <row r="173" spans="1:74" x14ac:dyDescent="0.25">
      <c r="A173" s="163">
        <f t="shared" si="59"/>
        <v>234</v>
      </c>
      <c r="B173" s="164">
        <v>44136</v>
      </c>
      <c r="C173" s="92">
        <v>15</v>
      </c>
      <c r="D173" s="165">
        <f>LN(SUM($C$2:C173))</f>
        <v>4.9836066217083363</v>
      </c>
      <c r="E173" s="166">
        <f t="shared" si="97"/>
        <v>7.3519462227569816</v>
      </c>
      <c r="F173" s="152">
        <f t="shared" si="100"/>
        <v>11.967415927427091</v>
      </c>
      <c r="G173" s="92">
        <v>26</v>
      </c>
      <c r="H173" s="165">
        <f>LN(SUM($G$2:G173))</f>
        <v>6.6871086078665147</v>
      </c>
      <c r="I173" s="166">
        <f t="shared" si="98"/>
        <v>12.211662525311723</v>
      </c>
      <c r="J173" s="152">
        <f t="shared" si="101"/>
        <v>10.864543932334323</v>
      </c>
      <c r="K173" s="92">
        <v>11</v>
      </c>
      <c r="L173" s="165">
        <f>LN(SUM($K$2:K173))</f>
        <v>6.8690144506657065</v>
      </c>
      <c r="M173" s="166">
        <f t="shared" ref="M173:M182" si="119">LN(2)/(SLOPE(L167:L173,$A167:$A173))</f>
        <v>38.641607035298989</v>
      </c>
      <c r="N173" s="152">
        <f t="shared" si="102"/>
        <v>30.121631827654323</v>
      </c>
      <c r="O173" s="92">
        <v>4</v>
      </c>
      <c r="P173" s="165">
        <f>LN(SUM($O$2:O173))</f>
        <v>6.7093043402582984</v>
      </c>
      <c r="Q173" s="166">
        <f t="shared" si="99"/>
        <v>30.817368905694192</v>
      </c>
      <c r="R173" s="152">
        <f t="shared" si="103"/>
        <v>24.275191950874401</v>
      </c>
      <c r="T173" s="165">
        <f>LN(SUM($S$2:S173))</f>
        <v>3.4965075614664802</v>
      </c>
      <c r="U173" s="167">
        <f>LN(2)/(SLOPE(T167:T173,$A167:$A173))</f>
        <v>20.097266185347575</v>
      </c>
      <c r="V173" s="152">
        <f t="shared" si="104"/>
        <v>18.420006446998364</v>
      </c>
      <c r="X173" s="165">
        <f>LN(SUM($W$2:W173))</f>
        <v>1.9459101490553132</v>
      </c>
      <c r="Y173" s="115">
        <f t="shared" ref="Y173:Y182" si="120">LN(2)/(SLOPE(X167:X173,$A167:$A173))</f>
        <v>6.0583281410149423</v>
      </c>
      <c r="Z173" s="152">
        <f t="shared" si="118"/>
        <v>6.9267252846907725</v>
      </c>
      <c r="AA173" s="112">
        <v>16</v>
      </c>
      <c r="AB173" s="165">
        <f>LN(SUM($AA$2:AA173))</f>
        <v>6.261491684321042</v>
      </c>
      <c r="AC173" s="166">
        <f t="shared" ref="AC173:AC182" si="121">LN(2)/(SLOPE(AB167:AB173,$A167:$A173))</f>
        <v>14.308240053451607</v>
      </c>
      <c r="AD173" s="152">
        <f t="shared" si="106"/>
        <v>16.140670777737075</v>
      </c>
      <c r="AE173" s="92">
        <v>14</v>
      </c>
      <c r="AF173" s="165">
        <f>LN(SUM($AE$2:AE173))</f>
        <v>7.643003635560718</v>
      </c>
      <c r="AG173" s="166">
        <f t="shared" ref="AG173:AG182" si="122">LN(2)/(SLOPE(AF167:AF173,$A167:$A173))</f>
        <v>41.113467469564043</v>
      </c>
      <c r="AH173" s="152">
        <f t="shared" si="107"/>
        <v>46.877349056082167</v>
      </c>
      <c r="AI173" s="92">
        <v>10</v>
      </c>
      <c r="AJ173" s="165">
        <f>LN(SUM($AI$2:AI173))</f>
        <v>5.1474944768134527</v>
      </c>
      <c r="AK173" s="166">
        <f t="shared" ref="AK173:AK182" si="123">LN(2)/(SLOPE(AJ167:AJ173,$A167:$A173))</f>
        <v>16.009935163299133</v>
      </c>
      <c r="AL173" s="152">
        <f t="shared" si="108"/>
        <v>34.509206915808832</v>
      </c>
      <c r="AM173" s="92">
        <v>15</v>
      </c>
      <c r="AN173" s="165">
        <f>LN(SUM($AM$2:AM173))</f>
        <v>5.8318824772835169</v>
      </c>
      <c r="AO173" s="166">
        <f t="shared" ref="AO173:AO182" si="124">LN(2)/(SLOPE(AN167:AN173,$A167:$A173))</f>
        <v>16.096550765241076</v>
      </c>
      <c r="AP173" s="152">
        <f t="shared" si="109"/>
        <v>14.624608160894544</v>
      </c>
      <c r="AQ173" s="112">
        <v>6</v>
      </c>
      <c r="AR173" s="165">
        <f>LN(SUM($AQ$2:AQ173))</f>
        <v>5.6869753563398202</v>
      </c>
      <c r="AS173" s="166">
        <f t="shared" ref="AS173:AS182" si="125">LN(2)/(SLOPE(AR167:AR173,$A167:$A173))</f>
        <v>13.867139180479386</v>
      </c>
      <c r="AT173" s="152">
        <f t="shared" si="110"/>
        <v>11.185190125935849</v>
      </c>
      <c r="AU173" s="92">
        <v>46</v>
      </c>
      <c r="AV173" s="165">
        <f>LN(SUM($AU$2:AU173))</f>
        <v>9.0629997840774728</v>
      </c>
      <c r="AW173" s="166">
        <f t="shared" ref="AW173:AW182" si="126">LN(2)/(SLOPE(AV167:AV173,$A167:$A173))</f>
        <v>45.238991890502597</v>
      </c>
      <c r="AX173" s="152">
        <f t="shared" si="111"/>
        <v>41.431186856403038</v>
      </c>
      <c r="AZ173" s="168">
        <f>LN(SUM($AY$2:AY173))</f>
        <v>3.9512437185814275</v>
      </c>
      <c r="BA173" s="166">
        <f t="shared" ref="BA173:BA182" si="127">LN(2)/(SLOPE(AZ167:AZ173,$A167:$A173))</f>
        <v>82.055429767157719</v>
      </c>
      <c r="BB173" s="152">
        <f t="shared" si="112"/>
        <v>61.722687488226555</v>
      </c>
      <c r="BC173" s="112">
        <v>4</v>
      </c>
      <c r="BD173" s="168">
        <f>LN(SUM($BC$2:BC173))</f>
        <v>5.0814043649844631</v>
      </c>
      <c r="BE173" s="166">
        <f t="shared" ref="BE173:BE182" si="128">LN(2)/(SLOPE(BD167:BD173,$A167:$A173))</f>
        <v>36.359538083441052</v>
      </c>
      <c r="BF173" s="152">
        <f t="shared" si="113"/>
        <v>42.696597985631243</v>
      </c>
      <c r="BG173" s="92">
        <v>29</v>
      </c>
      <c r="BH173" s="168">
        <f>LN(SUM($BG$2:BG173))</f>
        <v>6.5352412710136587</v>
      </c>
      <c r="BI173" s="115">
        <f t="shared" ref="BI173:BI182" si="129">LN(2)/(SLOPE(BH167:BH173,$A167:$A173))</f>
        <v>13.810074132092817</v>
      </c>
      <c r="BJ173" s="152">
        <f t="shared" si="114"/>
        <v>14.97270150101844</v>
      </c>
      <c r="BK173" s="92">
        <v>10</v>
      </c>
      <c r="BL173" s="168">
        <f>LN(SUM($BK$2:BK173))</f>
        <v>5.8406416573733981</v>
      </c>
      <c r="BM173" s="115">
        <f t="shared" ref="BM173:BM182" si="130">LN(2)/(SLOPE(BL167:BL173,$A167:$A173))</f>
        <v>14.594000260928624</v>
      </c>
      <c r="BN173" s="152">
        <f t="shared" si="115"/>
        <v>12.289585459824099</v>
      </c>
      <c r="BP173" s="168">
        <f>LN(SUM($BO$2:BO173))</f>
        <v>5.3565862746720123</v>
      </c>
      <c r="BQ173" s="115">
        <f t="shared" ref="BQ173:BQ182" si="131">LN(2)/(SLOPE(BP167:BP173,$A167:$A173))</f>
        <v>21.195163308441611</v>
      </c>
      <c r="BR173" s="152">
        <f t="shared" si="116"/>
        <v>19.978090449617579</v>
      </c>
      <c r="BS173" s="96">
        <v>206</v>
      </c>
      <c r="BT173" s="168">
        <f>LN(SUM($BS$2:BS173))</f>
        <v>9.7030223915058844</v>
      </c>
      <c r="BU173" s="169">
        <f t="shared" ref="BU173:BU182" si="132">LN(2)/(SLOPE(BT167:BT173,$A167:$A173))</f>
        <v>30.092098376677999</v>
      </c>
      <c r="BV173" s="152">
        <f t="shared" si="117"/>
        <v>28.904057395124234</v>
      </c>
    </row>
    <row r="174" spans="1:74" x14ac:dyDescent="0.25">
      <c r="A174" s="163">
        <f t="shared" si="59"/>
        <v>235</v>
      </c>
      <c r="B174" s="164">
        <v>44137</v>
      </c>
      <c r="D174" s="165">
        <f>LN(SUM($C$2:C174))</f>
        <v>4.9836066217083363</v>
      </c>
      <c r="E174" s="166">
        <f t="shared" ref="E174:E181" si="133">LN(2)/(SLOPE(D168:D174,A168:A174))</f>
        <v>7.4542557428049925</v>
      </c>
      <c r="F174" s="152">
        <f t="shared" si="100"/>
        <v>9.2603542867070061</v>
      </c>
      <c r="G174" s="92">
        <v>43</v>
      </c>
      <c r="H174" s="165">
        <f>LN(SUM($G$2:G174))</f>
        <v>6.739336627357174</v>
      </c>
      <c r="I174" s="166">
        <f t="shared" ref="I174:I181" si="134">LN(2)/(SLOPE(H168:H174,A168:A174))</f>
        <v>13.741052197761888</v>
      </c>
      <c r="J174" s="152">
        <f t="shared" si="101"/>
        <v>11.570169228326131</v>
      </c>
      <c r="K174" s="92">
        <v>11</v>
      </c>
      <c r="L174" s="165">
        <f>LN(SUM($K$2:K174))</f>
        <v>6.8803840821860049</v>
      </c>
      <c r="M174" s="166">
        <f t="shared" si="119"/>
        <v>45.060973780025954</v>
      </c>
      <c r="N174" s="152">
        <f t="shared" si="102"/>
        <v>34.733806076021736</v>
      </c>
      <c r="O174" s="92">
        <v>5</v>
      </c>
      <c r="P174" s="165">
        <f>LN(SUM($O$2:O174))</f>
        <v>6.7153833863346808</v>
      </c>
      <c r="Q174" s="166">
        <f t="shared" ref="Q174:Q181" si="135">LN(2)/(SLOPE(P168:P174,A168:A174))</f>
        <v>34.60909173396518</v>
      </c>
      <c r="R174" s="152">
        <f t="shared" si="103"/>
        <v>27.821881992485395</v>
      </c>
      <c r="T174" s="165">
        <f>LN(SUM($S$2:S174))</f>
        <v>3.4965075614664802</v>
      </c>
      <c r="U174" s="167">
        <f>LN(2)/(SLOPE(T168:T174,$A168:$A174))</f>
        <v>20.413979304200669</v>
      </c>
      <c r="V174" s="152">
        <f t="shared" si="104"/>
        <v>20.249426399205014</v>
      </c>
      <c r="X174" s="165">
        <f>LN(SUM($W$2:W174))</f>
        <v>1.9459101490553132</v>
      </c>
      <c r="Y174" s="115">
        <f t="shared" si="120"/>
        <v>5.7801922539511112</v>
      </c>
      <c r="Z174" s="152">
        <f t="shared" si="118"/>
        <v>5.9192601974830268</v>
      </c>
      <c r="AB174" s="165">
        <f>LN(SUM($AA$2:AA174))</f>
        <v>6.261491684321042</v>
      </c>
      <c r="AC174" s="166">
        <f t="shared" si="121"/>
        <v>19.095143617216081</v>
      </c>
      <c r="AD174" s="152">
        <f t="shared" si="106"/>
        <v>15.965269166736059</v>
      </c>
      <c r="AE174" s="92">
        <v>7</v>
      </c>
      <c r="AF174" s="165">
        <f>LN(SUM($AE$2:AE174))</f>
        <v>7.6463537224459994</v>
      </c>
      <c r="AG174" s="166">
        <f t="shared" si="122"/>
        <v>48.191154094527164</v>
      </c>
      <c r="AH174" s="152">
        <f t="shared" si="107"/>
        <v>45.709493305288163</v>
      </c>
      <c r="AJ174" s="165">
        <f>LN(SUM($AI$2:AI174))</f>
        <v>5.1474944768134527</v>
      </c>
      <c r="AK174" s="166">
        <f t="shared" si="123"/>
        <v>15.365285394847097</v>
      </c>
      <c r="AL174" s="152">
        <f t="shared" si="108"/>
        <v>26.293543101855484</v>
      </c>
      <c r="AM174" s="92">
        <v>3</v>
      </c>
      <c r="AN174" s="165">
        <f>LN(SUM($AM$2:AM174))</f>
        <v>5.8406416573733981</v>
      </c>
      <c r="AO174" s="166">
        <f t="shared" si="124"/>
        <v>17.002145902151728</v>
      </c>
      <c r="AP174" s="152">
        <f t="shared" si="109"/>
        <v>15.429893821719967</v>
      </c>
      <c r="AQ174" s="112">
        <v>11</v>
      </c>
      <c r="AR174" s="165">
        <f>LN(SUM($AQ$2:AQ174))</f>
        <v>5.7235851019523807</v>
      </c>
      <c r="AS174" s="166">
        <f t="shared" si="125"/>
        <v>14.828994339061667</v>
      </c>
      <c r="AT174" s="152">
        <f t="shared" si="110"/>
        <v>12.545468489298443</v>
      </c>
      <c r="AU174" s="92">
        <v>75</v>
      </c>
      <c r="AV174" s="165">
        <f>LN(SUM($AU$2:AU174))</f>
        <v>9.0716528522022895</v>
      </c>
      <c r="AW174" s="166">
        <f t="shared" si="126"/>
        <v>53.267169085169172</v>
      </c>
      <c r="AX174" s="152">
        <f t="shared" si="111"/>
        <v>44.232982044393104</v>
      </c>
      <c r="AY174" s="92">
        <v>1</v>
      </c>
      <c r="AZ174" s="168">
        <f>LN(SUM($AY$2:AY174))</f>
        <v>3.970291913552122</v>
      </c>
      <c r="BA174" s="166">
        <f t="shared" si="127"/>
        <v>125.83472797437869</v>
      </c>
      <c r="BB174" s="152">
        <f t="shared" si="112"/>
        <v>78.367957176956367</v>
      </c>
      <c r="BD174" s="168">
        <f>LN(SUM($BC$2:BC174))</f>
        <v>5.0814043649844631</v>
      </c>
      <c r="BE174" s="166">
        <f t="shared" si="128"/>
        <v>38.662502903420531</v>
      </c>
      <c r="BF174" s="152">
        <f t="shared" si="113"/>
        <v>41.663657695668533</v>
      </c>
      <c r="BH174" s="168">
        <f>LN(SUM($BG$2:BG174))</f>
        <v>6.5352412710136587</v>
      </c>
      <c r="BI174" s="115">
        <f t="shared" si="129"/>
        <v>15.796212457177701</v>
      </c>
      <c r="BJ174" s="152">
        <f t="shared" si="114"/>
        <v>15.247364592490431</v>
      </c>
      <c r="BK174" s="92">
        <v>2</v>
      </c>
      <c r="BL174" s="168">
        <f>LN(SUM($BK$2:BK174))</f>
        <v>5.8464387750577247</v>
      </c>
      <c r="BM174" s="115">
        <f t="shared" si="130"/>
        <v>20.486565102023398</v>
      </c>
      <c r="BN174" s="152">
        <f t="shared" si="115"/>
        <v>14.119160952087162</v>
      </c>
      <c r="BO174" s="92">
        <v>4</v>
      </c>
      <c r="BP174" s="168">
        <f>LN(SUM($BO$2:BO174))</f>
        <v>5.3752784076841653</v>
      </c>
      <c r="BQ174" s="115">
        <f t="shared" si="131"/>
        <v>21.582688953835358</v>
      </c>
      <c r="BR174" s="152">
        <f t="shared" si="116"/>
        <v>20.647988094656171</v>
      </c>
      <c r="BS174" s="96">
        <v>162</v>
      </c>
      <c r="BT174" s="168">
        <f>LN(SUM($BS$2:BS174))</f>
        <v>9.7128716929173535</v>
      </c>
      <c r="BU174" s="169">
        <f t="shared" si="132"/>
        <v>34.53186807923543</v>
      </c>
      <c r="BV174" s="152">
        <f t="shared" si="117"/>
        <v>30.266499486756469</v>
      </c>
    </row>
    <row r="175" spans="1:74" x14ac:dyDescent="0.25">
      <c r="A175" s="163">
        <f t="shared" si="59"/>
        <v>236</v>
      </c>
      <c r="B175" s="164">
        <v>44138</v>
      </c>
      <c r="C175" s="92">
        <v>14</v>
      </c>
      <c r="D175" s="165">
        <f>LN(SUM($C$2:C175))</f>
        <v>5.0751738152338266</v>
      </c>
      <c r="E175" s="166">
        <f t="shared" si="133"/>
        <v>7.4611913825525527</v>
      </c>
      <c r="F175" s="152">
        <f t="shared" si="100"/>
        <v>7.8649426776857139</v>
      </c>
      <c r="G175" s="92">
        <v>40</v>
      </c>
      <c r="H175" s="165">
        <f>LN(SUM($G$2:G175))</f>
        <v>6.7855876450079293</v>
      </c>
      <c r="I175" s="166">
        <f t="shared" si="134"/>
        <v>14.28677746580192</v>
      </c>
      <c r="J175" s="152">
        <f t="shared" si="101"/>
        <v>12.257373091866734</v>
      </c>
      <c r="K175" s="92">
        <v>9</v>
      </c>
      <c r="L175" s="165">
        <f>LN(SUM($K$2:K175))</f>
        <v>6.8895913083544658</v>
      </c>
      <c r="M175" s="166">
        <f t="shared" si="119"/>
        <v>51.072927605938816</v>
      </c>
      <c r="N175" s="152">
        <f t="shared" si="102"/>
        <v>39.663649676336071</v>
      </c>
      <c r="O175" s="92">
        <v>18</v>
      </c>
      <c r="P175" s="165">
        <f>LN(SUM($O$2:O175))</f>
        <v>6.7369669580018554</v>
      </c>
      <c r="Q175" s="166">
        <f t="shared" si="135"/>
        <v>41.551721713318734</v>
      </c>
      <c r="R175" s="152">
        <f t="shared" si="103"/>
        <v>31.849485254852169</v>
      </c>
      <c r="T175" s="165">
        <f>LN(SUM($S$2:S175))</f>
        <v>3.4965075614664802</v>
      </c>
      <c r="U175" s="167">
        <f>LN(2)/(SLOPE(T169:T175,$A169:$A175))</f>
        <v>22.041048918027847</v>
      </c>
      <c r="V175" s="152">
        <f>AVERAGE(U171:U175)</f>
        <v>21.336449548553865</v>
      </c>
      <c r="X175" s="165">
        <f>LN(SUM($W$2:W175))</f>
        <v>1.9459101490553132</v>
      </c>
      <c r="Y175" s="115">
        <f t="shared" si="120"/>
        <v>6.5740553944231337</v>
      </c>
      <c r="Z175" s="152">
        <f t="shared" si="118"/>
        <v>6.177123824187122</v>
      </c>
      <c r="AA175" s="112">
        <v>4</v>
      </c>
      <c r="AB175" s="165">
        <f>LN(SUM($AA$2:AA175))</f>
        <v>6.2690962837062614</v>
      </c>
      <c r="AC175" s="166">
        <f t="shared" si="121"/>
        <v>24.632140314231929</v>
      </c>
      <c r="AD175" s="152">
        <f t="shared" si="106"/>
        <v>17.414936442941777</v>
      </c>
      <c r="AE175" s="92">
        <v>21</v>
      </c>
      <c r="AF175" s="165">
        <f>LN(SUM($AE$2:AE175))</f>
        <v>7.6563371664301831</v>
      </c>
      <c r="AG175" s="166">
        <f t="shared" si="122"/>
        <v>57.560621323024982</v>
      </c>
      <c r="AH175" s="152">
        <f t="shared" si="107"/>
        <v>47.034601552286951</v>
      </c>
      <c r="AI175" s="92">
        <v>1</v>
      </c>
      <c r="AJ175" s="165">
        <f>LN(SUM($AI$2:AI175))</f>
        <v>5.1532915944977793</v>
      </c>
      <c r="AK175" s="166">
        <f t="shared" si="123"/>
        <v>17.819566364252353</v>
      </c>
      <c r="AL175" s="152">
        <f t="shared" si="108"/>
        <v>20.072718802301342</v>
      </c>
      <c r="AM175" s="92">
        <v>15</v>
      </c>
      <c r="AN175" s="165">
        <f>LN(SUM($AM$2:AM175))</f>
        <v>5.8833223884882786</v>
      </c>
      <c r="AO175" s="166">
        <f t="shared" si="124"/>
        <v>17.131185170596272</v>
      </c>
      <c r="AP175" s="152">
        <f t="shared" si="109"/>
        <v>16.04116663985042</v>
      </c>
      <c r="AQ175" s="112">
        <v>9</v>
      </c>
      <c r="AR175" s="165">
        <f>LN(SUM($AQ$2:AQ175))</f>
        <v>5.7525726388256331</v>
      </c>
      <c r="AS175" s="166">
        <f t="shared" si="125"/>
        <v>17.663478690279923</v>
      </c>
      <c r="AT175" s="152">
        <f t="shared" si="110"/>
        <v>14.008328922750858</v>
      </c>
      <c r="AU175" s="92">
        <v>144</v>
      </c>
      <c r="AV175" s="165">
        <f>LN(SUM($AU$2:AU175))</f>
        <v>9.0880597372673506</v>
      </c>
      <c r="AW175" s="166">
        <f t="shared" si="126"/>
        <v>59.709797222721988</v>
      </c>
      <c r="AX175" s="152">
        <f t="shared" si="111"/>
        <v>48.052145196530489</v>
      </c>
      <c r="AY175" s="92">
        <v>5</v>
      </c>
      <c r="AZ175" s="168">
        <f>LN(SUM($AY$2:AY175))</f>
        <v>4.0604430105464191</v>
      </c>
      <c r="BA175" s="166">
        <f t="shared" si="127"/>
        <v>45.779428360021946</v>
      </c>
      <c r="BB175" s="152">
        <f t="shared" si="112"/>
        <v>74.510758898089378</v>
      </c>
      <c r="BC175" s="112">
        <v>1</v>
      </c>
      <c r="BD175" s="168">
        <f>LN(SUM($BC$2:BC175))</f>
        <v>5.0875963352323836</v>
      </c>
      <c r="BE175" s="166">
        <f t="shared" si="128"/>
        <v>51.456159597263685</v>
      </c>
      <c r="BF175" s="152">
        <f t="shared" si="113"/>
        <v>41.876825589210952</v>
      </c>
      <c r="BG175" s="92">
        <v>42</v>
      </c>
      <c r="BH175" s="168">
        <f>LN(SUM($BG$2:BG175))</f>
        <v>6.5944134597497781</v>
      </c>
      <c r="BI175" s="115">
        <f t="shared" si="129"/>
        <v>17.984349595698106</v>
      </c>
      <c r="BJ175" s="152">
        <f t="shared" si="114"/>
        <v>15.617413292450408</v>
      </c>
      <c r="BK175" s="92">
        <v>22</v>
      </c>
      <c r="BL175" s="168">
        <f>LN(SUM($BK$2:BK175))</f>
        <v>5.9080829381689313</v>
      </c>
      <c r="BM175" s="115">
        <f t="shared" si="130"/>
        <v>21.874838138697978</v>
      </c>
      <c r="BN175" s="152">
        <f t="shared" si="115"/>
        <v>16.157380455384452</v>
      </c>
      <c r="BO175" s="92">
        <v>7</v>
      </c>
      <c r="BP175" s="168">
        <f>LN(SUM($BO$2:BO175))</f>
        <v>5.4071717714601188</v>
      </c>
      <c r="BQ175" s="115">
        <f t="shared" si="131"/>
        <v>24.724082085593412</v>
      </c>
      <c r="BR175" s="152">
        <f t="shared" si="116"/>
        <v>21.671029059814753</v>
      </c>
      <c r="BS175" s="96">
        <v>322</v>
      </c>
      <c r="BT175" s="168">
        <f>LN(SUM($BS$2:BS175))</f>
        <v>9.7321652812005421</v>
      </c>
      <c r="BU175" s="169">
        <f t="shared" si="132"/>
        <v>38.871877190113409</v>
      </c>
      <c r="BV175" s="152">
        <f t="shared" si="117"/>
        <v>32.188908317132686</v>
      </c>
    </row>
    <row r="176" spans="1:74" s="9" customFormat="1" x14ac:dyDescent="0.25">
      <c r="A176" s="177">
        <f t="shared" si="59"/>
        <v>237</v>
      </c>
      <c r="B176" s="178">
        <v>44139</v>
      </c>
      <c r="C176" s="9">
        <v>15</v>
      </c>
      <c r="D176" s="84">
        <f>LN(SUM($C$2:C176))</f>
        <v>5.1647859739235145</v>
      </c>
      <c r="E176" s="179">
        <f t="shared" si="133"/>
        <v>8.0085642857247858</v>
      </c>
      <c r="F176" s="179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79">
        <f t="shared" si="134"/>
        <v>15.738151940580545</v>
      </c>
      <c r="J176" s="179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79">
        <f t="shared" si="119"/>
        <v>54.24029852805446</v>
      </c>
      <c r="N176" s="179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79">
        <f t="shared" si="135"/>
        <v>47.531246346614076</v>
      </c>
      <c r="R176" s="179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0">
        <f t="shared" ref="U176:U181" si="140">LN(2)/(SLOPE(T170:T176,$A170:$A176))</f>
        <v>26.383439518008675</v>
      </c>
      <c r="V176" s="179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79">
        <f t="shared" si="118"/>
        <v>8.17043698272232</v>
      </c>
      <c r="AA176" s="57">
        <v>5</v>
      </c>
      <c r="AB176" s="84">
        <f>LN(SUM($AA$2:AA176))</f>
        <v>6.2785214241658442</v>
      </c>
      <c r="AC176" s="179">
        <f t="shared" si="121"/>
        <v>33.26729736028193</v>
      </c>
      <c r="AD176" s="179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79">
        <f t="shared" si="122"/>
        <v>61.710593309064009</v>
      </c>
      <c r="AH176" s="179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79">
        <f t="shared" si="123"/>
        <v>23.385440226604498</v>
      </c>
      <c r="AL176" s="179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79">
        <f t="shared" si="124"/>
        <v>17.568204989509614</v>
      </c>
      <c r="AP176" s="179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79">
        <f t="shared" si="125"/>
        <v>19.201623655704505</v>
      </c>
      <c r="AT176" s="179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79">
        <f t="shared" si="126"/>
        <v>62.037219233886582</v>
      </c>
      <c r="AX176" s="179">
        <f t="shared" ref="AX176:AX182" si="147">AVERAGE(AW172:AW176)</f>
        <v>52.189052694035126</v>
      </c>
      <c r="AZ176" s="85">
        <f>LN(SUM($AY$2:AY176))</f>
        <v>4.0604430105464191</v>
      </c>
      <c r="BA176" s="179">
        <f t="shared" si="127"/>
        <v>34.347942044859082</v>
      </c>
      <c r="BB176" s="179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79">
        <f t="shared" si="128"/>
        <v>59.818436289201074</v>
      </c>
      <c r="BF176" s="179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79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79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79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1">
        <f t="shared" si="132"/>
        <v>42.017702053180969</v>
      </c>
      <c r="BV176" s="179">
        <f t="shared" ref="BV176:BV182" si="153">AVERAGE(BU172:BU176)</f>
        <v>34.790473216411023</v>
      </c>
    </row>
    <row r="177" spans="1:74" s="9" customFormat="1" x14ac:dyDescent="0.25">
      <c r="A177" s="177">
        <f t="shared" si="59"/>
        <v>238</v>
      </c>
      <c r="B177" s="178">
        <v>44140</v>
      </c>
      <c r="C177" s="9">
        <v>3</v>
      </c>
      <c r="D177" s="84">
        <f>LN(SUM($C$2:C177))</f>
        <v>5.181783550292085</v>
      </c>
      <c r="E177" s="179">
        <f t="shared" si="133"/>
        <v>9.542169559515024</v>
      </c>
      <c r="F177" s="179">
        <f t="shared" si="136"/>
        <v>8.1165452426493392</v>
      </c>
      <c r="G177" s="9">
        <v>43</v>
      </c>
      <c r="H177" s="84">
        <f>LN(SUM($G$2:G177))</f>
        <v>6.8501261661455004</v>
      </c>
      <c r="I177" s="179">
        <f t="shared" si="134"/>
        <v>17.149994220591037</v>
      </c>
      <c r="J177" s="179">
        <f t="shared" si="137"/>
        <v>14.625527670009422</v>
      </c>
      <c r="K177" s="9">
        <v>9</v>
      </c>
      <c r="L177" s="84">
        <f>LN(SUM($K$2:K177))</f>
        <v>6.9137373506596846</v>
      </c>
      <c r="M177" s="179">
        <f t="shared" si="119"/>
        <v>59.132794665917082</v>
      </c>
      <c r="N177" s="179">
        <f t="shared" si="138"/>
        <v>49.629720323047067</v>
      </c>
      <c r="O177" s="9">
        <v>10</v>
      </c>
      <c r="P177" s="84">
        <f>LN(SUM($O$2:O177))</f>
        <v>6.7569323892475532</v>
      </c>
      <c r="Q177" s="179">
        <f t="shared" si="135"/>
        <v>59.485103868214274</v>
      </c>
      <c r="R177" s="179">
        <f t="shared" si="139"/>
        <v>42.798906513561292</v>
      </c>
      <c r="T177" s="84">
        <f>LN(SUM($S$2:S177))</f>
        <v>3.5263605246161616</v>
      </c>
      <c r="U177" s="180">
        <f t="shared" si="140"/>
        <v>36.148483306728181</v>
      </c>
      <c r="V177" s="179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79">
        <f t="shared" si="118"/>
        <v>25.867337778319722</v>
      </c>
      <c r="AA177" s="57">
        <v>10</v>
      </c>
      <c r="AB177" s="84">
        <f>LN(SUM($AA$2:AA177))</f>
        <v>6.2971093199339352</v>
      </c>
      <c r="AC177" s="179">
        <f t="shared" si="121"/>
        <v>47.130387561383252</v>
      </c>
      <c r="AD177" s="179">
        <f t="shared" si="142"/>
        <v>27.686641781312961</v>
      </c>
      <c r="AE177" s="9">
        <v>41</v>
      </c>
      <c r="AF177" s="84">
        <f>LN(SUM($AE$2:AE177))</f>
        <v>7.6998424073969858</v>
      </c>
      <c r="AG177" s="179">
        <f t="shared" si="122"/>
        <v>57.762993114544983</v>
      </c>
      <c r="AH177" s="179">
        <f t="shared" si="143"/>
        <v>53.267765862145041</v>
      </c>
      <c r="AJ177" s="84">
        <f>LN(SUM($AI$2:AI177))</f>
        <v>5.1590552992145291</v>
      </c>
      <c r="AK177" s="179">
        <f t="shared" si="123"/>
        <v>44.301084596268083</v>
      </c>
      <c r="AL177" s="179">
        <f t="shared" si="144"/>
        <v>23.376262349054233</v>
      </c>
      <c r="AM177" s="9">
        <v>13</v>
      </c>
      <c r="AN177" s="84">
        <f>LN(SUM($AM$2:AM177))</f>
        <v>5.9914645471079817</v>
      </c>
      <c r="AO177" s="179">
        <f t="shared" si="124"/>
        <v>16.883829216058924</v>
      </c>
      <c r="AP177" s="179">
        <f t="shared" si="145"/>
        <v>16.936383208711522</v>
      </c>
      <c r="AQ177" s="57">
        <v>7</v>
      </c>
      <c r="AR177" s="84">
        <f>LN(SUM($AQ$2:AQ177))</f>
        <v>5.8081424899804439</v>
      </c>
      <c r="AS177" s="179">
        <f t="shared" si="125"/>
        <v>23.78731507104926</v>
      </c>
      <c r="AT177" s="179">
        <f t="shared" si="146"/>
        <v>17.869710187314951</v>
      </c>
      <c r="AU177" s="9">
        <v>129</v>
      </c>
      <c r="AV177" s="84">
        <f>LN(SUM($AU$2:AU177))</f>
        <v>9.1153701343849551</v>
      </c>
      <c r="AW177" s="179">
        <f t="shared" si="126"/>
        <v>60.012972443887961</v>
      </c>
      <c r="AX177" s="179">
        <f t="shared" si="147"/>
        <v>56.053229975233663</v>
      </c>
      <c r="AZ177" s="85">
        <f>LN(SUM($AY$2:AY177))</f>
        <v>4.0604430105464191</v>
      </c>
      <c r="BA177" s="179">
        <f t="shared" si="127"/>
        <v>29.621866446259496</v>
      </c>
      <c r="BB177" s="179">
        <f t="shared" si="148"/>
        <v>63.527878918535393</v>
      </c>
      <c r="BC177" s="57"/>
      <c r="BD177" s="85">
        <f>LN(SUM($BC$2:BC177))</f>
        <v>5.0875963352323836</v>
      </c>
      <c r="BE177" s="179">
        <f t="shared" si="128"/>
        <v>96.362844460541396</v>
      </c>
      <c r="BF177" s="179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79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79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79">
        <f t="shared" si="152"/>
        <v>24.729452360314543</v>
      </c>
      <c r="BS177" s="19">
        <v>323</v>
      </c>
      <c r="BT177" s="85">
        <f>LN(SUM($BS$2:BS177))</f>
        <v>9.7692130267136594</v>
      </c>
      <c r="BU177" s="181">
        <f t="shared" si="132"/>
        <v>43.650698202865165</v>
      </c>
      <c r="BV177" s="179">
        <f t="shared" si="153"/>
        <v>37.832848780414594</v>
      </c>
    </row>
    <row r="178" spans="1:74" x14ac:dyDescent="0.25">
      <c r="A178" s="163">
        <f t="shared" si="59"/>
        <v>239</v>
      </c>
      <c r="B178" s="164">
        <v>44141</v>
      </c>
      <c r="C178" s="92">
        <v>11</v>
      </c>
      <c r="D178" s="165">
        <f>LN(SUM($C$2:C178))</f>
        <v>5.2417470150596426</v>
      </c>
      <c r="E178" s="166">
        <f t="shared" si="133"/>
        <v>11.571861466544618</v>
      </c>
      <c r="F178" s="152">
        <f t="shared" si="136"/>
        <v>9.1459466735842447</v>
      </c>
      <c r="G178" s="92">
        <v>46</v>
      </c>
      <c r="H178" s="165">
        <f>LN(SUM($G$2:G178))</f>
        <v>6.8977049431286357</v>
      </c>
      <c r="I178" s="166">
        <f t="shared" si="134"/>
        <v>17.315368082904897</v>
      </c>
      <c r="J178" s="152">
        <f t="shared" si="137"/>
        <v>15.646268781528056</v>
      </c>
      <c r="K178" s="92">
        <v>18</v>
      </c>
      <c r="L178" s="165">
        <f>LN(SUM($K$2:K178))</f>
        <v>6.9314718055994531</v>
      </c>
      <c r="M178" s="166">
        <f t="shared" si="119"/>
        <v>57.816344506424606</v>
      </c>
      <c r="N178" s="152">
        <f t="shared" si="138"/>
        <v>53.464667817272186</v>
      </c>
      <c r="O178" s="92">
        <v>18</v>
      </c>
      <c r="P178" s="165">
        <f>LN(SUM($O$2:O178))</f>
        <v>6.7776465936351169</v>
      </c>
      <c r="Q178" s="166">
        <f t="shared" si="135"/>
        <v>56.287111012439645</v>
      </c>
      <c r="R178" s="152">
        <f t="shared" si="139"/>
        <v>47.892854934910382</v>
      </c>
      <c r="T178" s="165">
        <f>LN(SUM($S$2:S178))</f>
        <v>3.5263605246161616</v>
      </c>
      <c r="U178" s="167">
        <f t="shared" si="140"/>
        <v>108.3539622648014</v>
      </c>
      <c r="V178" s="152">
        <f t="shared" si="141"/>
        <v>42.668182662353352</v>
      </c>
      <c r="X178" s="165">
        <f>LN(SUM($W$2:W178))</f>
        <v>1.9459101490553132</v>
      </c>
      <c r="Y178" s="115" t="e">
        <f t="shared" si="120"/>
        <v>#DIV/0!</v>
      </c>
      <c r="Z178" s="152" t="e">
        <f t="shared" si="118"/>
        <v>#DIV/0!</v>
      </c>
      <c r="AA178" s="112">
        <v>24</v>
      </c>
      <c r="AB178" s="165">
        <f>LN(SUM($AA$2:AA178))</f>
        <v>6.3403593037277517</v>
      </c>
      <c r="AC178" s="166">
        <f t="shared" si="121"/>
        <v>46.442180009429855</v>
      </c>
      <c r="AD178" s="152">
        <f t="shared" si="142"/>
        <v>34.11342977250861</v>
      </c>
      <c r="AE178" s="92">
        <v>33</v>
      </c>
      <c r="AF178" s="165">
        <f>LN(SUM($AE$2:AE178))</f>
        <v>7.7146774738009274</v>
      </c>
      <c r="AG178" s="166">
        <f t="shared" si="122"/>
        <v>50.588561066318718</v>
      </c>
      <c r="AH178" s="152">
        <f t="shared" si="143"/>
        <v>55.162784581495977</v>
      </c>
      <c r="AI178" s="92">
        <v>2</v>
      </c>
      <c r="AJ178" s="165">
        <f>LN(SUM($AI$2:AI178))</f>
        <v>5.1704839950381514</v>
      </c>
      <c r="AK178" s="166">
        <f t="shared" si="123"/>
        <v>68.496322376659222</v>
      </c>
      <c r="AL178" s="152">
        <f t="shared" si="144"/>
        <v>33.873539791726252</v>
      </c>
      <c r="AM178" s="92">
        <v>30</v>
      </c>
      <c r="AN178" s="165">
        <f>LN(SUM($AM$2:AM178))</f>
        <v>6.0637852086876078</v>
      </c>
      <c r="AO178" s="166">
        <f t="shared" si="124"/>
        <v>15.310790379048516</v>
      </c>
      <c r="AP178" s="152">
        <f t="shared" si="145"/>
        <v>16.779231131473011</v>
      </c>
      <c r="AQ178" s="112">
        <v>13</v>
      </c>
      <c r="AR178" s="165">
        <f>LN(SUM($AQ$2:AQ178))</f>
        <v>5.8464387750577247</v>
      </c>
      <c r="AS178" s="166">
        <f t="shared" si="125"/>
        <v>22.949645993550206</v>
      </c>
      <c r="AT178" s="152">
        <f t="shared" si="146"/>
        <v>19.686211549929112</v>
      </c>
      <c r="AU178" s="92">
        <v>88</v>
      </c>
      <c r="AV178" s="165">
        <f>LN(SUM($AU$2:AU178))</f>
        <v>9.125000324809168</v>
      </c>
      <c r="AW178" s="166">
        <f t="shared" si="126"/>
        <v>57.726811859235944</v>
      </c>
      <c r="AX178" s="152">
        <f t="shared" si="147"/>
        <v>58.550793968980337</v>
      </c>
      <c r="AY178" s="92">
        <v>1</v>
      </c>
      <c r="AZ178" s="168">
        <f>LN(SUM($AY$2:AY178))</f>
        <v>4.0775374439057197</v>
      </c>
      <c r="BA178" s="166">
        <f t="shared" si="127"/>
        <v>28.232833689311715</v>
      </c>
      <c r="BB178" s="152">
        <f t="shared" si="148"/>
        <v>52.763359702966184</v>
      </c>
      <c r="BC178" s="112">
        <v>6</v>
      </c>
      <c r="BD178" s="168">
        <f>LN(SUM($BC$2:BC178))</f>
        <v>5.1239639794032588</v>
      </c>
      <c r="BE178" s="166">
        <f t="shared" si="128"/>
        <v>87.530253745896246</v>
      </c>
      <c r="BF178" s="152">
        <f t="shared" si="149"/>
        <v>66.766039399264585</v>
      </c>
      <c r="BG178" s="92">
        <v>27</v>
      </c>
      <c r="BH178" s="168">
        <f>LN(SUM($BG$2:BG178))</f>
        <v>6.7250336421668431</v>
      </c>
      <c r="BI178" s="115">
        <f t="shared" si="129"/>
        <v>17.482533194166937</v>
      </c>
      <c r="BJ178" s="152">
        <f t="shared" si="150"/>
        <v>18.036833395281747</v>
      </c>
      <c r="BK178" s="92">
        <v>33</v>
      </c>
      <c r="BL178" s="168">
        <f>LN(SUM($BK$2:BK178))</f>
        <v>6.045005314036012</v>
      </c>
      <c r="BM178" s="115">
        <f t="shared" si="130"/>
        <v>18.640132438614899</v>
      </c>
      <c r="BN178" s="152">
        <f t="shared" si="151"/>
        <v>21.348775583501247</v>
      </c>
      <c r="BO178" s="92">
        <v>2</v>
      </c>
      <c r="BP178" s="168">
        <f>LN(SUM($BO$2:BO178))</f>
        <v>5.4467373716663099</v>
      </c>
      <c r="BQ178" s="115">
        <f t="shared" si="131"/>
        <v>40.17321545089915</v>
      </c>
      <c r="BR178" s="152">
        <f t="shared" si="152"/>
        <v>28.525062788806054</v>
      </c>
      <c r="BS178" s="96">
        <v>352</v>
      </c>
      <c r="BT178" s="168">
        <f>LN(SUM($BS$2:BS178))</f>
        <v>9.789142350751268</v>
      </c>
      <c r="BU178" s="169">
        <f t="shared" si="132"/>
        <v>41.60926914454847</v>
      </c>
      <c r="BV178" s="152">
        <f t="shared" si="153"/>
        <v>40.136282933988689</v>
      </c>
    </row>
    <row r="179" spans="1:74" x14ac:dyDescent="0.25">
      <c r="A179" s="163">
        <f t="shared" si="59"/>
        <v>240</v>
      </c>
      <c r="B179" s="164">
        <v>44142</v>
      </c>
      <c r="C179" s="92">
        <v>15</v>
      </c>
      <c r="D179" s="165">
        <f>LN(SUM($C$2:C179))</f>
        <v>5.3181199938442161</v>
      </c>
      <c r="E179" s="166">
        <f t="shared" si="133"/>
        <v>11.932953425873453</v>
      </c>
      <c r="F179" s="152">
        <f t="shared" si="136"/>
        <v>10.263887184414472</v>
      </c>
      <c r="G179" s="92">
        <v>42</v>
      </c>
      <c r="H179" s="165">
        <f>LN(SUM($G$2:G179))</f>
        <v>6.9392539460415081</v>
      </c>
      <c r="I179" s="166">
        <f t="shared" si="134"/>
        <v>17.058917601512206</v>
      </c>
      <c r="J179" s="152">
        <f t="shared" si="137"/>
        <v>16.30984186227812</v>
      </c>
      <c r="K179" s="92">
        <v>11</v>
      </c>
      <c r="L179" s="165">
        <f>LN(SUM($K$2:K179))</f>
        <v>6.9421567056994693</v>
      </c>
      <c r="M179" s="166">
        <f t="shared" si="119"/>
        <v>56.133677662987317</v>
      </c>
      <c r="N179" s="152">
        <f t="shared" si="138"/>
        <v>55.679208593864459</v>
      </c>
      <c r="O179" s="92">
        <v>23</v>
      </c>
      <c r="P179" s="165">
        <f>LN(SUM($O$2:O179))</f>
        <v>6.8035052576083377</v>
      </c>
      <c r="Q179" s="166">
        <f t="shared" si="135"/>
        <v>45.442206834873602</v>
      </c>
      <c r="R179" s="152">
        <f t="shared" si="139"/>
        <v>50.059477955092063</v>
      </c>
      <c r="T179" s="165">
        <f>LN(SUM($S$2:S179))</f>
        <v>3.5263605246161616</v>
      </c>
      <c r="U179" s="167">
        <f t="shared" si="140"/>
        <v>108.3539622648014</v>
      </c>
      <c r="V179" s="152">
        <f t="shared" si="141"/>
        <v>60.256179254473501</v>
      </c>
      <c r="X179" s="165">
        <f>LN(SUM($W$2:W179))</f>
        <v>1.9459101490553132</v>
      </c>
      <c r="Y179" s="115" t="e">
        <f t="shared" si="120"/>
        <v>#DIV/0!</v>
      </c>
      <c r="Z179" s="152" t="e">
        <f t="shared" si="118"/>
        <v>#DIV/0!</v>
      </c>
      <c r="AA179" s="112">
        <v>18</v>
      </c>
      <c r="AB179" s="165">
        <f>LN(SUM($AA$2:AA179))</f>
        <v>6.3716118472318568</v>
      </c>
      <c r="AC179" s="166">
        <f t="shared" si="121"/>
        <v>37.60471128948803</v>
      </c>
      <c r="AD179" s="152">
        <f t="shared" si="142"/>
        <v>37.815343306962994</v>
      </c>
      <c r="AE179" s="92">
        <v>39</v>
      </c>
      <c r="AF179" s="165">
        <f>LN(SUM($AE$2:AE179))</f>
        <v>7.7319307219484861</v>
      </c>
      <c r="AG179" s="166">
        <f t="shared" si="122"/>
        <v>43.425026810117409</v>
      </c>
      <c r="AH179" s="152">
        <f t="shared" si="143"/>
        <v>54.209559124614017</v>
      </c>
      <c r="AI179" s="92">
        <v>2</v>
      </c>
      <c r="AJ179" s="165">
        <f>LN(SUM($AI$2:AI179))</f>
        <v>5.181783550292085</v>
      </c>
      <c r="AK179" s="166">
        <f t="shared" si="123"/>
        <v>125.52956390762007</v>
      </c>
      <c r="AL179" s="152">
        <f t="shared" si="144"/>
        <v>55.906395494280844</v>
      </c>
      <c r="AM179" s="92">
        <v>11</v>
      </c>
      <c r="AN179" s="165">
        <f>LN(SUM($AM$2:AM179))</f>
        <v>6.089044875446846</v>
      </c>
      <c r="AO179" s="166">
        <f t="shared" si="124"/>
        <v>14.637514280546714</v>
      </c>
      <c r="AP179" s="152">
        <f t="shared" si="145"/>
        <v>16.306304807152006</v>
      </c>
      <c r="AQ179" s="112">
        <v>7</v>
      </c>
      <c r="AR179" s="165">
        <f>LN(SUM($AQ$2:AQ179))</f>
        <v>5.8664680569332965</v>
      </c>
      <c r="AS179" s="166">
        <f t="shared" si="125"/>
        <v>23.111638682622754</v>
      </c>
      <c r="AT179" s="152">
        <f t="shared" si="146"/>
        <v>21.342740418641331</v>
      </c>
      <c r="AU179" s="92">
        <v>117</v>
      </c>
      <c r="AV179" s="165">
        <f>LN(SUM($AU$2:AU179))</f>
        <v>9.1376621464781973</v>
      </c>
      <c r="AW179" s="166">
        <f t="shared" si="126"/>
        <v>54.213775081688972</v>
      </c>
      <c r="AX179" s="152">
        <f t="shared" si="147"/>
        <v>58.740115168284284</v>
      </c>
      <c r="AZ179" s="168">
        <f>LN(SUM($AY$2:AY179))</f>
        <v>4.0775374439057197</v>
      </c>
      <c r="BA179" s="166">
        <f t="shared" si="127"/>
        <v>32.708171794938103</v>
      </c>
      <c r="BB179" s="152">
        <f t="shared" si="148"/>
        <v>34.138048467078065</v>
      </c>
      <c r="BC179" s="112">
        <v>2</v>
      </c>
      <c r="BD179" s="168">
        <f>LN(SUM($BC$2:BC179))</f>
        <v>5.1357984370502621</v>
      </c>
      <c r="BE179" s="166">
        <f t="shared" si="128"/>
        <v>78.163544529286483</v>
      </c>
      <c r="BF179" s="152">
        <f t="shared" si="149"/>
        <v>74.666247724437781</v>
      </c>
      <c r="BG179" s="92">
        <v>32</v>
      </c>
      <c r="BH179" s="168">
        <f>LN(SUM($BG$2:BG179))</f>
        <v>6.7627295069318789</v>
      </c>
      <c r="BI179" s="115">
        <f t="shared" si="129"/>
        <v>16.735182222450199</v>
      </c>
      <c r="BJ179" s="152">
        <f t="shared" si="150"/>
        <v>18.224627348336249</v>
      </c>
      <c r="BK179" s="92">
        <v>32</v>
      </c>
      <c r="BL179" s="168">
        <f>LN(SUM($BK$2:BK179))</f>
        <v>6.1180971980413483</v>
      </c>
      <c r="BM179" s="115">
        <f t="shared" si="130"/>
        <v>15.103641928538673</v>
      </c>
      <c r="BN179" s="152">
        <f t="shared" si="151"/>
        <v>20.272190948804301</v>
      </c>
      <c r="BO179" s="92">
        <v>2</v>
      </c>
      <c r="BP179" s="168">
        <f>LN(SUM($BO$2:BO179))</f>
        <v>5.4553211153577017</v>
      </c>
      <c r="BQ179" s="115">
        <f t="shared" si="131"/>
        <v>41.29124007502012</v>
      </c>
      <c r="BR179" s="152">
        <f t="shared" si="152"/>
        <v>32.466773013043003</v>
      </c>
      <c r="BS179" s="96">
        <v>353</v>
      </c>
      <c r="BT179" s="168">
        <f>LN(SUM($BS$2:BS179))</f>
        <v>9.8087372159903179</v>
      </c>
      <c r="BU179" s="169">
        <f t="shared" si="132"/>
        <v>38.3004473340944</v>
      </c>
      <c r="BV179" s="152">
        <f t="shared" si="153"/>
        <v>40.889998784960483</v>
      </c>
    </row>
    <row r="180" spans="1:74" x14ac:dyDescent="0.25">
      <c r="A180" s="163">
        <f t="shared" ref="A180:A243" si="154">A179+1</f>
        <v>241</v>
      </c>
      <c r="B180" s="164">
        <v>44143</v>
      </c>
      <c r="C180" s="92">
        <v>12</v>
      </c>
      <c r="D180" s="165">
        <f>LN(SUM($C$2:C180))</f>
        <v>5.3752784076841653</v>
      </c>
      <c r="E180" s="166">
        <f t="shared" si="133"/>
        <v>11.167771435843928</v>
      </c>
      <c r="F180" s="152">
        <f t="shared" si="136"/>
        <v>11.053688971944258</v>
      </c>
      <c r="G180" s="92">
        <v>30</v>
      </c>
      <c r="H180" s="165">
        <f>LN(SUM($G$2:G180))</f>
        <v>6.9679092018018842</v>
      </c>
      <c r="I180" s="166">
        <f t="shared" si="134"/>
        <v>17.850651515954045</v>
      </c>
      <c r="J180" s="152">
        <f t="shared" si="137"/>
        <v>17.022616672308544</v>
      </c>
      <c r="K180" s="92">
        <v>7</v>
      </c>
      <c r="L180" s="165">
        <f>LN(SUM($K$2:K180))</f>
        <v>6.9488972223133123</v>
      </c>
      <c r="M180" s="166">
        <f t="shared" si="119"/>
        <v>57.524079284399349</v>
      </c>
      <c r="N180" s="152">
        <f t="shared" si="138"/>
        <v>56.969438929556567</v>
      </c>
      <c r="O180" s="92">
        <v>18</v>
      </c>
      <c r="P180" s="165">
        <f>LN(SUM($O$2:O180))</f>
        <v>6.8232861223556869</v>
      </c>
      <c r="Q180" s="166">
        <f t="shared" si="135"/>
        <v>39.673584185029455</v>
      </c>
      <c r="R180" s="152">
        <f t="shared" si="139"/>
        <v>49.68385044943421</v>
      </c>
      <c r="T180" s="165">
        <f>LN(SUM($S$2:S180))</f>
        <v>3.5263605246161616</v>
      </c>
      <c r="U180" s="167">
        <f t="shared" si="140"/>
        <v>130.02475471776168</v>
      </c>
      <c r="V180" s="152">
        <f t="shared" si="141"/>
        <v>81.852920414420254</v>
      </c>
      <c r="X180" s="165">
        <f>LN(SUM($W$2:W180))</f>
        <v>1.9459101490553132</v>
      </c>
      <c r="Y180" s="115" t="e">
        <f t="shared" si="120"/>
        <v>#DIV/0!</v>
      </c>
      <c r="Z180" s="152" t="e">
        <f t="shared" si="118"/>
        <v>#DIV/0!</v>
      </c>
      <c r="AA180" s="112">
        <v>11</v>
      </c>
      <c r="AB180" s="165">
        <f>LN(SUM($AA$2:AA180))</f>
        <v>6.39024066706535</v>
      </c>
      <c r="AC180" s="166">
        <f t="shared" si="121"/>
        <v>29.716194975292094</v>
      </c>
      <c r="AD180" s="152">
        <f t="shared" si="142"/>
        <v>38.832154239175033</v>
      </c>
      <c r="AE180" s="92">
        <v>38</v>
      </c>
      <c r="AF180" s="165">
        <f>LN(SUM($AE$2:AE180))</f>
        <v>7.748460023899697</v>
      </c>
      <c r="AG180" s="166">
        <f t="shared" si="122"/>
        <v>39.520940985262804</v>
      </c>
      <c r="AH180" s="152">
        <f t="shared" si="143"/>
        <v>50.601623057061587</v>
      </c>
      <c r="AJ180" s="165">
        <f>LN(SUM($AI$2:AI180))</f>
        <v>5.181783550292085</v>
      </c>
      <c r="AK180" s="166">
        <f t="shared" si="123"/>
        <v>113.31235732492176</v>
      </c>
      <c r="AL180" s="152">
        <f t="shared" si="144"/>
        <v>75.004953686414723</v>
      </c>
      <c r="AM180" s="92">
        <v>8</v>
      </c>
      <c r="AN180" s="165">
        <f>LN(SUM($AM$2:AM180))</f>
        <v>6.1070228877422545</v>
      </c>
      <c r="AO180" s="166">
        <f t="shared" si="124"/>
        <v>14.748381883278354</v>
      </c>
      <c r="AP180" s="152">
        <f t="shared" si="145"/>
        <v>15.829744149688423</v>
      </c>
      <c r="AQ180" s="112">
        <v>7</v>
      </c>
      <c r="AR180" s="165">
        <f>LN(SUM($AQ$2:AQ180))</f>
        <v>5.8861040314501558</v>
      </c>
      <c r="AS180" s="166">
        <f t="shared" si="125"/>
        <v>25.04632353128564</v>
      </c>
      <c r="AT180" s="152">
        <f t="shared" si="146"/>
        <v>22.81930938684247</v>
      </c>
      <c r="AU180" s="92">
        <v>61</v>
      </c>
      <c r="AV180" s="165">
        <f>LN(SUM($AU$2:AU180))</f>
        <v>9.1442005694716375</v>
      </c>
      <c r="AW180" s="166">
        <f t="shared" si="126"/>
        <v>56.954576434092708</v>
      </c>
      <c r="AX180" s="152">
        <f t="shared" si="147"/>
        <v>58.189071010558429</v>
      </c>
      <c r="AZ180" s="168">
        <f>LN(SUM($AY$2:AY180))</f>
        <v>4.0775374439057197</v>
      </c>
      <c r="BA180" s="166">
        <f t="shared" si="127"/>
        <v>52.029721515473298</v>
      </c>
      <c r="BB180" s="152">
        <f t="shared" si="148"/>
        <v>35.388107098168334</v>
      </c>
      <c r="BC180" s="112">
        <v>5</v>
      </c>
      <c r="BD180" s="168">
        <f>LN(SUM($BC$2:BC180))</f>
        <v>5.1647859739235145</v>
      </c>
      <c r="BE180" s="166">
        <f t="shared" si="128"/>
        <v>50.684972323931483</v>
      </c>
      <c r="BF180" s="152">
        <f t="shared" si="149"/>
        <v>74.512010269771338</v>
      </c>
      <c r="BG180" s="92">
        <v>25</v>
      </c>
      <c r="BH180" s="168">
        <f>LN(SUM($BG$2:BG180))</f>
        <v>6.7912214627261855</v>
      </c>
      <c r="BI180" s="115">
        <f t="shared" si="129"/>
        <v>16.223620924611321</v>
      </c>
      <c r="BJ180" s="152">
        <f t="shared" si="150"/>
        <v>17.87248161411889</v>
      </c>
      <c r="BK180" s="92">
        <v>4</v>
      </c>
      <c r="BL180" s="168">
        <f>LN(SUM($BK$2:BK180))</f>
        <v>6.1268691841141854</v>
      </c>
      <c r="BM180" s="115">
        <f t="shared" si="130"/>
        <v>14.206395311247331</v>
      </c>
      <c r="BN180" s="152">
        <f t="shared" si="151"/>
        <v>18.738502383314174</v>
      </c>
      <c r="BO180" s="92">
        <v>4</v>
      </c>
      <c r="BP180" s="168">
        <f>LN(SUM($BO$2:BO180))</f>
        <v>5.472270673671475</v>
      </c>
      <c r="BQ180" s="115">
        <f t="shared" si="131"/>
        <v>47.445329080564285</v>
      </c>
      <c r="BR180" s="152">
        <f t="shared" si="152"/>
        <v>37.011022412037178</v>
      </c>
      <c r="BS180" s="96">
        <v>230</v>
      </c>
      <c r="BT180" s="168">
        <f>LN(SUM($BS$2:BS180))</f>
        <v>9.821300881548181</v>
      </c>
      <c r="BU180" s="169">
        <f t="shared" si="132"/>
        <v>37.539570850562441</v>
      </c>
      <c r="BV180" s="152">
        <f t="shared" si="153"/>
        <v>40.623537517050295</v>
      </c>
    </row>
    <row r="181" spans="1:74" x14ac:dyDescent="0.25">
      <c r="A181" s="163">
        <f t="shared" si="154"/>
        <v>242</v>
      </c>
      <c r="B181" s="164">
        <v>44144</v>
      </c>
      <c r="C181" s="92">
        <v>5</v>
      </c>
      <c r="D181" s="165">
        <f>LN(SUM($C$2:C181))</f>
        <v>5.3981627015177525</v>
      </c>
      <c r="E181" s="166">
        <f t="shared" si="133"/>
        <v>12.715897286820315</v>
      </c>
      <c r="F181" s="152">
        <f t="shared" si="136"/>
        <v>11.847120903770579</v>
      </c>
      <c r="G181" s="92">
        <v>23</v>
      </c>
      <c r="H181" s="165">
        <f>LN(SUM($G$2:G181))</f>
        <v>6.9893352659745602</v>
      </c>
      <c r="I181" s="166">
        <f t="shared" si="134"/>
        <v>18.857875934673572</v>
      </c>
      <c r="J181" s="152">
        <f t="shared" si="137"/>
        <v>17.64656147112715</v>
      </c>
      <c r="K181" s="92">
        <v>2</v>
      </c>
      <c r="L181" s="165">
        <f>LN(SUM($K$2:K181))</f>
        <v>6.9508147684425836</v>
      </c>
      <c r="M181" s="166">
        <f t="shared" si="119"/>
        <v>64.611327256530558</v>
      </c>
      <c r="N181" s="152">
        <f t="shared" si="138"/>
        <v>59.043644675251777</v>
      </c>
      <c r="O181" s="92">
        <v>2</v>
      </c>
      <c r="P181" s="165">
        <f>LN(SUM($O$2:O181))</f>
        <v>6.8254600362553068</v>
      </c>
      <c r="Q181" s="166">
        <f t="shared" si="135"/>
        <v>41.456910603182394</v>
      </c>
      <c r="R181" s="152">
        <f t="shared" si="139"/>
        <v>48.468983300747873</v>
      </c>
      <c r="T181" s="165">
        <f>LN(SUM($S$2:S181))</f>
        <v>3.5263605246161616</v>
      </c>
      <c r="U181" s="167">
        <f t="shared" si="140"/>
        <v>216.70792452960279</v>
      </c>
      <c r="V181" s="152">
        <f t="shared" si="141"/>
        <v>119.91781741673908</v>
      </c>
      <c r="X181" s="165">
        <f>LN(SUM($W$2:W181))</f>
        <v>1.9459101490553132</v>
      </c>
      <c r="Y181" s="115" t="e">
        <f t="shared" si="120"/>
        <v>#DIV/0!</v>
      </c>
      <c r="Z181" s="152" t="e">
        <f t="shared" si="118"/>
        <v>#DIV/0!</v>
      </c>
      <c r="AB181" s="165">
        <f>LN(SUM($AA$2:AA181))</f>
        <v>6.39024066706535</v>
      </c>
      <c r="AC181" s="166">
        <f t="shared" si="121"/>
        <v>29.345145511175001</v>
      </c>
      <c r="AD181" s="152">
        <f t="shared" si="142"/>
        <v>38.047723869353646</v>
      </c>
      <c r="AE181" s="92">
        <v>13</v>
      </c>
      <c r="AF181" s="165">
        <f>LN(SUM($AE$2:AE181))</f>
        <v>7.7540526390357574</v>
      </c>
      <c r="AG181" s="166">
        <f t="shared" si="122"/>
        <v>42.195532324277863</v>
      </c>
      <c r="AH181" s="152">
        <f t="shared" si="143"/>
        <v>46.698610860104353</v>
      </c>
      <c r="AJ181" s="165">
        <f>LN(SUM($AI$2:AI181))</f>
        <v>5.181783550292085</v>
      </c>
      <c r="AK181" s="166">
        <f t="shared" si="123"/>
        <v>126.30510652584204</v>
      </c>
      <c r="AL181" s="152">
        <f t="shared" si="144"/>
        <v>95.588886946262235</v>
      </c>
      <c r="AM181" s="92">
        <v>9</v>
      </c>
      <c r="AN181" s="165">
        <f>LN(SUM($AM$2:AM181))</f>
        <v>6.1268691841141854</v>
      </c>
      <c r="AO181" s="166">
        <f t="shared" si="124"/>
        <v>17.245269310048723</v>
      </c>
      <c r="AP181" s="152">
        <f t="shared" si="145"/>
        <v>15.765157013796246</v>
      </c>
      <c r="AQ181" s="112">
        <v>3</v>
      </c>
      <c r="AR181" s="165">
        <f>LN(SUM($AQ$2:AQ181))</f>
        <v>5.8944028342648505</v>
      </c>
      <c r="AS181" s="166">
        <f t="shared" si="125"/>
        <v>28.448084376731313</v>
      </c>
      <c r="AT181" s="152">
        <f t="shared" si="146"/>
        <v>24.668601531047834</v>
      </c>
      <c r="AU181" s="92">
        <v>32</v>
      </c>
      <c r="AV181" s="165">
        <f>LN(SUM($AU$2:AU181))</f>
        <v>9.1476135420678784</v>
      </c>
      <c r="AW181" s="166">
        <f t="shared" si="126"/>
        <v>67.579895470607553</v>
      </c>
      <c r="AX181" s="152">
        <f t="shared" si="147"/>
        <v>59.297606257902622</v>
      </c>
      <c r="AZ181" s="168">
        <f>LN(SUM($AY$2:AY181))</f>
        <v>4.0775374439057197</v>
      </c>
      <c r="BA181" s="166">
        <f t="shared" si="127"/>
        <v>189.22457238707912</v>
      </c>
      <c r="BB181" s="152">
        <f t="shared" si="148"/>
        <v>66.363433166612339</v>
      </c>
      <c r="BD181" s="168">
        <f>LN(SUM($BC$2:BC181))</f>
        <v>5.1647859739235145</v>
      </c>
      <c r="BE181" s="166">
        <f t="shared" si="128"/>
        <v>44.703691940254359</v>
      </c>
      <c r="BF181" s="152">
        <f t="shared" si="149"/>
        <v>71.489061399981992</v>
      </c>
      <c r="BH181" s="168">
        <f>LN(SUM($BG$2:BG181))</f>
        <v>6.7912214627261855</v>
      </c>
      <c r="BI181" s="115">
        <f t="shared" si="129"/>
        <v>19.867541416245473</v>
      </c>
      <c r="BJ181" s="152">
        <f t="shared" si="150"/>
        <v>17.887979364263295</v>
      </c>
      <c r="BK181" s="92">
        <v>15</v>
      </c>
      <c r="BL181" s="168">
        <f>LN(SUM($BK$2:BK181))</f>
        <v>6.1590953884919326</v>
      </c>
      <c r="BM181" s="115">
        <f t="shared" si="130"/>
        <v>15.151336797948712</v>
      </c>
      <c r="BN181" s="152">
        <f t="shared" si="151"/>
        <v>17.307876316789198</v>
      </c>
      <c r="BP181" s="168">
        <f>LN(SUM($BO$2:BO181))</f>
        <v>5.472270673671475</v>
      </c>
      <c r="BQ181" s="115">
        <f t="shared" si="131"/>
        <v>63.181626681790334</v>
      </c>
      <c r="BR181" s="152">
        <f t="shared" si="152"/>
        <v>44.236003908862472</v>
      </c>
      <c r="BS181" s="96">
        <v>104</v>
      </c>
      <c r="BT181" s="168">
        <f>LN(SUM($BS$2:BS181))</f>
        <v>9.8269304298139737</v>
      </c>
      <c r="BU181" s="169">
        <f t="shared" si="132"/>
        <v>41.712552708945722</v>
      </c>
      <c r="BV181" s="152">
        <f t="shared" si="153"/>
        <v>40.562507648203244</v>
      </c>
    </row>
    <row r="182" spans="1:74" x14ac:dyDescent="0.25">
      <c r="A182" s="163">
        <f t="shared" si="154"/>
        <v>243</v>
      </c>
      <c r="B182" s="164">
        <v>44145</v>
      </c>
      <c r="C182" s="92">
        <v>8</v>
      </c>
      <c r="D182" s="165">
        <f>LN(SUM($C$2:C182))</f>
        <v>5.43372200355424</v>
      </c>
      <c r="E182" s="166">
        <f t="shared" ref="E182:E188" si="155">LN(2)/(SLOPE(D176:D182,A176:A182))</f>
        <v>14.13455129145434</v>
      </c>
      <c r="F182" s="152">
        <f t="shared" si="136"/>
        <v>12.487793359998008</v>
      </c>
      <c r="G182" s="92">
        <v>54</v>
      </c>
      <c r="H182" s="165">
        <f>LN(SUM($G$2:G182))</f>
        <v>7.0379059634471819</v>
      </c>
      <c r="I182" s="166">
        <f t="shared" ref="I182:I188" si="156">LN(2)/(SLOPE(H176:H182,A176:A182))</f>
        <v>18.451861176596982</v>
      </c>
      <c r="J182" s="152">
        <f t="shared" si="137"/>
        <v>17.906934862328338</v>
      </c>
      <c r="K182" s="92">
        <v>6</v>
      </c>
      <c r="L182" s="165">
        <f>LN(SUM($K$2:K182))</f>
        <v>6.956545443151569</v>
      </c>
      <c r="M182" s="166">
        <f t="shared" si="119"/>
        <v>78.586756336790714</v>
      </c>
      <c r="N182" s="152">
        <f t="shared" si="138"/>
        <v>62.934437009426503</v>
      </c>
      <c r="O182" s="92">
        <v>5</v>
      </c>
      <c r="P182" s="165">
        <f>LN(SUM($O$2:O182))</f>
        <v>6.8308742346461795</v>
      </c>
      <c r="Q182" s="166">
        <f t="shared" ref="Q182:Q188" si="157">LN(2)/(SLOPE(P176:P182,A176:A182))</f>
        <v>44.148650485986096</v>
      </c>
      <c r="R182" s="152">
        <f t="shared" si="139"/>
        <v>45.401692624302235</v>
      </c>
      <c r="T182" s="165">
        <f>LN(SUM($S$2:S182))</f>
        <v>3.5263605246161616</v>
      </c>
      <c r="U182" s="167" t="e">
        <f t="shared" ref="U182:U188" si="158">LN(2)/(SLOPE(T176:T182,$A176:$A182))</f>
        <v>#DIV/0!</v>
      </c>
      <c r="V182" s="152" t="e">
        <f t="shared" ref="V182:V188" si="159">AVERAGE(U178:U182)</f>
        <v>#DIV/0!</v>
      </c>
      <c r="X182" s="165">
        <f>LN(SUM($W$2:W182))</f>
        <v>1.9459101490553132</v>
      </c>
      <c r="Y182" s="115" t="e">
        <f t="shared" si="120"/>
        <v>#DIV/0!</v>
      </c>
      <c r="Z182" s="152" t="e">
        <f t="shared" si="118"/>
        <v>#DIV/0!</v>
      </c>
      <c r="AA182" s="112">
        <v>18</v>
      </c>
      <c r="AB182" s="165">
        <f>LN(SUM($AA$2:AA182))</f>
        <v>6.4199949281471422</v>
      </c>
      <c r="AC182" s="166">
        <f t="shared" si="121"/>
        <v>29.381111174440978</v>
      </c>
      <c r="AD182" s="152">
        <f t="shared" si="142"/>
        <v>34.497868591965194</v>
      </c>
      <c r="AE182" s="92">
        <v>70</v>
      </c>
      <c r="AF182" s="165">
        <f>LN(SUM($AE$2:AE182))</f>
        <v>7.7836405962212529</v>
      </c>
      <c r="AG182" s="166">
        <f t="shared" si="122"/>
        <v>43.145668556989904</v>
      </c>
      <c r="AH182" s="152">
        <f t="shared" si="143"/>
        <v>43.775145948593341</v>
      </c>
      <c r="AI182" s="92">
        <v>2</v>
      </c>
      <c r="AJ182" s="165">
        <f>LN(SUM($AI$2:AI182))</f>
        <v>5.1929568508902104</v>
      </c>
      <c r="AK182" s="166">
        <f t="shared" si="123"/>
        <v>122.47907230321312</v>
      </c>
      <c r="AL182" s="152">
        <f t="shared" si="144"/>
        <v>111.22448448765124</v>
      </c>
      <c r="AM182" s="92">
        <v>9</v>
      </c>
      <c r="AN182" s="165">
        <f>LN(SUM($AM$2:AM182))</f>
        <v>6.1463292576688975</v>
      </c>
      <c r="AO182" s="166">
        <f t="shared" si="124"/>
        <v>22.110949177724287</v>
      </c>
      <c r="AP182" s="152">
        <f t="shared" si="145"/>
        <v>16.810581006129318</v>
      </c>
      <c r="AR182" s="165">
        <f>LN(SUM($AQ$2:AQ182))</f>
        <v>5.8944028342648505</v>
      </c>
      <c r="AS182" s="166">
        <f t="shared" si="125"/>
        <v>36.297058985884874</v>
      </c>
      <c r="AT182" s="152">
        <f t="shared" si="146"/>
        <v>27.170550314014957</v>
      </c>
      <c r="AU182" s="92">
        <v>55</v>
      </c>
      <c r="AV182" s="165">
        <f>LN(SUM($AU$2:AU182))</f>
        <v>9.153452509769135</v>
      </c>
      <c r="AW182" s="166">
        <f t="shared" si="126"/>
        <v>80.600373345453022</v>
      </c>
      <c r="AX182" s="152">
        <f t="shared" si="147"/>
        <v>63.415086438215646</v>
      </c>
      <c r="AY182" s="92">
        <v>1</v>
      </c>
      <c r="AZ182" s="168">
        <f>LN(SUM($AY$2:AY182))</f>
        <v>4.0943445622221004</v>
      </c>
      <c r="BA182" s="166">
        <f t="shared" si="127"/>
        <v>142.81858918929976</v>
      </c>
      <c r="BB182" s="152">
        <f t="shared" si="148"/>
        <v>89.00277771522039</v>
      </c>
      <c r="BD182" s="168">
        <f>LN(SUM($BC$2:BC182))</f>
        <v>5.1647859739235145</v>
      </c>
      <c r="BE182" s="166">
        <f t="shared" si="128"/>
        <v>45.476749788281865</v>
      </c>
      <c r="BF182" s="152">
        <f t="shared" ref="BF182:BF188" si="160">AVERAGE(BE178:BE182)</f>
        <v>61.311842465530091</v>
      </c>
      <c r="BG182" s="92">
        <v>25</v>
      </c>
      <c r="BH182" s="168">
        <f>LN(SUM($BG$2:BG182))</f>
        <v>6.818924065275521</v>
      </c>
      <c r="BI182" s="115">
        <f t="shared" si="129"/>
        <v>23.631547518393507</v>
      </c>
      <c r="BJ182" s="152">
        <f t="shared" si="150"/>
        <v>18.788085055173489</v>
      </c>
      <c r="BK182" s="92">
        <v>2</v>
      </c>
      <c r="BL182" s="168">
        <f>LN(SUM($BK$2:BK182))</f>
        <v>6.1633148040346413</v>
      </c>
      <c r="BM182" s="115">
        <f t="shared" si="130"/>
        <v>16.989992898496851</v>
      </c>
      <c r="BN182" s="152">
        <f t="shared" si="151"/>
        <v>16.018299874969294</v>
      </c>
      <c r="BO182" s="92">
        <v>4</v>
      </c>
      <c r="BP182" s="168">
        <f>LN(SUM($BO$2:BO182))</f>
        <v>5.4889377261566867</v>
      </c>
      <c r="BQ182" s="115">
        <f t="shared" si="131"/>
        <v>67.889248112837308</v>
      </c>
      <c r="BR182" s="152">
        <f t="shared" si="152"/>
        <v>51.996131880222244</v>
      </c>
      <c r="BS182" s="96">
        <v>260</v>
      </c>
      <c r="BT182" s="168">
        <f>LN(SUM($BS$2:BS182))</f>
        <v>9.8408671905544605</v>
      </c>
      <c r="BU182" s="169">
        <f t="shared" si="132"/>
        <v>46.376926840276248</v>
      </c>
      <c r="BV182" s="152">
        <f t="shared" si="153"/>
        <v>41.107753375685455</v>
      </c>
    </row>
    <row r="183" spans="1:74" x14ac:dyDescent="0.25">
      <c r="A183" s="163">
        <f t="shared" si="154"/>
        <v>244</v>
      </c>
      <c r="B183" s="164">
        <v>44146</v>
      </c>
      <c r="C183" s="106">
        <v>8</v>
      </c>
      <c r="D183" s="165">
        <f>LN(SUM($C$2:C183))</f>
        <v>5.4680601411351315</v>
      </c>
      <c r="E183" s="166">
        <f t="shared" si="155"/>
        <v>14.67175050601926</v>
      </c>
      <c r="F183" s="152">
        <f t="shared" ref="F183:F188" si="161">AVERAGE(E180:E183)</f>
        <v>13.17249263003446</v>
      </c>
      <c r="G183" s="106">
        <v>50</v>
      </c>
      <c r="H183" s="165">
        <f>LN(SUM($G$2:G183))</f>
        <v>7.0808678966907816</v>
      </c>
      <c r="I183" s="166">
        <f t="shared" si="156"/>
        <v>18.977176844581031</v>
      </c>
      <c r="J183" s="152">
        <f t="shared" ref="J183:J188" si="162">AVERAGE(I179:I183)</f>
        <v>18.239296614663566</v>
      </c>
      <c r="K183" s="106">
        <v>19</v>
      </c>
      <c r="L183" s="165">
        <f>LN(SUM($K$2:K183))</f>
        <v>6.9744789110250451</v>
      </c>
      <c r="M183" s="166">
        <f t="shared" ref="M183:M188" si="163">LN(2)/(SLOPE(L177:L183,$A177:$A183))</f>
        <v>80.521592873598749</v>
      </c>
      <c r="N183" s="152">
        <f t="shared" ref="N183:N188" si="164">AVERAGE(M179:M183)</f>
        <v>67.475486682861344</v>
      </c>
      <c r="O183" s="106">
        <v>35</v>
      </c>
      <c r="P183" s="165">
        <f>LN(SUM($O$2:O183))</f>
        <v>6.8679744089702925</v>
      </c>
      <c r="Q183" s="166">
        <f t="shared" si="157"/>
        <v>42.051142308254605</v>
      </c>
      <c r="R183" s="152">
        <f t="shared" ref="R183:R188" si="165">AVERAGE(Q179:Q183)</f>
        <v>42.554498883465229</v>
      </c>
      <c r="T183" s="165">
        <f>LN(SUM($S$2:S183))</f>
        <v>3.5263605246161616</v>
      </c>
      <c r="U183" s="167" t="e">
        <f t="shared" si="158"/>
        <v>#DIV/0!</v>
      </c>
      <c r="V183" s="152" t="e">
        <f t="shared" si="159"/>
        <v>#DIV/0!</v>
      </c>
      <c r="W183" s="106">
        <v>7</v>
      </c>
      <c r="X183" s="165">
        <f>LN(SUM($W$2:W183))</f>
        <v>2.6390573296152584</v>
      </c>
      <c r="Y183" s="115">
        <f t="shared" ref="Y183:Y188" si="166">LN(2)/(SLOPE(X177:X183,$A177:$A183))</f>
        <v>9.3333333333333357</v>
      </c>
      <c r="Z183" s="152" t="e">
        <f t="shared" ref="Z183:Z188" si="167">AVERAGE(Y182:Y183)</f>
        <v>#DIV/0!</v>
      </c>
      <c r="AA183" s="106">
        <v>33</v>
      </c>
      <c r="AB183" s="165">
        <f>LN(SUM($AA$2:AA183))</f>
        <v>6.4723462945009009</v>
      </c>
      <c r="AC183" s="166">
        <f t="shared" ref="AC183:AC188" si="168">LN(2)/(SLOPE(AB177:AB183,$A177:$A183))</f>
        <v>27.583595574904059</v>
      </c>
      <c r="AD183" s="152">
        <f t="shared" ref="AD183:AD188" si="169">AVERAGE(AC179:AC183)</f>
        <v>30.726151705060033</v>
      </c>
      <c r="AE183" s="106">
        <v>50</v>
      </c>
      <c r="AF183" s="165">
        <f>LN(SUM($AE$2:AE183))</f>
        <v>7.8042513835281122</v>
      </c>
      <c r="AG183" s="166">
        <f t="shared" ref="AG183:AG188" si="170">LN(2)/(SLOPE(AF177:AF183,$A177:$A183))</f>
        <v>41.008118645125592</v>
      </c>
      <c r="AH183" s="152">
        <f t="shared" ref="AH183:AH188" si="171">AVERAGE(AG179:AG183)</f>
        <v>41.859057464354713</v>
      </c>
      <c r="AI183" s="106">
        <v>3</v>
      </c>
      <c r="AJ183" s="165">
        <f>LN(SUM($AI$2:AI183))</f>
        <v>5.2094861528414214</v>
      </c>
      <c r="AK183" s="166">
        <f t="shared" ref="AK183:AK188" si="172">LN(2)/(SLOPE(AJ177:AJ183,$A177:$A183))</f>
        <v>98.900794427306167</v>
      </c>
      <c r="AL183" s="152">
        <f t="shared" ref="AL183:AL188" si="173">AVERAGE(AK179:AK183)</f>
        <v>117.30537889778063</v>
      </c>
      <c r="AM183" s="106">
        <v>12</v>
      </c>
      <c r="AN183" s="165">
        <f>LN(SUM($AM$2:AM183))</f>
        <v>6.1717005974109149</v>
      </c>
      <c r="AO183" s="166">
        <f t="shared" ref="AO183:AO188" si="174">LN(2)/(SLOPE(AN177:AN183,$A177:$A183))</f>
        <v>26.099495043435432</v>
      </c>
      <c r="AP183" s="152">
        <f t="shared" ref="AP183:AP188" si="175">AVERAGE(AO179:AO183)</f>
        <v>18.968321939006707</v>
      </c>
      <c r="AQ183" s="106">
        <v>6</v>
      </c>
      <c r="AR183" s="165">
        <f>LN(SUM($AQ$2:AQ183))</f>
        <v>5.9107966440405271</v>
      </c>
      <c r="AS183" s="166">
        <f t="shared" ref="AS183:AS188" si="176">LN(2)/(SLOPE(AR177:AR183,$A177:$A183))</f>
        <v>44.944375543137703</v>
      </c>
      <c r="AT183" s="152">
        <f t="shared" ref="AT183:AT188" si="177">AVERAGE(AS179:AS183)</f>
        <v>31.569496223932457</v>
      </c>
      <c r="AU183" s="106">
        <v>129</v>
      </c>
      <c r="AV183" s="165">
        <f>LN(SUM($AU$2:AU183))</f>
        <v>9.1670152472378099</v>
      </c>
      <c r="AW183" s="166">
        <f t="shared" ref="AW183:AW188" si="178">LN(2)/(SLOPE(AV177:AV183,$A177:$A183))</f>
        <v>87.506309764851224</v>
      </c>
      <c r="AX183" s="152">
        <f t="shared" ref="AX183:AX188" si="179">AVERAGE(AW179:AW183)</f>
        <v>69.370986019338687</v>
      </c>
      <c r="AZ183" s="168">
        <f>LN(SUM($AY$2:AY183))</f>
        <v>4.0943445622221004</v>
      </c>
      <c r="BA183" s="166">
        <f t="shared" ref="BA183:BA188" si="180">LN(2)/(SLOPE(AZ177:AZ183,$A177:$A183))</f>
        <v>143.42506665271029</v>
      </c>
      <c r="BB183" s="152">
        <f t="shared" ref="BB183:BB188" si="181">AVERAGE(BA179:BA183)</f>
        <v>112.04122430790012</v>
      </c>
      <c r="BC183" s="106"/>
      <c r="BD183" s="168">
        <f>LN(SUM($BC$2:BC183))</f>
        <v>5.1647859739235145</v>
      </c>
      <c r="BE183" s="166">
        <f t="shared" ref="BE183:BE188" si="182">LN(2)/(SLOPE(BD177:BD183,$A177:$A183))</f>
        <v>56.71565163088512</v>
      </c>
      <c r="BF183" s="152">
        <f t="shared" si="160"/>
        <v>55.148922042527865</v>
      </c>
      <c r="BG183" s="106">
        <v>41</v>
      </c>
      <c r="BH183" s="168">
        <f>LN(SUM($BG$2:BG183))</f>
        <v>6.8627579130514009</v>
      </c>
      <c r="BI183" s="115">
        <f t="shared" ref="BI183:BI188" si="183">LN(2)/(SLOPE(BH177:BH183,$A177:$A183))</f>
        <v>26.64869688439682</v>
      </c>
      <c r="BJ183" s="152">
        <f t="shared" ref="BJ183:BJ188" si="184">AVERAGE(BI179:BI183)</f>
        <v>20.621317793219465</v>
      </c>
      <c r="BK183" s="106">
        <v>28</v>
      </c>
      <c r="BL183" s="168">
        <f>LN(SUM($BK$2:BK183))</f>
        <v>6.2205901700997392</v>
      </c>
      <c r="BM183" s="115">
        <f t="shared" ref="BM183:BM188" si="185">LN(2)/(SLOPE(BL177:BL183,$A177:$A183))</f>
        <v>18.50772663461284</v>
      </c>
      <c r="BN183" s="152">
        <f t="shared" ref="BN183:BN188" si="186">AVERAGE(BM179:BM183)</f>
        <v>15.991818714168881</v>
      </c>
      <c r="BO183" s="92">
        <v>1</v>
      </c>
      <c r="BP183" s="168">
        <f>LN(SUM($BO$2:BO183))</f>
        <v>5.4930614433405482</v>
      </c>
      <c r="BQ183" s="115">
        <f t="shared" ref="BQ183:BQ188" si="187">LN(2)/(SLOPE(BP177:BP183,$A177:$A183))</f>
        <v>72.881576085207868</v>
      </c>
      <c r="BR183" s="152">
        <f t="shared" ref="BR183:BR188" si="188">AVERAGE(BQ179:BQ183)</f>
        <v>58.537804007083992</v>
      </c>
      <c r="BS183" s="96">
        <v>422</v>
      </c>
      <c r="BT183" s="168">
        <f>LN(SUM($BS$2:BS183))</f>
        <v>9.86308213790109</v>
      </c>
      <c r="BU183" s="169">
        <f t="shared" ref="BU183:BU188" si="189">LN(2)/(SLOPE(BT177:BT183,$A177:$A183))</f>
        <v>48.129225370646857</v>
      </c>
      <c r="BV183" s="152">
        <f t="shared" ref="BV183:BV188" si="190">AVERAGE(BU179:BU183)</f>
        <v>42.411744620905132</v>
      </c>
    </row>
    <row r="184" spans="1:74" x14ac:dyDescent="0.25">
      <c r="A184" s="163">
        <f t="shared" si="154"/>
        <v>245</v>
      </c>
      <c r="B184" s="164">
        <v>44147</v>
      </c>
      <c r="C184" s="106">
        <v>8</v>
      </c>
      <c r="D184" s="165">
        <f>LN(SUM($C$2:C184))</f>
        <v>5.5012582105447274</v>
      </c>
      <c r="E184" s="166">
        <f t="shared" si="155"/>
        <v>17.071727503150694</v>
      </c>
      <c r="F184" s="152">
        <f t="shared" si="161"/>
        <v>14.648481646861153</v>
      </c>
      <c r="G184" s="106">
        <v>63</v>
      </c>
      <c r="H184" s="165">
        <f>LN(SUM($G$2:G184))</f>
        <v>7.1324975516600437</v>
      </c>
      <c r="I184" s="166">
        <f t="shared" si="156"/>
        <v>18.35105464105559</v>
      </c>
      <c r="J184" s="152">
        <f t="shared" si="162"/>
        <v>18.497724022572243</v>
      </c>
      <c r="K184" s="106">
        <v>10</v>
      </c>
      <c r="L184" s="165">
        <f>LN(SUM($K$2:K184))</f>
        <v>6.9837899652581346</v>
      </c>
      <c r="M184" s="166">
        <f t="shared" si="163"/>
        <v>84.660264708563233</v>
      </c>
      <c r="N184" s="152">
        <f t="shared" si="164"/>
        <v>73.180804091976526</v>
      </c>
      <c r="O184" s="106">
        <v>15</v>
      </c>
      <c r="P184" s="165">
        <f>LN(SUM($O$2:O184))</f>
        <v>6.8834625864130921</v>
      </c>
      <c r="Q184" s="166">
        <f t="shared" si="157"/>
        <v>42.751576608830675</v>
      </c>
      <c r="R184" s="152">
        <f t="shared" si="165"/>
        <v>42.016372838256643</v>
      </c>
      <c r="T184" s="165">
        <f>LN(SUM($S$2:S184))</f>
        <v>3.5263605246161616</v>
      </c>
      <c r="U184" s="167" t="e">
        <f t="shared" si="158"/>
        <v>#DIV/0!</v>
      </c>
      <c r="V184" s="152" t="e">
        <f t="shared" si="159"/>
        <v>#DIV/0!</v>
      </c>
      <c r="W184" s="106">
        <v>4</v>
      </c>
      <c r="X184" s="165">
        <f>LN(SUM($W$2:W184))</f>
        <v>2.8903717578961645</v>
      </c>
      <c r="Y184" s="115">
        <f t="shared" si="166"/>
        <v>4.5994304762589975</v>
      </c>
      <c r="Z184" s="152">
        <f t="shared" si="167"/>
        <v>6.966381904796167</v>
      </c>
      <c r="AA184" s="106">
        <v>2</v>
      </c>
      <c r="AB184" s="165">
        <f>LN(SUM($AA$2:AA184))</f>
        <v>6.4754327167040904</v>
      </c>
      <c r="AC184" s="166">
        <f t="shared" si="168"/>
        <v>30.494653918805636</v>
      </c>
      <c r="AD184" s="152">
        <f t="shared" si="169"/>
        <v>29.304140230923554</v>
      </c>
      <c r="AE184" s="106">
        <v>40</v>
      </c>
      <c r="AF184" s="165">
        <f>LN(SUM($AE$2:AE184))</f>
        <v>7.8204395152621808</v>
      </c>
      <c r="AG184" s="166">
        <f t="shared" si="170"/>
        <v>39.042059834331361</v>
      </c>
      <c r="AH184" s="152">
        <f t="shared" si="171"/>
        <v>40.982464069197505</v>
      </c>
      <c r="AI184" s="106">
        <v>4</v>
      </c>
      <c r="AJ184" s="165">
        <f>LN(SUM($AI$2:AI184))</f>
        <v>5.2311086168545868</v>
      </c>
      <c r="AK184" s="166">
        <f t="shared" si="172"/>
        <v>78.11606291439</v>
      </c>
      <c r="AL184" s="152">
        <f t="shared" si="173"/>
        <v>107.82267869913463</v>
      </c>
      <c r="AM184" s="106">
        <v>7</v>
      </c>
      <c r="AN184" s="165">
        <f>LN(SUM($AM$2:AM184))</f>
        <v>6.1862086239004936</v>
      </c>
      <c r="AO184" s="166">
        <f t="shared" si="174"/>
        <v>33.936923028030378</v>
      </c>
      <c r="AP184" s="152">
        <f t="shared" si="175"/>
        <v>22.828203688503436</v>
      </c>
      <c r="AQ184" s="106">
        <v>13</v>
      </c>
      <c r="AR184" s="165">
        <f>LN(SUM($AQ$2:AQ184))</f>
        <v>5.9454206086065753</v>
      </c>
      <c r="AS184" s="166">
        <f t="shared" si="176"/>
        <v>49.271511166192802</v>
      </c>
      <c r="AT184" s="152">
        <f t="shared" si="177"/>
        <v>36.801470720646464</v>
      </c>
      <c r="AU184" s="106">
        <v>80</v>
      </c>
      <c r="AV184" s="165">
        <f>LN(SUM($AU$2:AU184))</f>
        <v>9.1753347627773678</v>
      </c>
      <c r="AW184" s="166">
        <f t="shared" si="178"/>
        <v>88.637157584390906</v>
      </c>
      <c r="AX184" s="152">
        <f t="shared" si="179"/>
        <v>76.255662519879095</v>
      </c>
      <c r="AZ184" s="168">
        <f>LN(SUM($AY$2:AY184))</f>
        <v>4.0943445622221004</v>
      </c>
      <c r="BA184" s="166">
        <f t="shared" si="180"/>
        <v>192.4593366764401</v>
      </c>
      <c r="BB184" s="152">
        <f t="shared" si="181"/>
        <v>143.99145728420052</v>
      </c>
      <c r="BC184" s="106">
        <v>2</v>
      </c>
      <c r="BD184" s="168">
        <f>LN(SUM($BC$2:BC184))</f>
        <v>5.1761497325738288</v>
      </c>
      <c r="BE184" s="166">
        <f t="shared" si="182"/>
        <v>90.467114028534354</v>
      </c>
      <c r="BF184" s="152">
        <f t="shared" si="160"/>
        <v>57.609635942377437</v>
      </c>
      <c r="BG184" s="106">
        <v>34</v>
      </c>
      <c r="BH184" s="168">
        <f>LN(SUM($BG$2:BG184))</f>
        <v>6.8977049431286357</v>
      </c>
      <c r="BI184" s="115">
        <f t="shared" si="183"/>
        <v>26.024155860412076</v>
      </c>
      <c r="BJ184" s="152">
        <f t="shared" si="184"/>
        <v>22.479112520811842</v>
      </c>
      <c r="BK184" s="106">
        <v>12</v>
      </c>
      <c r="BL184" s="168">
        <f>LN(SUM($BK$2:BK184))</f>
        <v>6.2441669006637364</v>
      </c>
      <c r="BM184" s="115">
        <f t="shared" si="185"/>
        <v>23.134751944008837</v>
      </c>
      <c r="BN184" s="152">
        <f t="shared" si="186"/>
        <v>17.598040717262915</v>
      </c>
      <c r="BP184" s="168">
        <f>LN(SUM($BO$2:BO184))</f>
        <v>5.4930614433405482</v>
      </c>
      <c r="BQ184" s="115">
        <f t="shared" si="187"/>
        <v>83.974244902749462</v>
      </c>
      <c r="BR184" s="152">
        <f t="shared" si="188"/>
        <v>67.07440497262985</v>
      </c>
      <c r="BS184" s="96">
        <v>294</v>
      </c>
      <c r="BT184" s="168">
        <f>LN(SUM($BS$2:BS184))</f>
        <v>9.8782723033950646</v>
      </c>
      <c r="BU184" s="169">
        <f t="shared" si="189"/>
        <v>49.05425690615666</v>
      </c>
      <c r="BV184" s="152">
        <f t="shared" si="190"/>
        <v>44.562506535317581</v>
      </c>
    </row>
    <row r="185" spans="1:74" x14ac:dyDescent="0.25">
      <c r="A185" s="163">
        <f t="shared" si="154"/>
        <v>246</v>
      </c>
      <c r="B185" s="164">
        <v>44148</v>
      </c>
      <c r="C185" s="107">
        <v>3</v>
      </c>
      <c r="D185" s="165">
        <f>LN(SUM($C$2:C185))</f>
        <v>5.5134287461649825</v>
      </c>
      <c r="E185" s="166">
        <f t="shared" si="155"/>
        <v>21.379685004656988</v>
      </c>
      <c r="F185" s="152">
        <f t="shared" si="161"/>
        <v>16.814428576320321</v>
      </c>
      <c r="G185" s="107">
        <v>80</v>
      </c>
      <c r="H185" s="165">
        <f>LN(SUM($G$2:G185))</f>
        <v>7.1944368511003347</v>
      </c>
      <c r="I185" s="166">
        <f t="shared" si="156"/>
        <v>16.360791926780497</v>
      </c>
      <c r="J185" s="152">
        <f t="shared" si="162"/>
        <v>18.199752104737534</v>
      </c>
      <c r="K185" s="107">
        <v>11</v>
      </c>
      <c r="L185" s="165">
        <f>LN(SUM($K$2:K185))</f>
        <v>6.9939329752231894</v>
      </c>
      <c r="M185" s="166">
        <f t="shared" si="163"/>
        <v>78.013678702801371</v>
      </c>
      <c r="N185" s="152">
        <f t="shared" si="164"/>
        <v>77.278723975656931</v>
      </c>
      <c r="O185" s="107">
        <v>15</v>
      </c>
      <c r="P185" s="165">
        <f>LN(SUM($O$2:O185))</f>
        <v>6.8987145343299883</v>
      </c>
      <c r="Q185" s="166">
        <f t="shared" si="157"/>
        <v>43.27387236653356</v>
      </c>
      <c r="R185" s="152">
        <f t="shared" si="165"/>
        <v>42.736430474557466</v>
      </c>
      <c r="S185" s="92">
        <v>1</v>
      </c>
      <c r="T185" s="165">
        <f>LN(SUM($S$2:S185))</f>
        <v>3.5553480614894135</v>
      </c>
      <c r="U185" s="167">
        <f t="shared" si="158"/>
        <v>223.17776475847197</v>
      </c>
      <c r="V185" s="152" t="e">
        <f t="shared" si="159"/>
        <v>#DIV/0!</v>
      </c>
      <c r="W185" s="92">
        <v>1</v>
      </c>
      <c r="X185" s="165">
        <f>LN(SUM($W$2:W185))</f>
        <v>2.9444389791664403</v>
      </c>
      <c r="Y185" s="115">
        <f t="shared" si="166"/>
        <v>3.479619030606385</v>
      </c>
      <c r="Z185" s="152">
        <f t="shared" si="167"/>
        <v>4.0395247534326915</v>
      </c>
      <c r="AA185" s="112">
        <v>13</v>
      </c>
      <c r="AB185" s="165">
        <f>LN(SUM($AA$2:AA185))</f>
        <v>6.4952655559370083</v>
      </c>
      <c r="AC185" s="166">
        <f t="shared" si="168"/>
        <v>31.130153993097068</v>
      </c>
      <c r="AD185" s="152">
        <f t="shared" si="169"/>
        <v>29.586932034484551</v>
      </c>
      <c r="AE185" s="107">
        <v>32</v>
      </c>
      <c r="AF185" s="165">
        <f>LN(SUM($AE$2:AE185))</f>
        <v>7.8332039486410574</v>
      </c>
      <c r="AG185" s="166">
        <f t="shared" si="170"/>
        <v>38.973898757980692</v>
      </c>
      <c r="AH185" s="152">
        <f t="shared" si="171"/>
        <v>40.873055623741081</v>
      </c>
      <c r="AI185" s="107">
        <v>1</v>
      </c>
      <c r="AJ185" s="165">
        <f>LN(SUM($AI$2:AI185))</f>
        <v>5.2364419628299492</v>
      </c>
      <c r="AK185" s="166">
        <f t="shared" si="172"/>
        <v>66.848953050867351</v>
      </c>
      <c r="AL185" s="152">
        <f t="shared" si="173"/>
        <v>98.529997844323731</v>
      </c>
      <c r="AM185" s="107">
        <v>20</v>
      </c>
      <c r="AN185" s="165">
        <f>LN(SUM($AM$2:AM185))</f>
        <v>6.2265366692874657</v>
      </c>
      <c r="AO185" s="166">
        <f t="shared" si="174"/>
        <v>31.523154367605333</v>
      </c>
      <c r="AP185" s="152">
        <f t="shared" si="175"/>
        <v>26.183158185368832</v>
      </c>
      <c r="AQ185" s="112">
        <v>2</v>
      </c>
      <c r="AR185" s="165">
        <f>LN(SUM($AQ$2:AQ185))</f>
        <v>5.9506425525877269</v>
      </c>
      <c r="AS185" s="166">
        <f t="shared" si="176"/>
        <v>50.078953599473543</v>
      </c>
      <c r="AT185" s="152">
        <f t="shared" si="177"/>
        <v>41.807996734284046</v>
      </c>
      <c r="AU185" s="107">
        <v>103</v>
      </c>
      <c r="AV185" s="165">
        <f>LN(SUM($AU$2:AU185))</f>
        <v>9.1859452151414605</v>
      </c>
      <c r="AW185" s="166">
        <f t="shared" si="178"/>
        <v>85.679768773093997</v>
      </c>
      <c r="AX185" s="152">
        <f t="shared" si="179"/>
        <v>82.000700987679323</v>
      </c>
      <c r="AZ185" s="168">
        <f>LN(SUM($AY$2:AY185))</f>
        <v>4.0943445622221004</v>
      </c>
      <c r="BA185" s="166">
        <f t="shared" si="180"/>
        <v>192.4593366764401</v>
      </c>
      <c r="BB185" s="152">
        <f t="shared" si="181"/>
        <v>172.07738031639389</v>
      </c>
      <c r="BD185" s="168">
        <f>LN(SUM($BC$2:BC185))</f>
        <v>5.1761497325738288</v>
      </c>
      <c r="BE185" s="166">
        <f t="shared" si="182"/>
        <v>134.98352730682012</v>
      </c>
      <c r="BF185" s="152">
        <f t="shared" si="160"/>
        <v>74.469346938955169</v>
      </c>
      <c r="BG185" s="107">
        <v>42</v>
      </c>
      <c r="BH185" s="168">
        <f>LN(SUM($BG$2:BG185))</f>
        <v>6.9392539460415081</v>
      </c>
      <c r="BI185" s="115">
        <f t="shared" si="183"/>
        <v>23.840653315832814</v>
      </c>
      <c r="BJ185" s="152">
        <f t="shared" si="184"/>
        <v>24.002518999056136</v>
      </c>
      <c r="BK185" s="107">
        <v>10</v>
      </c>
      <c r="BL185" s="168">
        <f>LN(SUM($BK$2:BK185))</f>
        <v>6.2633982625916236</v>
      </c>
      <c r="BM185" s="115">
        <f t="shared" si="185"/>
        <v>26.51406533731172</v>
      </c>
      <c r="BN185" s="152">
        <f t="shared" si="186"/>
        <v>20.059574722475794</v>
      </c>
      <c r="BO185" s="92">
        <v>1</v>
      </c>
      <c r="BP185" s="168">
        <f>LN(SUM($BO$2:BO185))</f>
        <v>5.4971682252932021</v>
      </c>
      <c r="BQ185" s="115">
        <f t="shared" si="187"/>
        <v>103.2821309735679</v>
      </c>
      <c r="BR185" s="152">
        <f t="shared" si="188"/>
        <v>78.241765351230569</v>
      </c>
      <c r="BS185" s="96">
        <v>335</v>
      </c>
      <c r="BT185" s="168">
        <f>LN(SUM($BS$2:BS185))</f>
        <v>9.8953041597281093</v>
      </c>
      <c r="BU185" s="169">
        <f t="shared" si="189"/>
        <v>47.360516640936467</v>
      </c>
      <c r="BV185" s="152">
        <f t="shared" si="190"/>
        <v>46.526695693392391</v>
      </c>
    </row>
    <row r="186" spans="1:74" x14ac:dyDescent="0.25">
      <c r="A186" s="163">
        <f t="shared" si="154"/>
        <v>247</v>
      </c>
      <c r="B186" s="164">
        <v>44149</v>
      </c>
      <c r="C186" s="107">
        <v>2</v>
      </c>
      <c r="D186" s="165">
        <f>LN(SUM($C$2:C186))</f>
        <v>5.521460917862246</v>
      </c>
      <c r="E186" s="166">
        <f t="shared" si="155"/>
        <v>26.347684028845073</v>
      </c>
      <c r="F186" s="152">
        <f t="shared" si="161"/>
        <v>19.867711760668001</v>
      </c>
      <c r="G186" s="107">
        <v>50</v>
      </c>
      <c r="H186" s="165">
        <f>LN(SUM($G$2:G186))</f>
        <v>7.2312870043276156</v>
      </c>
      <c r="I186" s="166">
        <f t="shared" si="156"/>
        <v>14.987797442854372</v>
      </c>
      <c r="J186" s="152">
        <f t="shared" si="162"/>
        <v>17.425736406373694</v>
      </c>
      <c r="K186" s="107">
        <v>13</v>
      </c>
      <c r="L186" s="165">
        <f>LN(SUM($K$2:K186))</f>
        <v>7.0057890192535028</v>
      </c>
      <c r="M186" s="166">
        <f t="shared" si="163"/>
        <v>68.300858529272489</v>
      </c>
      <c r="N186" s="152">
        <f t="shared" si="164"/>
        <v>78.016630230205323</v>
      </c>
      <c r="O186" s="107">
        <v>17</v>
      </c>
      <c r="P186" s="165">
        <f>LN(SUM($O$2:O186))</f>
        <v>6.9157234486313142</v>
      </c>
      <c r="Q186" s="166">
        <f t="shared" si="157"/>
        <v>40.738331443586148</v>
      </c>
      <c r="R186" s="152">
        <f t="shared" si="165"/>
        <v>42.592714642638214</v>
      </c>
      <c r="T186" s="165">
        <f>LN(SUM($S$2:S186))</f>
        <v>3.5553480614894135</v>
      </c>
      <c r="U186" s="167">
        <f t="shared" si="158"/>
        <v>133.90665885508318</v>
      </c>
      <c r="V186" s="152" t="e">
        <f t="shared" si="159"/>
        <v>#DIV/0!</v>
      </c>
      <c r="W186" s="92">
        <v>1</v>
      </c>
      <c r="X186" s="165">
        <f>LN(SUM($W$2:W186))</f>
        <v>2.9957322735539909</v>
      </c>
      <c r="Y186" s="115">
        <f t="shared" si="166"/>
        <v>3.186367887664912</v>
      </c>
      <c r="Z186" s="152">
        <f t="shared" si="167"/>
        <v>3.3329934591356487</v>
      </c>
      <c r="AA186" s="112">
        <v>16</v>
      </c>
      <c r="AB186" s="165">
        <f>LN(SUM($AA$2:AA186))</f>
        <v>6.5191472879403953</v>
      </c>
      <c r="AC186" s="166">
        <f t="shared" si="168"/>
        <v>29.757589679185273</v>
      </c>
      <c r="AD186" s="152">
        <f t="shared" si="169"/>
        <v>29.669420868086604</v>
      </c>
      <c r="AE186" s="107">
        <v>28</v>
      </c>
      <c r="AF186" s="165">
        <f>LN(SUM($AE$2:AE186))</f>
        <v>7.844240718141811</v>
      </c>
      <c r="AG186" s="166">
        <f t="shared" si="170"/>
        <v>40.228785731149159</v>
      </c>
      <c r="AH186" s="152">
        <f t="shared" si="171"/>
        <v>40.479706305115336</v>
      </c>
      <c r="AI186" s="107">
        <v>1</v>
      </c>
      <c r="AJ186" s="165">
        <f>LN(SUM($AI$2:AI186))</f>
        <v>5.2417470150596426</v>
      </c>
      <c r="AK186" s="166">
        <f t="shared" si="172"/>
        <v>59.286966066797383</v>
      </c>
      <c r="AL186" s="152">
        <f t="shared" si="173"/>
        <v>85.126369752514805</v>
      </c>
      <c r="AM186" s="107">
        <v>18</v>
      </c>
      <c r="AN186" s="165">
        <f>LN(SUM($AM$2:AM186))</f>
        <v>6.261491684321042</v>
      </c>
      <c r="AO186" s="166">
        <f t="shared" si="174"/>
        <v>27.62247159641953</v>
      </c>
      <c r="AP186" s="152">
        <f t="shared" si="175"/>
        <v>28.258598642642994</v>
      </c>
      <c r="AQ186" s="112">
        <v>7</v>
      </c>
      <c r="AR186" s="165">
        <f>LN(SUM($AQ$2:AQ186))</f>
        <v>5.9687075599853658</v>
      </c>
      <c r="AS186" s="166">
        <f t="shared" si="176"/>
        <v>47.186368010617201</v>
      </c>
      <c r="AT186" s="152">
        <f t="shared" si="177"/>
        <v>45.555653461061226</v>
      </c>
      <c r="AU186" s="107">
        <v>94</v>
      </c>
      <c r="AV186" s="165">
        <f>LN(SUM($AU$2:AU186))</f>
        <v>9.1955312563224751</v>
      </c>
      <c r="AW186" s="166">
        <f t="shared" si="178"/>
        <v>76.852383435113367</v>
      </c>
      <c r="AX186" s="152">
        <f t="shared" si="179"/>
        <v>83.855198580580492</v>
      </c>
      <c r="AZ186" s="168">
        <f>LN(SUM($AY$2:AY186))</f>
        <v>4.0943445622221004</v>
      </c>
      <c r="BA186" s="166">
        <f t="shared" si="180"/>
        <v>230.95120401172812</v>
      </c>
      <c r="BB186" s="152">
        <f t="shared" si="181"/>
        <v>180.42270664132369</v>
      </c>
      <c r="BC186" s="112">
        <v>2</v>
      </c>
      <c r="BD186" s="168">
        <f>LN(SUM($BC$2:BC186))</f>
        <v>5.1873858058407549</v>
      </c>
      <c r="BE186" s="166">
        <f t="shared" si="182"/>
        <v>190.4796747669636</v>
      </c>
      <c r="BF186" s="152">
        <f t="shared" si="160"/>
        <v>103.62454350429701</v>
      </c>
      <c r="BG186" s="107">
        <v>43</v>
      </c>
      <c r="BH186" s="168">
        <f>LN(SUM($BG$2:BG186))</f>
        <v>6.9800759405617629</v>
      </c>
      <c r="BI186" s="115">
        <f t="shared" si="183"/>
        <v>20.616029084721305</v>
      </c>
      <c r="BJ186" s="152">
        <f t="shared" si="184"/>
        <v>24.152216532751304</v>
      </c>
      <c r="BK186" s="107">
        <v>15</v>
      </c>
      <c r="BL186" s="168">
        <f>LN(SUM($BK$2:BK186))</f>
        <v>6.2915691395583204</v>
      </c>
      <c r="BM186" s="115">
        <f t="shared" si="185"/>
        <v>24.769229859182047</v>
      </c>
      <c r="BN186" s="152">
        <f t="shared" si="186"/>
        <v>21.983153334722459</v>
      </c>
      <c r="BO186" s="92">
        <v>6</v>
      </c>
      <c r="BP186" s="168">
        <f>LN(SUM($BO$2:BO186))</f>
        <v>5.521460917862246</v>
      </c>
      <c r="BQ186" s="115">
        <f t="shared" si="187"/>
        <v>96.323212626881087</v>
      </c>
      <c r="BR186" s="152">
        <f t="shared" si="188"/>
        <v>84.870082540248717</v>
      </c>
      <c r="BS186" s="96">
        <v>313</v>
      </c>
      <c r="BT186" s="168">
        <f>LN(SUM($BS$2:BS186))</f>
        <v>9.9109595673748299</v>
      </c>
      <c r="BU186" s="169">
        <f t="shared" si="189"/>
        <v>43.797939774643723</v>
      </c>
      <c r="BV186" s="152">
        <f t="shared" si="190"/>
        <v>46.943773106531992</v>
      </c>
    </row>
    <row r="187" spans="1:74" x14ac:dyDescent="0.25">
      <c r="A187" s="163">
        <f t="shared" si="154"/>
        <v>248</v>
      </c>
      <c r="B187" s="164">
        <v>44150</v>
      </c>
      <c r="C187" s="107">
        <v>8</v>
      </c>
      <c r="D187" s="165">
        <f>LN(SUM($C$2:C187))</f>
        <v>5.5529595849216173</v>
      </c>
      <c r="E187" s="166">
        <f t="shared" si="155"/>
        <v>28.323220550795124</v>
      </c>
      <c r="F187" s="152">
        <f t="shared" si="161"/>
        <v>23.280579271861971</v>
      </c>
      <c r="G187" s="107">
        <v>39</v>
      </c>
      <c r="H187" s="165">
        <f>LN(SUM($G$2:G187))</f>
        <v>7.2591161280971006</v>
      </c>
      <c r="I187" s="166">
        <f t="shared" si="156"/>
        <v>14.819051648965104</v>
      </c>
      <c r="J187" s="152">
        <f t="shared" si="162"/>
        <v>16.699174500847317</v>
      </c>
      <c r="K187" s="107">
        <v>14</v>
      </c>
      <c r="L187" s="165">
        <f>LN(SUM($K$2:K187))</f>
        <v>7.0184017990692009</v>
      </c>
      <c r="M187" s="166">
        <f t="shared" si="163"/>
        <v>60.51755960116369</v>
      </c>
      <c r="N187" s="152">
        <f t="shared" si="164"/>
        <v>74.402790883079902</v>
      </c>
      <c r="O187" s="107">
        <v>12</v>
      </c>
      <c r="P187" s="165">
        <f>LN(SUM($O$2:O187))</f>
        <v>6.9275579062783166</v>
      </c>
      <c r="Q187" s="166">
        <f t="shared" si="157"/>
        <v>38.300550976466766</v>
      </c>
      <c r="R187" s="152">
        <f t="shared" si="165"/>
        <v>41.423094740734349</v>
      </c>
      <c r="T187" s="165">
        <f>LN(SUM($S$2:S187))</f>
        <v>3.5553480614894135</v>
      </c>
      <c r="U187" s="167">
        <f t="shared" si="158"/>
        <v>111.58888237923598</v>
      </c>
      <c r="V187" s="152" t="e">
        <f t="shared" si="159"/>
        <v>#DIV/0!</v>
      </c>
      <c r="X187" s="165">
        <f>LN(SUM($W$2:W187))</f>
        <v>2.9957322735539909</v>
      </c>
      <c r="Y187" s="115">
        <f t="shared" si="166"/>
        <v>3.4941305352711334</v>
      </c>
      <c r="Z187" s="152">
        <f t="shared" si="167"/>
        <v>3.3402492114680227</v>
      </c>
      <c r="AA187" s="112">
        <v>14</v>
      </c>
      <c r="AB187" s="165">
        <f>LN(SUM($AA$2:AA187))</f>
        <v>6.5395859556176692</v>
      </c>
      <c r="AC187" s="166">
        <f t="shared" si="168"/>
        <v>28.99938066203859</v>
      </c>
      <c r="AD187" s="152">
        <f t="shared" si="169"/>
        <v>29.593074765606126</v>
      </c>
      <c r="AE187" s="107">
        <v>21</v>
      </c>
      <c r="AF187" s="165">
        <f>LN(SUM($AE$2:AE187))</f>
        <v>7.8524390853575099</v>
      </c>
      <c r="AG187" s="166">
        <f t="shared" si="170"/>
        <v>43.583183495804398</v>
      </c>
      <c r="AH187" s="152">
        <f t="shared" si="171"/>
        <v>40.567209292878239</v>
      </c>
      <c r="AI187" s="107">
        <v>3</v>
      </c>
      <c r="AJ187" s="165">
        <f>LN(SUM($AI$2:AI187))</f>
        <v>5.2574953720277815</v>
      </c>
      <c r="AK187" s="166">
        <f t="shared" si="172"/>
        <v>55.188195067832631</v>
      </c>
      <c r="AL187" s="152">
        <f t="shared" si="173"/>
        <v>71.668194305438703</v>
      </c>
      <c r="AM187" s="107">
        <v>10</v>
      </c>
      <c r="AN187" s="165">
        <f>LN(SUM($AM$2:AM187))</f>
        <v>6.280395838960195</v>
      </c>
      <c r="AO187" s="166">
        <f t="shared" si="174"/>
        <v>26.025287500320637</v>
      </c>
      <c r="AP187" s="152">
        <f t="shared" si="175"/>
        <v>29.04146630716226</v>
      </c>
      <c r="AQ187" s="112">
        <v>15</v>
      </c>
      <c r="AR187" s="165">
        <f>LN(SUM($AQ$2:AQ187))</f>
        <v>6.0063531596017325</v>
      </c>
      <c r="AS187" s="166">
        <f t="shared" si="176"/>
        <v>37.016758568639624</v>
      </c>
      <c r="AT187" s="152">
        <f t="shared" si="177"/>
        <v>45.699593377612175</v>
      </c>
      <c r="AU187" s="107">
        <v>89</v>
      </c>
      <c r="AV187" s="165">
        <f>LN(SUM($AU$2:AU187))</f>
        <v>9.2045234866546171</v>
      </c>
      <c r="AW187" s="166">
        <f t="shared" si="178"/>
        <v>70.879821787524662</v>
      </c>
      <c r="AX187" s="152">
        <f t="shared" si="179"/>
        <v>81.911088268994831</v>
      </c>
      <c r="AY187" s="92">
        <v>1</v>
      </c>
      <c r="AZ187" s="168">
        <f>LN(SUM($AY$2:AY187))</f>
        <v>4.1108738641733114</v>
      </c>
      <c r="BA187" s="166">
        <f t="shared" si="180"/>
        <v>194.06323874298602</v>
      </c>
      <c r="BB187" s="152">
        <f t="shared" si="181"/>
        <v>190.6716365520609</v>
      </c>
      <c r="BD187" s="168">
        <f>LN(SUM($BC$2:BC187))</f>
        <v>5.1873858058407549</v>
      </c>
      <c r="BE187" s="166">
        <f t="shared" si="182"/>
        <v>156.06035409017653</v>
      </c>
      <c r="BF187" s="152">
        <f t="shared" si="160"/>
        <v>125.74126436467596</v>
      </c>
      <c r="BG187" s="107">
        <v>35</v>
      </c>
      <c r="BH187" s="168">
        <f>LN(SUM($BG$2:BG187))</f>
        <v>7.0121152943063798</v>
      </c>
      <c r="BI187" s="115">
        <f t="shared" si="183"/>
        <v>18.283997515908364</v>
      </c>
      <c r="BJ187" s="152">
        <f t="shared" si="184"/>
        <v>23.082706532254274</v>
      </c>
      <c r="BK187" s="107">
        <v>11</v>
      </c>
      <c r="BL187" s="168">
        <f>LN(SUM($BK$2:BK187))</f>
        <v>6.3117348091529148</v>
      </c>
      <c r="BM187" s="115">
        <f t="shared" si="185"/>
        <v>25.630247415318152</v>
      </c>
      <c r="BN187" s="152">
        <f t="shared" si="186"/>
        <v>23.711204238086719</v>
      </c>
      <c r="BP187" s="168">
        <f>LN(SUM($BO$2:BO187))</f>
        <v>5.521460917862246</v>
      </c>
      <c r="BQ187" s="115">
        <f t="shared" si="187"/>
        <v>89.552288605487149</v>
      </c>
      <c r="BR187" s="152">
        <f t="shared" si="188"/>
        <v>89.202690638778691</v>
      </c>
      <c r="BS187" s="96">
        <v>272</v>
      </c>
      <c r="BT187" s="168">
        <f>LN(SUM($BS$2:BS187))</f>
        <v>9.9243680301154829</v>
      </c>
      <c r="BU187" s="169">
        <f t="shared" si="189"/>
        <v>41.763080452050239</v>
      </c>
      <c r="BV187" s="152">
        <f t="shared" si="190"/>
        <v>46.021003828886798</v>
      </c>
    </row>
    <row r="188" spans="1:74" x14ac:dyDescent="0.25">
      <c r="A188" s="163">
        <f t="shared" si="154"/>
        <v>249</v>
      </c>
      <c r="B188" s="164">
        <v>44151</v>
      </c>
      <c r="D188" s="165">
        <f>LN(SUM($C$2:C188))</f>
        <v>5.5529595849216173</v>
      </c>
      <c r="E188" s="166">
        <f t="shared" si="155"/>
        <v>35.434750697552744</v>
      </c>
      <c r="F188" s="152">
        <f t="shared" si="161"/>
        <v>27.871335070462482</v>
      </c>
      <c r="G188" s="107">
        <v>51</v>
      </c>
      <c r="H188" s="165">
        <f>LN(SUM($G$2:G188))</f>
        <v>7.2943772992888212</v>
      </c>
      <c r="I188" s="166">
        <f t="shared" si="156"/>
        <v>15.847246081354747</v>
      </c>
      <c r="J188" s="152">
        <f t="shared" si="162"/>
        <v>16.073188348202063</v>
      </c>
      <c r="K188" s="107">
        <v>2</v>
      </c>
      <c r="L188" s="165">
        <f>LN(SUM($K$2:K188))</f>
        <v>7.020190708311925</v>
      </c>
      <c r="M188" s="166">
        <f t="shared" si="163"/>
        <v>64.525835130629261</v>
      </c>
      <c r="N188" s="152">
        <f t="shared" si="164"/>
        <v>71.203639334486013</v>
      </c>
      <c r="O188" s="107">
        <v>5</v>
      </c>
      <c r="P188" s="165">
        <f>LN(SUM($O$2:O188))</f>
        <v>6.932447891572509</v>
      </c>
      <c r="Q188" s="166">
        <f t="shared" si="157"/>
        <v>42.547782392051779</v>
      </c>
      <c r="R188" s="152">
        <f t="shared" si="165"/>
        <v>41.522422757493786</v>
      </c>
      <c r="T188" s="165">
        <f>LN(SUM($S$2:S188))</f>
        <v>3.5553480614894135</v>
      </c>
      <c r="U188" s="167">
        <f t="shared" si="158"/>
        <v>111.58888237923598</v>
      </c>
      <c r="V188" s="152" t="e">
        <f t="shared" si="159"/>
        <v>#DIV/0!</v>
      </c>
      <c r="X188" s="165">
        <f>LN(SUM($W$2:W188))</f>
        <v>2.9957322735539909</v>
      </c>
      <c r="Y188" s="115">
        <f t="shared" si="166"/>
        <v>4.8909416455478798</v>
      </c>
      <c r="Z188" s="152">
        <f t="shared" si="167"/>
        <v>4.1925360904095061</v>
      </c>
      <c r="AB188" s="165">
        <f>LN(SUM($AA$2:AA188))</f>
        <v>6.5395859556176692</v>
      </c>
      <c r="AC188" s="166">
        <f t="shared" si="168"/>
        <v>36.143975192925708</v>
      </c>
      <c r="AD188" s="152">
        <f t="shared" si="169"/>
        <v>31.305150689210457</v>
      </c>
      <c r="AE188" s="107">
        <v>11</v>
      </c>
      <c r="AF188" s="165">
        <f>LN(SUM($AE$2:AE188))</f>
        <v>7.8567067930958405</v>
      </c>
      <c r="AG188" s="166">
        <f t="shared" si="170"/>
        <v>57.187800457919948</v>
      </c>
      <c r="AH188" s="152">
        <f t="shared" si="171"/>
        <v>43.803145655437106</v>
      </c>
      <c r="AI188" s="107">
        <v>1</v>
      </c>
      <c r="AJ188" s="165">
        <f>LN(SUM($AI$2:AI188))</f>
        <v>5.2626901889048856</v>
      </c>
      <c r="AK188" s="166">
        <f t="shared" si="172"/>
        <v>61.445939885335036</v>
      </c>
      <c r="AL188" s="152">
        <f t="shared" si="173"/>
        <v>64.177223397044486</v>
      </c>
      <c r="AN188" s="165">
        <f>LN(SUM($AM$2:AM188))</f>
        <v>6.280395838960195</v>
      </c>
      <c r="AO188" s="166">
        <f t="shared" si="174"/>
        <v>27.930446324240073</v>
      </c>
      <c r="AP188" s="152">
        <f t="shared" si="175"/>
        <v>29.40765656332319</v>
      </c>
      <c r="AQ188" s="112">
        <v>11</v>
      </c>
      <c r="AR188" s="165">
        <f>LN(SUM($AQ$2:AQ188))</f>
        <v>6.0330862217988015</v>
      </c>
      <c r="AS188" s="166">
        <f t="shared" si="176"/>
        <v>30.784545306918719</v>
      </c>
      <c r="AT188" s="152">
        <f t="shared" si="177"/>
        <v>42.867627330368379</v>
      </c>
      <c r="AU188" s="107">
        <v>19</v>
      </c>
      <c r="AV188" s="165">
        <f>LN(SUM($AU$2:AU188))</f>
        <v>9.2064327471451648</v>
      </c>
      <c r="AW188" s="166">
        <f t="shared" si="178"/>
        <v>76.36372100345595</v>
      </c>
      <c r="AX188" s="152">
        <f t="shared" si="179"/>
        <v>79.682570516715771</v>
      </c>
      <c r="AY188" s="92">
        <v>1</v>
      </c>
      <c r="AZ188" s="168">
        <f>LN(SUM($AY$2:AY188))</f>
        <v>4.1271343850450917</v>
      </c>
      <c r="BA188" s="166">
        <f t="shared" si="180"/>
        <v>147.67104702589023</v>
      </c>
      <c r="BB188" s="152">
        <f t="shared" si="181"/>
        <v>191.52083262669689</v>
      </c>
      <c r="BD188" s="168">
        <f>LN(SUM($BC$2:BC188))</f>
        <v>5.1873858058407549</v>
      </c>
      <c r="BE188" s="166">
        <f t="shared" si="182"/>
        <v>156.22074841380024</v>
      </c>
      <c r="BF188" s="152">
        <f t="shared" si="160"/>
        <v>145.64228372125899</v>
      </c>
      <c r="BG188" s="107">
        <v>1</v>
      </c>
      <c r="BH188" s="168">
        <f>LN(SUM($BG$2:BG188))</f>
        <v>7.0130157896396303</v>
      </c>
      <c r="BI188" s="115">
        <f t="shared" si="183"/>
        <v>20.14626127149068</v>
      </c>
      <c r="BJ188" s="152">
        <f t="shared" si="184"/>
        <v>21.782219409673047</v>
      </c>
      <c r="BK188" s="107">
        <v>3</v>
      </c>
      <c r="BL188" s="168">
        <f>LN(SUM($BK$2:BK188))</f>
        <v>6.3171646867472839</v>
      </c>
      <c r="BM188" s="115">
        <f t="shared" si="185"/>
        <v>28.077206674720504</v>
      </c>
      <c r="BN188" s="152">
        <f t="shared" si="186"/>
        <v>25.625100246108254</v>
      </c>
      <c r="BP188" s="168">
        <f>LN(SUM($BO$2:BO188))</f>
        <v>5.521460917862246</v>
      </c>
      <c r="BQ188" s="115">
        <f t="shared" si="187"/>
        <v>106.18993037983178</v>
      </c>
      <c r="BR188" s="152">
        <f t="shared" si="188"/>
        <v>95.86436149770347</v>
      </c>
      <c r="BS188" s="96">
        <v>105</v>
      </c>
      <c r="BT188" s="168">
        <f>LN(SUM($BS$2:BS188))</f>
        <v>9.9294963717171782</v>
      </c>
      <c r="BU188" s="169">
        <f t="shared" si="189"/>
        <v>46.084003596635412</v>
      </c>
      <c r="BV188" s="152">
        <f t="shared" si="190"/>
        <v>45.611959474084493</v>
      </c>
    </row>
    <row r="189" spans="1:74" x14ac:dyDescent="0.25">
      <c r="A189" s="163">
        <f t="shared" si="154"/>
        <v>250</v>
      </c>
      <c r="B189" s="164">
        <v>44152</v>
      </c>
      <c r="C189" s="92">
        <v>20</v>
      </c>
      <c r="D189" s="165">
        <f>LN(SUM($C$2:C189))</f>
        <v>5.6276211136906369</v>
      </c>
      <c r="E189" s="166">
        <f t="shared" ref="E189:E196" si="191">LN(2)/(SLOPE(D183:D189,A183:A189))</f>
        <v>31.222016941384666</v>
      </c>
      <c r="F189" s="152">
        <f t="shared" ref="F189:F196" si="192">AVERAGE(E186:E189)</f>
        <v>30.331918054644401</v>
      </c>
      <c r="G189" s="107">
        <v>34</v>
      </c>
      <c r="H189" s="165">
        <f>LN(SUM($G$2:G189))</f>
        <v>7.3172124083598389</v>
      </c>
      <c r="I189" s="166">
        <f t="shared" ref="I189:I196" si="193">LN(2)/(SLOPE(H183:H189,A183:A189))</f>
        <v>17.684383402900878</v>
      </c>
      <c r="J189" s="152">
        <f t="shared" ref="J189:J196" si="194">AVERAGE(I185:I189)</f>
        <v>15.93985410057112</v>
      </c>
      <c r="K189" s="107">
        <v>7</v>
      </c>
      <c r="L189" s="165">
        <f>LN(SUM($K$2:K189))</f>
        <v>7.026426808699636</v>
      </c>
      <c r="M189" s="166">
        <f t="shared" ref="M189:M196" si="195">LN(2)/(SLOPE(L183:L189,$A183:$A189))</f>
        <v>76.677389742890099</v>
      </c>
      <c r="N189" s="152">
        <f t="shared" ref="N189:N196" si="196">AVERAGE(M185:M189)</f>
        <v>69.607064341351389</v>
      </c>
      <c r="O189" s="107">
        <v>7</v>
      </c>
      <c r="P189" s="165">
        <f>LN(SUM($O$2:O189))</f>
        <v>6.9392539460415081</v>
      </c>
      <c r="Q189" s="166">
        <f t="shared" ref="Q189:Q196" si="197">LN(2)/(SLOPE(P183:P189,A183:A189))</f>
        <v>56.973354752315572</v>
      </c>
      <c r="R189" s="152">
        <f t="shared" ref="R189:R197" si="198">AVERAGE(Q185:Q189)</f>
        <v>44.366778386190767</v>
      </c>
      <c r="S189" s="92">
        <v>1</v>
      </c>
      <c r="T189" s="165">
        <f>LN(SUM($S$2:S189))</f>
        <v>3.5835189384561099</v>
      </c>
      <c r="U189" s="167">
        <f t="shared" ref="U189:U196" si="199">LN(2)/(SLOPE(T183:T189,$A183:$A189))</f>
        <v>84.58528824921973</v>
      </c>
      <c r="V189" s="152">
        <f t="shared" ref="V189:V198" si="200">AVERAGE(U185:U189)</f>
        <v>132.96949532424938</v>
      </c>
      <c r="X189" s="165">
        <f>LN(SUM($W$2:W189))</f>
        <v>2.9957322735539909</v>
      </c>
      <c r="Y189" s="115">
        <f t="shared" ref="Y189:Y196" si="201">LN(2)/(SLOPE(X183:X189,$A183:$A189))</f>
        <v>14.570233124243419</v>
      </c>
      <c r="Z189" s="152">
        <f t="shared" ref="Z189:Z198" si="202">AVERAGE(Y188:Y189)</f>
        <v>9.7305873848956494</v>
      </c>
      <c r="AA189" s="112">
        <v>5</v>
      </c>
      <c r="AB189" s="165">
        <f>LN(SUM($AA$2:AA189))</f>
        <v>6.5467854107605241</v>
      </c>
      <c r="AC189" s="166">
        <f t="shared" ref="AC189:AC196" si="203">LN(2)/(SLOPE(AB183:AB189,$A183:$A189))</f>
        <v>49.017310437116429</v>
      </c>
      <c r="AD189" s="152">
        <f t="shared" ref="AD189:AD198" si="204">AVERAGE(AC185:AC189)</f>
        <v>35.009681992872615</v>
      </c>
      <c r="AE189" s="107">
        <v>41</v>
      </c>
      <c r="AF189" s="165">
        <f>LN(SUM($AE$2:AE189))</f>
        <v>7.8724551500639794</v>
      </c>
      <c r="AG189" s="166">
        <f t="shared" ref="AG189:AG196" si="205">LN(2)/(SLOPE(AF183:AF189,$A183:$A189))</f>
        <v>65.483690182949914</v>
      </c>
      <c r="AH189" s="152">
        <f t="shared" ref="AH189:AH198" si="206">AVERAGE(AG185:AG189)</f>
        <v>49.091471725160822</v>
      </c>
      <c r="AI189" s="107">
        <v>7</v>
      </c>
      <c r="AJ189" s="165">
        <f>LN(SUM($AI$2:AI189))</f>
        <v>5.2983173665480363</v>
      </c>
      <c r="AK189" s="166">
        <f t="shared" ref="AK189:AK196" si="207">LN(2)/(SLOPE(AJ183:AJ189,$A183:$A189))</f>
        <v>55.339483609453801</v>
      </c>
      <c r="AL189" s="152">
        <f t="shared" ref="AL189:AL198" si="208">AVERAGE(AK185:AK189)</f>
        <v>59.621907536057243</v>
      </c>
      <c r="AM189" s="92">
        <v>6</v>
      </c>
      <c r="AN189" s="165">
        <f>LN(SUM($AM$2:AM189))</f>
        <v>6.2915691395583204</v>
      </c>
      <c r="AO189" s="166">
        <f t="shared" ref="AO189:AO196" si="209">LN(2)/(SLOPE(AN183:AN189,$A183:$A189))</f>
        <v>32.248016097443923</v>
      </c>
      <c r="AP189" s="152">
        <f t="shared" ref="AP189:AP198" si="210">AVERAGE(AO185:AO189)</f>
        <v>29.069875177205898</v>
      </c>
      <c r="AR189" s="165">
        <f>LN(SUM($AQ$2:AQ189))</f>
        <v>6.0330862217988015</v>
      </c>
      <c r="AS189" s="166">
        <f t="shared" ref="AS189:AS212" si="211">LN(2)/(SLOPE(AR183:AR189,$A183:$A189))</f>
        <v>32.459906443305464</v>
      </c>
      <c r="AT189" s="152">
        <f t="shared" ref="AT189:AT199" si="212">AVERAGE(AS185:AS189)</f>
        <v>39.505306385790917</v>
      </c>
      <c r="AU189" s="107">
        <v>23</v>
      </c>
      <c r="AV189" s="165">
        <f>LN(SUM($AU$2:AU189))</f>
        <v>9.2087390906092086</v>
      </c>
      <c r="AW189" s="166">
        <f t="shared" ref="AW189:AW196" si="213">LN(2)/(SLOPE(AV183:AV189,$A183:$A189))</f>
        <v>94.23898835831757</v>
      </c>
      <c r="AX189" s="152">
        <f t="shared" ref="AX189:AX199" si="214">AVERAGE(AW185:AW189)</f>
        <v>80.802936671501101</v>
      </c>
      <c r="AZ189" s="168">
        <f>LN(SUM($AY$2:AY189))</f>
        <v>4.1271343850450917</v>
      </c>
      <c r="BA189" s="166">
        <f t="shared" ref="BA189:BA196" si="215">LN(2)/(SLOPE(AZ183:AZ189,$A183:$A189))</f>
        <v>107.53707550582136</v>
      </c>
      <c r="BB189" s="152">
        <f t="shared" ref="BB189:BB199" si="216">AVERAGE(BA185:BA189)</f>
        <v>174.53638039257316</v>
      </c>
      <c r="BD189" s="168">
        <f>LN(SUM($BC$2:BC189))</f>
        <v>5.1873858058407549</v>
      </c>
      <c r="BE189" s="166">
        <f t="shared" ref="BE189:BE196" si="217">LN(2)/(SLOPE(BD183:BD189,$A183:$A189))</f>
        <v>191.19848131781276</v>
      </c>
      <c r="BF189" s="152">
        <f t="shared" ref="BF189:BF199" si="218">AVERAGE(BE185:BE189)</f>
        <v>165.78855717911466</v>
      </c>
      <c r="BG189" s="107">
        <v>24</v>
      </c>
      <c r="BH189" s="168">
        <f>LN(SUM($BG$2:BG189))</f>
        <v>7.0343879299155034</v>
      </c>
      <c r="BI189" s="115">
        <f t="shared" ref="BI189:BI196" si="219">LN(2)/(SLOPE(BH183:BH189,$A183:$A189))</f>
        <v>23.715492662537404</v>
      </c>
      <c r="BJ189" s="152">
        <f t="shared" ref="BJ189:BJ198" si="220">AVERAGE(BI185:BI189)</f>
        <v>21.320486770098114</v>
      </c>
      <c r="BK189" s="107">
        <v>1</v>
      </c>
      <c r="BL189" s="168">
        <f>LN(SUM($BK$2:BK189))</f>
        <v>6.3189681137464344</v>
      </c>
      <c r="BM189" s="115">
        <f t="shared" ref="BM189:BM196" si="221">LN(2)/(SLOPE(BL183:BL189,$A183:$A189))</f>
        <v>39.651626571417474</v>
      </c>
      <c r="BN189" s="152">
        <f t="shared" ref="BN189:BN198" si="222">AVERAGE(BM185:BM189)</f>
        <v>28.92847517158998</v>
      </c>
      <c r="BO189" s="92">
        <v>2</v>
      </c>
      <c r="BP189" s="168">
        <f>LN(SUM($BO$2:BO189))</f>
        <v>5.5294290875114234</v>
      </c>
      <c r="BQ189" s="115">
        <f t="shared" ref="BQ189:BQ196" si="223">LN(2)/(SLOPE(BP183:BP189,$A183:$A189))</f>
        <v>102.04350542048806</v>
      </c>
      <c r="BR189" s="152">
        <f t="shared" ref="BR189:BR198" si="224">AVERAGE(BQ185:BQ189)</f>
        <v>99.478213601251198</v>
      </c>
      <c r="BS189" s="96">
        <v>178</v>
      </c>
      <c r="BT189" s="168">
        <f>LN(SUM($BS$2:BS189))</f>
        <v>9.9381304959796672</v>
      </c>
      <c r="BU189" s="169">
        <f t="shared" ref="BU189:BU196" si="225">LN(2)/(SLOPE(BT183:BT189,$A183:$A189))</f>
        <v>54.416755127121931</v>
      </c>
      <c r="BV189" s="152">
        <f t="shared" ref="BV189:BV198" si="226">AVERAGE(BU185:BU189)</f>
        <v>46.684459118277552</v>
      </c>
    </row>
    <row r="190" spans="1:74" s="209" customFormat="1" x14ac:dyDescent="0.25">
      <c r="A190" s="207">
        <f t="shared" si="154"/>
        <v>251</v>
      </c>
      <c r="B190" s="208">
        <v>44153</v>
      </c>
      <c r="C190" s="209">
        <v>6</v>
      </c>
      <c r="D190" s="210">
        <f>LN(SUM($C$2:C190))</f>
        <v>5.6489742381612063</v>
      </c>
      <c r="E190" s="211">
        <f t="shared" si="191"/>
        <v>27.60633267623782</v>
      </c>
      <c r="F190" s="212">
        <f t="shared" si="192"/>
        <v>30.646580216492588</v>
      </c>
      <c r="G190" s="213">
        <v>80</v>
      </c>
      <c r="H190" s="210">
        <f>LN(SUM($G$2:G190))</f>
        <v>7.368970402194793</v>
      </c>
      <c r="I190" s="211">
        <f t="shared" si="193"/>
        <v>19.063829045004848</v>
      </c>
      <c r="J190" s="212">
        <f t="shared" si="194"/>
        <v>16.48046152421599</v>
      </c>
      <c r="K190" s="213">
        <v>15</v>
      </c>
      <c r="L190" s="210">
        <f>LN(SUM($K$2:K190))</f>
        <v>7.0396603498620758</v>
      </c>
      <c r="M190" s="211">
        <f t="shared" si="195"/>
        <v>78.575226705302555</v>
      </c>
      <c r="N190" s="212">
        <f t="shared" si="196"/>
        <v>69.719373941851615</v>
      </c>
      <c r="O190" s="213">
        <v>20</v>
      </c>
      <c r="P190" s="210">
        <f>LN(SUM($O$2:O190))</f>
        <v>6.9584483932976555</v>
      </c>
      <c r="Q190" s="211">
        <f t="shared" si="197"/>
        <v>60.13161402956306</v>
      </c>
      <c r="R190" s="212">
        <f t="shared" si="198"/>
        <v>47.738326718796664</v>
      </c>
      <c r="T190" s="210">
        <f>LN(SUM($S$2:S190))</f>
        <v>3.5835189384561099</v>
      </c>
      <c r="U190" s="214">
        <f t="shared" si="199"/>
        <v>85.191717224899563</v>
      </c>
      <c r="V190" s="212">
        <f t="shared" si="200"/>
        <v>105.37228581753489</v>
      </c>
      <c r="X190" s="210">
        <f>LN(SUM($W$2:W190))</f>
        <v>2.9957322735539909</v>
      </c>
      <c r="Y190" s="215">
        <f t="shared" si="201"/>
        <v>46.356814379906595</v>
      </c>
      <c r="Z190" s="212">
        <f t="shared" si="202"/>
        <v>30.463523752075005</v>
      </c>
      <c r="AA190" s="216">
        <v>4</v>
      </c>
      <c r="AB190" s="210">
        <f>LN(SUM($AA$2:AA190))</f>
        <v>6.5525078870345901</v>
      </c>
      <c r="AC190" s="211">
        <f t="shared" si="203"/>
        <v>54.716403442408193</v>
      </c>
      <c r="AD190" s="212">
        <f t="shared" si="204"/>
        <v>39.726931882734839</v>
      </c>
      <c r="AE190" s="213">
        <v>53</v>
      </c>
      <c r="AF190" s="210">
        <f>LN(SUM($AE$2:AE190))</f>
        <v>7.8924520435203522</v>
      </c>
      <c r="AG190" s="211">
        <f t="shared" si="205"/>
        <v>63.21738695624574</v>
      </c>
      <c r="AH190" s="212">
        <f t="shared" si="206"/>
        <v>53.940169364813833</v>
      </c>
      <c r="AI190" s="213">
        <v>4</v>
      </c>
      <c r="AJ190" s="210">
        <f>LN(SUM($AI$2:AI190))</f>
        <v>5.3181199938442161</v>
      </c>
      <c r="AK190" s="211">
        <f t="shared" si="207"/>
        <v>47.835287892757748</v>
      </c>
      <c r="AL190" s="212">
        <f t="shared" si="208"/>
        <v>55.819174504435317</v>
      </c>
      <c r="AM190" s="209">
        <v>19</v>
      </c>
      <c r="AN190" s="210">
        <f>LN(SUM($AM$2:AM190))</f>
        <v>6.3261494731550991</v>
      </c>
      <c r="AO190" s="211">
        <f t="shared" si="209"/>
        <v>34.121670556200698</v>
      </c>
      <c r="AP190" s="212">
        <f t="shared" si="210"/>
        <v>29.589578414924972</v>
      </c>
      <c r="AQ190" s="216">
        <v>13</v>
      </c>
      <c r="AR190" s="210">
        <f>LN(SUM($AQ$2:AQ190))</f>
        <v>6.0637852086876078</v>
      </c>
      <c r="AS190" s="211">
        <f t="shared" si="211"/>
        <v>33.212621812417908</v>
      </c>
      <c r="AT190" s="212">
        <f t="shared" si="212"/>
        <v>36.132040028379791</v>
      </c>
      <c r="AU190" s="213">
        <v>77</v>
      </c>
      <c r="AV190" s="210">
        <f>LN(SUM($AU$2:AU190))</f>
        <v>9.2164218422920499</v>
      </c>
      <c r="AW190" s="211">
        <f t="shared" si="213"/>
        <v>107.97256854638549</v>
      </c>
      <c r="AX190" s="212">
        <f t="shared" si="214"/>
        <v>85.261496626159413</v>
      </c>
      <c r="AY190" s="209">
        <v>1</v>
      </c>
      <c r="AZ190" s="217">
        <f>LN(SUM($AY$2:AY190))</f>
        <v>4.1431347263915326</v>
      </c>
      <c r="BA190" s="211">
        <f t="shared" si="215"/>
        <v>79.300989418237918</v>
      </c>
      <c r="BB190" s="212">
        <f t="shared" si="216"/>
        <v>151.90471094093272</v>
      </c>
      <c r="BC190" s="216">
        <v>1</v>
      </c>
      <c r="BD190" s="217">
        <f>LN(SUM($BC$2:BC190))</f>
        <v>5.1929568508902104</v>
      </c>
      <c r="BE190" s="211">
        <f t="shared" si="217"/>
        <v>266.25310433476119</v>
      </c>
      <c r="BF190" s="212">
        <f t="shared" si="218"/>
        <v>192.04247258470286</v>
      </c>
      <c r="BG190" s="213">
        <v>36</v>
      </c>
      <c r="BH190" s="217">
        <f>LN(SUM($BG$2:BG190))</f>
        <v>7.0656133635977172</v>
      </c>
      <c r="BI190" s="215">
        <f t="shared" si="219"/>
        <v>26.698635179530172</v>
      </c>
      <c r="BJ190" s="212">
        <f t="shared" si="220"/>
        <v>21.892083142837585</v>
      </c>
      <c r="BK190" s="213">
        <v>15</v>
      </c>
      <c r="BL190" s="217">
        <f>LN(SUM($BK$2:BK190))</f>
        <v>6.3456363608285962</v>
      </c>
      <c r="BM190" s="215">
        <f t="shared" si="221"/>
        <v>43.995015990549817</v>
      </c>
      <c r="BN190" s="212">
        <f t="shared" si="222"/>
        <v>32.424665302237599</v>
      </c>
      <c r="BO190" s="209">
        <v>4</v>
      </c>
      <c r="BP190" s="217">
        <f>LN(SUM($BO$2:BO190))</f>
        <v>5.5451774444795623</v>
      </c>
      <c r="BQ190" s="215">
        <f t="shared" si="223"/>
        <v>87.871349524879093</v>
      </c>
      <c r="BR190" s="212">
        <f t="shared" si="224"/>
        <v>96.396057311513431</v>
      </c>
      <c r="BS190" s="218">
        <v>348</v>
      </c>
      <c r="BT190" s="217">
        <f>LN(SUM($BS$2:BS190))</f>
        <v>9.9547983467705556</v>
      </c>
      <c r="BU190" s="219">
        <f t="shared" si="225"/>
        <v>58.148605946982336</v>
      </c>
      <c r="BV190" s="212">
        <f t="shared" si="226"/>
        <v>48.842076979486727</v>
      </c>
    </row>
    <row r="191" spans="1:74" x14ac:dyDescent="0.25">
      <c r="A191" s="163">
        <f t="shared" si="154"/>
        <v>252</v>
      </c>
      <c r="B191" s="164">
        <v>44154</v>
      </c>
      <c r="C191" s="92">
        <v>7</v>
      </c>
      <c r="D191" s="165">
        <f>LN(SUM($C$2:C191))</f>
        <v>5.6733232671714928</v>
      </c>
      <c r="E191" s="166">
        <f t="shared" si="191"/>
        <v>23.979242514997033</v>
      </c>
      <c r="F191" s="152">
        <f t="shared" si="192"/>
        <v>29.560585707543062</v>
      </c>
      <c r="G191" s="107">
        <v>34</v>
      </c>
      <c r="H191" s="165">
        <f>LN(SUM($G$2:G191))</f>
        <v>7.3901814282264295</v>
      </c>
      <c r="I191" s="166">
        <f t="shared" si="193"/>
        <v>21.079817916394244</v>
      </c>
      <c r="J191" s="152">
        <f t="shared" si="194"/>
        <v>17.698865618923968</v>
      </c>
      <c r="K191" s="107">
        <v>14</v>
      </c>
      <c r="L191" s="165">
        <f>LN(SUM($K$2:K191))</f>
        <v>7.0518556229558937</v>
      </c>
      <c r="M191" s="166">
        <f t="shared" si="195"/>
        <v>77.776958330783671</v>
      </c>
      <c r="N191" s="152">
        <f t="shared" si="196"/>
        <v>71.614593902153857</v>
      </c>
      <c r="O191" s="107">
        <v>14</v>
      </c>
      <c r="P191" s="165">
        <f>LN(SUM($O$2:O191))</f>
        <v>6.9716686047257896</v>
      </c>
      <c r="Q191" s="166">
        <f t="shared" si="197"/>
        <v>61.416522492998105</v>
      </c>
      <c r="R191" s="152">
        <f t="shared" si="198"/>
        <v>51.873964928679058</v>
      </c>
      <c r="T191" s="165">
        <f>LN(SUM($S$2:S191))</f>
        <v>3.5835189384561099</v>
      </c>
      <c r="U191" s="167">
        <f t="shared" si="199"/>
        <v>114.82378934944494</v>
      </c>
      <c r="V191" s="152">
        <f t="shared" si="200"/>
        <v>101.55571191640725</v>
      </c>
      <c r="W191" s="92">
        <v>2</v>
      </c>
      <c r="X191" s="165">
        <f>LN(SUM($W$2:W191))</f>
        <v>3.0910424533583161</v>
      </c>
      <c r="Y191" s="115">
        <f t="shared" si="201"/>
        <v>44.128379091200713</v>
      </c>
      <c r="Z191" s="152">
        <f t="shared" si="202"/>
        <v>45.242596735553654</v>
      </c>
      <c r="AA191" s="112">
        <v>4</v>
      </c>
      <c r="AB191" s="165">
        <f>LN(SUM($AA$2:AA191))</f>
        <v>6.5581978028122689</v>
      </c>
      <c r="AC191" s="166">
        <f t="shared" si="203"/>
        <v>73.874518787488881</v>
      </c>
      <c r="AD191" s="152">
        <f t="shared" si="204"/>
        <v>48.55031770439556</v>
      </c>
      <c r="AE191" s="107">
        <v>55</v>
      </c>
      <c r="AF191" s="165">
        <f>LN(SUM($AE$2:AE191))</f>
        <v>7.9127892206906809</v>
      </c>
      <c r="AG191" s="166">
        <f t="shared" si="205"/>
        <v>54.640821657851475</v>
      </c>
      <c r="AH191" s="152">
        <f t="shared" si="206"/>
        <v>56.822576550154295</v>
      </c>
      <c r="AJ191" s="165">
        <f>LN(SUM($AI$2:AI191))</f>
        <v>5.3181199938442161</v>
      </c>
      <c r="AK191" s="166">
        <f t="shared" si="207"/>
        <v>44.249955674120301</v>
      </c>
      <c r="AL191" s="152">
        <f t="shared" si="208"/>
        <v>52.811772425899903</v>
      </c>
      <c r="AM191" s="92">
        <v>3</v>
      </c>
      <c r="AN191" s="165">
        <f>LN(SUM($AM$2:AM191))</f>
        <v>6.3315018498936908</v>
      </c>
      <c r="AO191" s="166">
        <f t="shared" si="209"/>
        <v>42.619203028639994</v>
      </c>
      <c r="AP191" s="152">
        <f t="shared" si="210"/>
        <v>32.588924701369066</v>
      </c>
      <c r="AQ191" s="112">
        <v>19</v>
      </c>
      <c r="AR191" s="165">
        <f>LN(SUM($AQ$2:AQ191))</f>
        <v>6.1070228877422545</v>
      </c>
      <c r="AS191" s="166">
        <f t="shared" si="211"/>
        <v>28.290510645758932</v>
      </c>
      <c r="AT191" s="152">
        <f t="shared" si="212"/>
        <v>32.352868555408129</v>
      </c>
      <c r="AU191" s="107">
        <v>68</v>
      </c>
      <c r="AV191" s="165">
        <f>LN(SUM($AU$2:AU191))</f>
        <v>9.2231578756867965</v>
      </c>
      <c r="AW191" s="166">
        <f t="shared" si="213"/>
        <v>123.1208228427398</v>
      </c>
      <c r="AX191" s="152">
        <f t="shared" si="214"/>
        <v>94.515184507684694</v>
      </c>
      <c r="AZ191" s="168">
        <f>LN(SUM($AY$2:AY191))</f>
        <v>4.1431347263915326</v>
      </c>
      <c r="BA191" s="166">
        <f t="shared" si="215"/>
        <v>74.585992015065685</v>
      </c>
      <c r="BB191" s="152">
        <f t="shared" si="216"/>
        <v>120.63166854160025</v>
      </c>
      <c r="BD191" s="168">
        <f>LN(SUM($BC$2:BC191))</f>
        <v>5.1929568508902104</v>
      </c>
      <c r="BE191" s="166">
        <f t="shared" si="217"/>
        <v>315.25397970384364</v>
      </c>
      <c r="BF191" s="152">
        <f t="shared" si="218"/>
        <v>216.99733357207887</v>
      </c>
      <c r="BG191" s="107">
        <v>21</v>
      </c>
      <c r="BH191" s="168">
        <f>LN(SUM($BG$2:BG191))</f>
        <v>7.0833878476252954</v>
      </c>
      <c r="BI191" s="115">
        <f t="shared" si="219"/>
        <v>31.015815084524011</v>
      </c>
      <c r="BJ191" s="152">
        <f t="shared" si="220"/>
        <v>23.972040342798124</v>
      </c>
      <c r="BK191" s="107">
        <v>6</v>
      </c>
      <c r="BL191" s="168">
        <f>LN(SUM($BK$2:BK191))</f>
        <v>6.3561076606958915</v>
      </c>
      <c r="BM191" s="115">
        <f t="shared" si="221"/>
        <v>49.322290299400009</v>
      </c>
      <c r="BN191" s="152">
        <f t="shared" si="222"/>
        <v>37.335277390281185</v>
      </c>
      <c r="BO191" s="92">
        <v>1</v>
      </c>
      <c r="BP191" s="168">
        <f>LN(SUM($BO$2:BO191))</f>
        <v>5.5490760848952201</v>
      </c>
      <c r="BQ191" s="115">
        <f t="shared" si="223"/>
        <v>91.92724350873965</v>
      </c>
      <c r="BR191" s="152">
        <f t="shared" si="224"/>
        <v>95.516863487885132</v>
      </c>
      <c r="BS191" s="96">
        <v>248</v>
      </c>
      <c r="BT191" s="168">
        <f>LN(SUM($BS$2:BS191))</f>
        <v>9.9665092989522837</v>
      </c>
      <c r="BU191" s="169">
        <f t="shared" si="225"/>
        <v>61.602240266851616</v>
      </c>
      <c r="BV191" s="152">
        <f t="shared" si="226"/>
        <v>52.4029370779283</v>
      </c>
    </row>
    <row r="192" spans="1:74" x14ac:dyDescent="0.25">
      <c r="A192" s="163">
        <f t="shared" si="154"/>
        <v>253</v>
      </c>
      <c r="B192" s="164">
        <v>44155</v>
      </c>
      <c r="C192" s="92">
        <v>14</v>
      </c>
      <c r="D192" s="165">
        <f>LN(SUM($C$2:C192))</f>
        <v>5.7203117766074119</v>
      </c>
      <c r="E192" s="166">
        <f t="shared" si="191"/>
        <v>20.795278555102968</v>
      </c>
      <c r="F192" s="152">
        <f t="shared" si="192"/>
        <v>25.900717671930622</v>
      </c>
      <c r="G192" s="107">
        <v>29</v>
      </c>
      <c r="H192" s="165">
        <f>LN(SUM($G$2:G192))</f>
        <v>7.407924322559599</v>
      </c>
      <c r="I192" s="166">
        <f t="shared" si="193"/>
        <v>22.394787105333659</v>
      </c>
      <c r="J192" s="152">
        <f t="shared" si="194"/>
        <v>19.214012710197675</v>
      </c>
      <c r="K192" s="107">
        <v>8</v>
      </c>
      <c r="L192" s="165">
        <f>LN(SUM($K$2:K192))</f>
        <v>7.0587581525186645</v>
      </c>
      <c r="M192" s="166">
        <f t="shared" si="195"/>
        <v>79.124877811924605</v>
      </c>
      <c r="N192" s="152">
        <f t="shared" si="196"/>
        <v>75.336057544306044</v>
      </c>
      <c r="O192" s="107">
        <v>23</v>
      </c>
      <c r="P192" s="165">
        <f>LN(SUM($O$2:O192))</f>
        <v>6.9930151229329605</v>
      </c>
      <c r="Q192" s="166">
        <f t="shared" si="197"/>
        <v>56.077127095378593</v>
      </c>
      <c r="R192" s="152">
        <f t="shared" si="198"/>
        <v>55.429280152461423</v>
      </c>
      <c r="T192" s="165">
        <f>LN(SUM($S$2:S192))</f>
        <v>3.5835189384561099</v>
      </c>
      <c r="U192" s="167">
        <f t="shared" si="199"/>
        <v>114.82378934944494</v>
      </c>
      <c r="V192" s="152">
        <f t="shared" si="200"/>
        <v>102.20269331044904</v>
      </c>
      <c r="X192" s="165">
        <f>LN(SUM($W$2:W192))</f>
        <v>3.0910424533583161</v>
      </c>
      <c r="Y192" s="115">
        <f t="shared" si="201"/>
        <v>40.726229025113476</v>
      </c>
      <c r="Z192" s="152">
        <f t="shared" si="202"/>
        <v>42.427304058157091</v>
      </c>
      <c r="AA192" s="112">
        <v>4</v>
      </c>
      <c r="AB192" s="165">
        <f>LN(SUM($AA$2:AA192))</f>
        <v>6.5638555265321274</v>
      </c>
      <c r="AC192" s="166">
        <f t="shared" si="203"/>
        <v>105.32417148157211</v>
      </c>
      <c r="AD192" s="152">
        <f t="shared" si="204"/>
        <v>63.815275868302265</v>
      </c>
      <c r="AE192" s="107">
        <v>55</v>
      </c>
      <c r="AF192" s="165">
        <f>LN(SUM($AE$2:AE192))</f>
        <v>7.9327210274819482</v>
      </c>
      <c r="AG192" s="166">
        <f t="shared" si="205"/>
        <v>46.003186631291662</v>
      </c>
      <c r="AH192" s="152">
        <f t="shared" si="206"/>
        <v>57.306577177251746</v>
      </c>
      <c r="AI192" s="92">
        <v>5</v>
      </c>
      <c r="AJ192" s="165">
        <f>LN(SUM($AI$2:AI192))</f>
        <v>5.3423342519648109</v>
      </c>
      <c r="AK192" s="166">
        <f t="shared" si="207"/>
        <v>40.565358780411984</v>
      </c>
      <c r="AL192" s="152">
        <f t="shared" si="208"/>
        <v>49.887205168415775</v>
      </c>
      <c r="AM192" s="92">
        <v>20</v>
      </c>
      <c r="AN192" s="165">
        <f>LN(SUM($AM$2:AM192))</f>
        <v>6.3664704477314382</v>
      </c>
      <c r="AO192" s="166">
        <f t="shared" si="209"/>
        <v>41.927067300318285</v>
      </c>
      <c r="AP192" s="152">
        <f t="shared" si="210"/>
        <v>35.76928066136859</v>
      </c>
      <c r="AQ192" s="112">
        <v>1</v>
      </c>
      <c r="AR192" s="165">
        <f>LN(SUM($AQ$2:AQ192))</f>
        <v>6.1092475827643655</v>
      </c>
      <c r="AS192" s="166">
        <f t="shared" si="211"/>
        <v>29.691529619858851</v>
      </c>
      <c r="AT192" s="152">
        <f t="shared" si="212"/>
        <v>30.887822765651975</v>
      </c>
      <c r="AU192" s="107">
        <v>139</v>
      </c>
      <c r="AV192" s="165">
        <f>LN(SUM($AU$2:AU192))</f>
        <v>9.2367875419910312</v>
      </c>
      <c r="AW192" s="166">
        <f t="shared" si="213"/>
        <v>113.48004508455061</v>
      </c>
      <c r="AX192" s="152">
        <f t="shared" si="214"/>
        <v>103.03522916708989</v>
      </c>
      <c r="AZ192" s="168">
        <f>LN(SUM($AY$2:AY192))</f>
        <v>4.1431347263915326</v>
      </c>
      <c r="BA192" s="166">
        <f t="shared" si="215"/>
        <v>85.538817146974424</v>
      </c>
      <c r="BB192" s="152">
        <f t="shared" si="216"/>
        <v>98.926784222397913</v>
      </c>
      <c r="BC192" s="112">
        <v>1</v>
      </c>
      <c r="BD192" s="168">
        <f>LN(SUM($BC$2:BC192))</f>
        <v>5.1984970312658261</v>
      </c>
      <c r="BE192" s="166">
        <f t="shared" si="217"/>
        <v>387.79935231866125</v>
      </c>
      <c r="BF192" s="152">
        <f t="shared" si="218"/>
        <v>263.34513321777581</v>
      </c>
      <c r="BG192" s="107">
        <v>28</v>
      </c>
      <c r="BH192" s="168">
        <f>LN(SUM($BG$2:BG192))</f>
        <v>7.1066061377273027</v>
      </c>
      <c r="BI192" s="115">
        <f t="shared" si="219"/>
        <v>33.768918554194286</v>
      </c>
      <c r="BJ192" s="152">
        <f t="shared" si="220"/>
        <v>27.06902455045531</v>
      </c>
      <c r="BK192" s="107">
        <v>6</v>
      </c>
      <c r="BL192" s="168">
        <f>LN(SUM($BK$2:BK192))</f>
        <v>6.3664704477314382</v>
      </c>
      <c r="BM192" s="115">
        <f t="shared" si="221"/>
        <v>56.761953583888115</v>
      </c>
      <c r="BN192" s="152">
        <f t="shared" si="222"/>
        <v>43.561618623995187</v>
      </c>
      <c r="BO192" s="92">
        <v>2</v>
      </c>
      <c r="BP192" s="168">
        <f>LN(SUM($BO$2:BO192))</f>
        <v>5.5568280616995374</v>
      </c>
      <c r="BQ192" s="115">
        <f t="shared" si="223"/>
        <v>104.88138434269948</v>
      </c>
      <c r="BR192" s="152">
        <f t="shared" si="224"/>
        <v>98.582682635327615</v>
      </c>
      <c r="BS192" s="96">
        <v>335</v>
      </c>
      <c r="BT192" s="168">
        <f>LN(SUM($BS$2:BS192))</f>
        <v>9.9821138729913184</v>
      </c>
      <c r="BU192" s="169">
        <f t="shared" si="225"/>
        <v>60.078240155400515</v>
      </c>
      <c r="BV192" s="152">
        <f t="shared" si="226"/>
        <v>56.065969018598366</v>
      </c>
    </row>
    <row r="193" spans="1:74" x14ac:dyDescent="0.25">
      <c r="A193" s="163">
        <f t="shared" si="154"/>
        <v>254</v>
      </c>
      <c r="B193" s="164">
        <v>44156</v>
      </c>
      <c r="C193" s="92">
        <v>7</v>
      </c>
      <c r="D193" s="165">
        <f>LN(SUM($C$2:C193))</f>
        <v>5.7430031878094825</v>
      </c>
      <c r="E193" s="166">
        <f t="shared" si="191"/>
        <v>20.418052112557376</v>
      </c>
      <c r="F193" s="152">
        <f t="shared" si="192"/>
        <v>23.199726464723799</v>
      </c>
      <c r="G193" s="107">
        <v>112</v>
      </c>
      <c r="H193" s="165">
        <f>LN(SUM($G$2:G193))</f>
        <v>7.4736371084962059</v>
      </c>
      <c r="I193" s="166">
        <f t="shared" si="193"/>
        <v>20.567598708865987</v>
      </c>
      <c r="J193" s="152">
        <f t="shared" si="194"/>
        <v>20.158083235699927</v>
      </c>
      <c r="K193" s="107">
        <v>8</v>
      </c>
      <c r="L193" s="165">
        <f>LN(SUM($K$2:K193))</f>
        <v>7.0656133635977172</v>
      </c>
      <c r="M193" s="166">
        <f t="shared" si="195"/>
        <v>79.476857150974851</v>
      </c>
      <c r="N193" s="152">
        <f t="shared" si="196"/>
        <v>78.326261948375162</v>
      </c>
      <c r="O193" s="107">
        <v>13</v>
      </c>
      <c r="P193" s="165">
        <f>LN(SUM($O$2:O193))</f>
        <v>7.0048819897128594</v>
      </c>
      <c r="Q193" s="166">
        <f t="shared" si="197"/>
        <v>50.342529571454129</v>
      </c>
      <c r="R193" s="152">
        <f t="shared" si="198"/>
        <v>56.988229588341895</v>
      </c>
      <c r="T193" s="165">
        <f>LN(SUM($S$2:S193))</f>
        <v>3.5835189384561099</v>
      </c>
      <c r="U193" s="167">
        <f t="shared" si="199"/>
        <v>137.78854721933394</v>
      </c>
      <c r="V193" s="152">
        <f t="shared" si="200"/>
        <v>107.44262627846862</v>
      </c>
      <c r="X193" s="165">
        <f>LN(SUM($W$2:W193))</f>
        <v>3.0910424533583161</v>
      </c>
      <c r="Y193" s="115">
        <f t="shared" si="201"/>
        <v>33.93852418759456</v>
      </c>
      <c r="Z193" s="152">
        <f t="shared" si="202"/>
        <v>37.332376606354018</v>
      </c>
      <c r="AA193" s="112">
        <v>1</v>
      </c>
      <c r="AB193" s="165">
        <f>LN(SUM($AA$2:AA193))</f>
        <v>6.5652649700353614</v>
      </c>
      <c r="AC193" s="166">
        <f t="shared" si="203"/>
        <v>141.67693001680647</v>
      </c>
      <c r="AD193" s="152">
        <f t="shared" si="204"/>
        <v>84.921866833078425</v>
      </c>
      <c r="AE193" s="107">
        <v>19</v>
      </c>
      <c r="AF193" s="165">
        <f>LN(SUM($AE$2:AE193))</f>
        <v>7.9395152606624064</v>
      </c>
      <c r="AG193" s="166">
        <f t="shared" si="205"/>
        <v>42.787705798966677</v>
      </c>
      <c r="AH193" s="152">
        <f t="shared" si="206"/>
        <v>54.426558245461095</v>
      </c>
      <c r="AI193" s="92">
        <v>2</v>
      </c>
      <c r="AJ193" s="165">
        <f>LN(SUM($AI$2:AI193))</f>
        <v>5.3518581334760666</v>
      </c>
      <c r="AK193" s="166">
        <f t="shared" si="207"/>
        <v>41.992646723453312</v>
      </c>
      <c r="AL193" s="152">
        <f t="shared" si="208"/>
        <v>45.996546536039425</v>
      </c>
      <c r="AM193" s="92">
        <v>16</v>
      </c>
      <c r="AN193" s="165">
        <f>LN(SUM($AM$2:AM193))</f>
        <v>6.3935907539506314</v>
      </c>
      <c r="AO193" s="166">
        <f t="shared" si="209"/>
        <v>35.180883694572849</v>
      </c>
      <c r="AP193" s="152">
        <f t="shared" si="210"/>
        <v>37.219368135435147</v>
      </c>
      <c r="AQ193" s="112">
        <v>20</v>
      </c>
      <c r="AR193" s="165">
        <f>LN(SUM($AQ$2:AQ193))</f>
        <v>6.1527326947041043</v>
      </c>
      <c r="AS193" s="166">
        <f t="shared" si="211"/>
        <v>29.167687992077852</v>
      </c>
      <c r="AT193" s="152">
        <f t="shared" si="212"/>
        <v>30.5644513026838</v>
      </c>
      <c r="AU193" s="107">
        <v>45</v>
      </c>
      <c r="AV193" s="165">
        <f>LN(SUM($AU$2:AU193))</f>
        <v>9.2411605143160696</v>
      </c>
      <c r="AW193" s="166">
        <f t="shared" si="213"/>
        <v>104.88639175280262</v>
      </c>
      <c r="AX193" s="152">
        <f t="shared" si="214"/>
        <v>108.73976331695921</v>
      </c>
      <c r="AY193" s="92">
        <v>1</v>
      </c>
      <c r="AZ193" s="168">
        <f>LN(SUM($AY$2:AY193))</f>
        <v>4.1588830833596715</v>
      </c>
      <c r="BA193" s="166">
        <f t="shared" si="215"/>
        <v>101.0688658284256</v>
      </c>
      <c r="BB193" s="152">
        <f t="shared" si="216"/>
        <v>89.606347982905007</v>
      </c>
      <c r="BD193" s="168">
        <f>LN(SUM($BC$2:BC193))</f>
        <v>5.1984970312658261</v>
      </c>
      <c r="BE193" s="166">
        <f t="shared" si="217"/>
        <v>317.5039898815408</v>
      </c>
      <c r="BF193" s="152">
        <f t="shared" si="218"/>
        <v>295.60178151132391</v>
      </c>
      <c r="BG193" s="107">
        <v>27</v>
      </c>
      <c r="BH193" s="168">
        <f>LN(SUM($BG$2:BG193))</f>
        <v>7.1284959456800365</v>
      </c>
      <c r="BI193" s="115">
        <f t="shared" si="219"/>
        <v>33.157992048370808</v>
      </c>
      <c r="BJ193" s="152">
        <f t="shared" si="220"/>
        <v>29.671370705831333</v>
      </c>
      <c r="BK193" s="107">
        <v>9</v>
      </c>
      <c r="BL193" s="168">
        <f>LN(SUM($BK$2:BK193))</f>
        <v>6.3818160174060985</v>
      </c>
      <c r="BM193" s="115">
        <f t="shared" si="221"/>
        <v>56.093695684763802</v>
      </c>
      <c r="BN193" s="152">
        <f t="shared" si="222"/>
        <v>49.164916426003842</v>
      </c>
      <c r="BO193" s="92">
        <v>9</v>
      </c>
      <c r="BP193" s="168">
        <f>LN(SUM($BO$2:BO193))</f>
        <v>5.5909869805108565</v>
      </c>
      <c r="BQ193" s="115">
        <f t="shared" si="223"/>
        <v>64.918903089600718</v>
      </c>
      <c r="BR193" s="152">
        <f t="shared" si="224"/>
        <v>90.328477177281385</v>
      </c>
      <c r="BS193" s="96">
        <v>289</v>
      </c>
      <c r="BT193" s="168">
        <f>LN(SUM($BS$2:BS193))</f>
        <v>9.9953828172403831</v>
      </c>
      <c r="BU193" s="169">
        <f t="shared" si="225"/>
        <v>55.986337288639682</v>
      </c>
      <c r="BV193" s="152">
        <f t="shared" si="226"/>
        <v>58.046435756999223</v>
      </c>
    </row>
    <row r="194" spans="1:74" x14ac:dyDescent="0.25">
      <c r="A194" s="163">
        <f t="shared" si="154"/>
        <v>255</v>
      </c>
      <c r="B194" s="164">
        <v>44157</v>
      </c>
      <c r="C194" s="92">
        <v>21</v>
      </c>
      <c r="D194" s="165">
        <f>LN(SUM($C$2:C194))</f>
        <v>5.8081424899804439</v>
      </c>
      <c r="E194" s="166">
        <f t="shared" si="191"/>
        <v>18.178348476111555</v>
      </c>
      <c r="F194" s="152">
        <f t="shared" si="192"/>
        <v>20.842730414692234</v>
      </c>
      <c r="G194" s="107">
        <v>51</v>
      </c>
      <c r="H194" s="165">
        <f>LN(SUM($G$2:G194))</f>
        <v>7.5021864866029242</v>
      </c>
      <c r="I194" s="166">
        <f t="shared" si="193"/>
        <v>19.901052563406072</v>
      </c>
      <c r="J194" s="152">
        <f t="shared" si="194"/>
        <v>20.601417067800959</v>
      </c>
      <c r="K194" s="107">
        <v>8</v>
      </c>
      <c r="L194" s="165">
        <f>LN(SUM($K$2:K194))</f>
        <v>7.0724219005373712</v>
      </c>
      <c r="M194" s="166">
        <f t="shared" si="195"/>
        <v>76.360474754681917</v>
      </c>
      <c r="N194" s="152">
        <f t="shared" si="196"/>
        <v>78.262878950733509</v>
      </c>
      <c r="O194" s="107">
        <v>21</v>
      </c>
      <c r="P194" s="165">
        <f>LN(SUM($O$2:O194))</f>
        <v>7.0237589547384429</v>
      </c>
      <c r="Q194" s="166">
        <f t="shared" si="197"/>
        <v>44.133839606227404</v>
      </c>
      <c r="R194" s="152">
        <f t="shared" si="198"/>
        <v>54.420326559124263</v>
      </c>
      <c r="T194" s="165">
        <f>LN(SUM($S$2:S194))</f>
        <v>3.5835189384561099</v>
      </c>
      <c r="U194" s="167">
        <f t="shared" si="199"/>
        <v>229.64757869888987</v>
      </c>
      <c r="V194" s="152">
        <f t="shared" si="200"/>
        <v>136.45508436840265</v>
      </c>
      <c r="W194" s="92">
        <v>4</v>
      </c>
      <c r="X194" s="165">
        <f>LN(SUM($W$2:W194))</f>
        <v>3.2580965380214821</v>
      </c>
      <c r="Y194" s="115">
        <f t="shared" si="201"/>
        <v>18.087324349932373</v>
      </c>
      <c r="Z194" s="152">
        <f t="shared" si="202"/>
        <v>26.012924268763467</v>
      </c>
      <c r="AA194" s="112">
        <v>5</v>
      </c>
      <c r="AB194" s="165">
        <f>LN(SUM($AA$2:AA194))</f>
        <v>6.5722825426940075</v>
      </c>
      <c r="AC194" s="166">
        <f t="shared" si="203"/>
        <v>132.57228485780095</v>
      </c>
      <c r="AD194" s="152">
        <f t="shared" si="204"/>
        <v>101.63286171721532</v>
      </c>
      <c r="AE194" s="107">
        <v>59</v>
      </c>
      <c r="AF194" s="165">
        <f>LN(SUM($AE$2:AE194))</f>
        <v>7.9603236291488395</v>
      </c>
      <c r="AG194" s="166">
        <f t="shared" si="205"/>
        <v>39.996975768925886</v>
      </c>
      <c r="AH194" s="152">
        <f t="shared" si="206"/>
        <v>49.329215362656285</v>
      </c>
      <c r="AJ194" s="165">
        <f>LN(SUM($AI$2:AI194))</f>
        <v>5.3518581334760666</v>
      </c>
      <c r="AK194" s="166">
        <f t="shared" si="207"/>
        <v>48.666347221587834</v>
      </c>
      <c r="AL194" s="152">
        <f t="shared" si="208"/>
        <v>44.661919258466234</v>
      </c>
      <c r="AM194" s="92">
        <v>12</v>
      </c>
      <c r="AN194" s="165">
        <f>LN(SUM($AM$2:AM194))</f>
        <v>6.4134589571673573</v>
      </c>
      <c r="AO194" s="166">
        <f t="shared" si="209"/>
        <v>30.157740276540913</v>
      </c>
      <c r="AP194" s="152">
        <f t="shared" si="210"/>
        <v>36.801312971254546</v>
      </c>
      <c r="AQ194" s="112">
        <v>4</v>
      </c>
      <c r="AR194" s="165">
        <f>LN(SUM($AQ$2:AQ194))</f>
        <v>6.1612073216950769</v>
      </c>
      <c r="AS194" s="166">
        <f t="shared" si="211"/>
        <v>29.00550139819947</v>
      </c>
      <c r="AT194" s="152">
        <f t="shared" si="212"/>
        <v>29.873570293662603</v>
      </c>
      <c r="AU194" s="107">
        <v>100</v>
      </c>
      <c r="AV194" s="165">
        <f>LN(SUM($AU$2:AU194))</f>
        <v>9.2508103045298959</v>
      </c>
      <c r="AW194" s="166">
        <f t="shared" si="213"/>
        <v>88.888946946633553</v>
      </c>
      <c r="AX194" s="152">
        <f t="shared" si="214"/>
        <v>107.6697550346224</v>
      </c>
      <c r="AY194" s="92">
        <v>2</v>
      </c>
      <c r="AZ194" s="168">
        <f>LN(SUM($AY$2:AY194))</f>
        <v>4.1896547420264252</v>
      </c>
      <c r="BA194" s="166">
        <f t="shared" si="215"/>
        <v>77.305184100284549</v>
      </c>
      <c r="BB194" s="152">
        <f t="shared" si="216"/>
        <v>83.559969701797655</v>
      </c>
      <c r="BC194" s="112">
        <v>4</v>
      </c>
      <c r="BD194" s="168">
        <f>LN(SUM($BC$2:BC194))</f>
        <v>5.2203558250783244</v>
      </c>
      <c r="BE194" s="166">
        <f t="shared" si="217"/>
        <v>153.21472385500812</v>
      </c>
      <c r="BF194" s="152">
        <f t="shared" si="218"/>
        <v>288.00503001876302</v>
      </c>
      <c r="BG194" s="107">
        <v>37</v>
      </c>
      <c r="BH194" s="168">
        <f>LN(SUM($BG$2:BG194))</f>
        <v>7.1577354842499066</v>
      </c>
      <c r="BI194" s="115">
        <f t="shared" si="219"/>
        <v>29.256949821033267</v>
      </c>
      <c r="BJ194" s="152">
        <f t="shared" si="220"/>
        <v>30.779662137530504</v>
      </c>
      <c r="BK194" s="107">
        <v>4</v>
      </c>
      <c r="BL194" s="168">
        <f>LN(SUM($BK$2:BK194))</f>
        <v>6.3885614055456301</v>
      </c>
      <c r="BM194" s="115">
        <f t="shared" si="221"/>
        <v>53.803832147589993</v>
      </c>
      <c r="BN194" s="152">
        <f t="shared" si="222"/>
        <v>51.995357541238356</v>
      </c>
      <c r="BP194" s="168">
        <f>LN(SUM($BO$2:BO194))</f>
        <v>5.5909869805108565</v>
      </c>
      <c r="BQ194" s="115">
        <f t="shared" si="223"/>
        <v>56.526654431466085</v>
      </c>
      <c r="BR194" s="152">
        <f t="shared" si="224"/>
        <v>81.225106979477005</v>
      </c>
      <c r="BS194" s="96">
        <v>332</v>
      </c>
      <c r="BT194" s="168">
        <f>LN(SUM($BS$2:BS194))</f>
        <v>10.010411844857636</v>
      </c>
      <c r="BU194" s="169">
        <f t="shared" si="225"/>
        <v>50.46751759782012</v>
      </c>
      <c r="BV194" s="152">
        <f t="shared" si="226"/>
        <v>57.256588251138851</v>
      </c>
    </row>
    <row r="195" spans="1:74" x14ac:dyDescent="0.25">
      <c r="A195" s="163">
        <f t="shared" si="154"/>
        <v>256</v>
      </c>
      <c r="B195" s="164">
        <v>44158</v>
      </c>
      <c r="C195" s="92">
        <v>4</v>
      </c>
      <c r="D195" s="165">
        <f>LN(SUM($C$2:C195))</f>
        <v>5.8200829303523616</v>
      </c>
      <c r="E195" s="166">
        <f t="shared" si="191"/>
        <v>20.103670370976058</v>
      </c>
      <c r="F195" s="152">
        <f t="shared" si="192"/>
        <v>19.873837378686989</v>
      </c>
      <c r="G195" s="107">
        <v>18</v>
      </c>
      <c r="H195" s="165">
        <f>LN(SUM($G$2:G195))</f>
        <v>7.5120712458354664</v>
      </c>
      <c r="I195" s="166">
        <f t="shared" si="193"/>
        <v>20.769246913018957</v>
      </c>
      <c r="J195" s="152">
        <f t="shared" si="194"/>
        <v>20.942500641403782</v>
      </c>
      <c r="K195" s="107">
        <v>2</v>
      </c>
      <c r="L195" s="165">
        <f>LN(SUM($K$2:K195))</f>
        <v>7.0741168161973622</v>
      </c>
      <c r="M195" s="166">
        <f t="shared" si="195"/>
        <v>87.286015732742982</v>
      </c>
      <c r="N195" s="152">
        <f t="shared" si="196"/>
        <v>80.0050367562216</v>
      </c>
      <c r="O195" s="107">
        <v>1</v>
      </c>
      <c r="P195" s="165">
        <f>LN(SUM($O$2:O195))</f>
        <v>7.0246490304536362</v>
      </c>
      <c r="Q195" s="166">
        <f t="shared" si="197"/>
        <v>46.207637956408767</v>
      </c>
      <c r="R195" s="152">
        <f t="shared" si="198"/>
        <v>51.635531344493401</v>
      </c>
      <c r="T195" s="165">
        <f>LN(SUM($S$2:S195))</f>
        <v>3.5835189384561099</v>
      </c>
      <c r="U195" s="167" t="e">
        <f t="shared" si="199"/>
        <v>#DIV/0!</v>
      </c>
      <c r="V195" s="152" t="e">
        <f t="shared" si="200"/>
        <v>#DIV/0!</v>
      </c>
      <c r="X195" s="165">
        <f>LN(SUM($W$2:W195))</f>
        <v>3.2580965380214821</v>
      </c>
      <c r="Y195" s="115">
        <f t="shared" si="201"/>
        <v>14.794790056542373</v>
      </c>
      <c r="Z195" s="152">
        <f t="shared" si="202"/>
        <v>16.441057203237374</v>
      </c>
      <c r="AB195" s="165">
        <f>LN(SUM($AA$2:AA195))</f>
        <v>6.5722825426940075</v>
      </c>
      <c r="AC195" s="166">
        <f t="shared" si="203"/>
        <v>157.65133757165069</v>
      </c>
      <c r="AD195" s="152">
        <f t="shared" si="204"/>
        <v>122.21984854306383</v>
      </c>
      <c r="AE195" s="107">
        <v>13</v>
      </c>
      <c r="AF195" s="165">
        <f>LN(SUM($AE$2:AE195))</f>
        <v>7.9648508874473132</v>
      </c>
      <c r="AG195" s="166">
        <f t="shared" si="205"/>
        <v>44.143836012970382</v>
      </c>
      <c r="AH195" s="152">
        <f t="shared" si="206"/>
        <v>45.514505174001215</v>
      </c>
      <c r="AJ195" s="165">
        <f>LN(SUM($AI$2:AI195))</f>
        <v>5.3518581334760666</v>
      </c>
      <c r="AK195" s="166">
        <f t="shared" si="207"/>
        <v>74.122991914290353</v>
      </c>
      <c r="AL195" s="152">
        <f t="shared" si="208"/>
        <v>49.919460062772757</v>
      </c>
      <c r="AM195" s="92">
        <v>8</v>
      </c>
      <c r="AN195" s="165">
        <f>LN(SUM($AM$2:AM195))</f>
        <v>6.4264884574576904</v>
      </c>
      <c r="AO195" s="166">
        <f t="shared" si="209"/>
        <v>30.255892482022691</v>
      </c>
      <c r="AP195" s="152">
        <f t="shared" si="210"/>
        <v>36.028157356418951</v>
      </c>
      <c r="AQ195" s="112">
        <v>5</v>
      </c>
      <c r="AR195" s="165">
        <f>LN(SUM($AQ$2:AQ195))</f>
        <v>6.1717005974109149</v>
      </c>
      <c r="AS195" s="166">
        <f t="shared" si="211"/>
        <v>29.567649349981689</v>
      </c>
      <c r="AT195" s="152">
        <f t="shared" si="212"/>
        <v>29.144575801175357</v>
      </c>
      <c r="AU195" s="107">
        <v>33</v>
      </c>
      <c r="AV195" s="165">
        <f>LN(SUM($AU$2:AU195))</f>
        <v>9.2539744089962443</v>
      </c>
      <c r="AW195" s="166">
        <f t="shared" si="213"/>
        <v>87.233188060663394</v>
      </c>
      <c r="AX195" s="152">
        <f t="shared" si="214"/>
        <v>103.52187893747801</v>
      </c>
      <c r="AZ195" s="168">
        <f>LN(SUM($AY$2:AY195))</f>
        <v>4.1896547420264252</v>
      </c>
      <c r="BA195" s="166">
        <f t="shared" si="215"/>
        <v>65.490657918711094</v>
      </c>
      <c r="BB195" s="152">
        <f t="shared" si="216"/>
        <v>80.79790340189227</v>
      </c>
      <c r="BD195" s="168">
        <f>LN(SUM($BC$2:BC195))</f>
        <v>5.2203558250783244</v>
      </c>
      <c r="BE195" s="166">
        <f t="shared" si="217"/>
        <v>121.87341963858803</v>
      </c>
      <c r="BF195" s="152">
        <f t="shared" si="218"/>
        <v>259.12909307952839</v>
      </c>
      <c r="BG195" s="107">
        <v>4</v>
      </c>
      <c r="BH195" s="168">
        <f>LN(SUM($BG$2:BG195))</f>
        <v>7.1608459066642993</v>
      </c>
      <c r="BI195" s="115">
        <f t="shared" si="219"/>
        <v>31.883166580368112</v>
      </c>
      <c r="BJ195" s="152">
        <f t="shared" si="220"/>
        <v>31.816568417698097</v>
      </c>
      <c r="BK195" s="107">
        <v>5</v>
      </c>
      <c r="BL195" s="168">
        <f>LN(SUM($BK$2:BK195))</f>
        <v>6.3969296552161463</v>
      </c>
      <c r="BM195" s="115">
        <f t="shared" si="221"/>
        <v>56.183269285402218</v>
      </c>
      <c r="BN195" s="152">
        <f t="shared" si="222"/>
        <v>54.433008200208825</v>
      </c>
      <c r="BP195" s="168">
        <f>LN(SUM($BO$2:BO195))</f>
        <v>5.5909869805108565</v>
      </c>
      <c r="BQ195" s="115">
        <f t="shared" si="223"/>
        <v>60.992767551178147</v>
      </c>
      <c r="BR195" s="152">
        <f t="shared" si="224"/>
        <v>75.849390584736824</v>
      </c>
      <c r="BS195" s="96">
        <v>93</v>
      </c>
      <c r="BT195" s="168">
        <f>LN(SUM($BS$2:BS195))</f>
        <v>10.014581600041716</v>
      </c>
      <c r="BU195" s="169">
        <f t="shared" si="225"/>
        <v>52.531925928996905</v>
      </c>
      <c r="BV195" s="152">
        <f t="shared" si="226"/>
        <v>56.133252247541769</v>
      </c>
    </row>
    <row r="196" spans="1:74" x14ac:dyDescent="0.25">
      <c r="A196" s="163">
        <f t="shared" si="154"/>
        <v>257</v>
      </c>
      <c r="B196" s="164">
        <v>44159</v>
      </c>
      <c r="C196" s="92">
        <v>2</v>
      </c>
      <c r="D196" s="165">
        <f>LN(SUM($C$2:C196))</f>
        <v>5.8260001073804499</v>
      </c>
      <c r="E196" s="166">
        <f t="shared" si="191"/>
        <v>21.270860337411108</v>
      </c>
      <c r="F196" s="152">
        <f t="shared" si="192"/>
        <v>19.992732824264024</v>
      </c>
      <c r="G196" s="107">
        <v>5</v>
      </c>
      <c r="H196" s="165">
        <f>LN(SUM($G$2:G196))</f>
        <v>7.5147997604886703</v>
      </c>
      <c r="I196" s="166">
        <f t="shared" si="193"/>
        <v>25.02562661061209</v>
      </c>
      <c r="J196" s="152">
        <f t="shared" si="194"/>
        <v>21.731662380247354</v>
      </c>
      <c r="K196" s="107">
        <v>6</v>
      </c>
      <c r="L196" s="165">
        <f>LN(SUM($K$2:K196))</f>
        <v>7.0791843946096682</v>
      </c>
      <c r="M196" s="166">
        <f t="shared" si="195"/>
        <v>109.80035725367476</v>
      </c>
      <c r="N196" s="152">
        <f t="shared" si="196"/>
        <v>86.40971654079982</v>
      </c>
      <c r="O196" s="107">
        <v>2</v>
      </c>
      <c r="P196" s="165">
        <f>LN(SUM($O$2:O196))</f>
        <v>7.026426808699636</v>
      </c>
      <c r="Q196" s="166">
        <f t="shared" si="197"/>
        <v>56.975472857922824</v>
      </c>
      <c r="R196" s="152">
        <f t="shared" si="198"/>
        <v>50.747321417478346</v>
      </c>
      <c r="T196" s="165">
        <f>LN(SUM($S$2:S196))</f>
        <v>3.5835189384561099</v>
      </c>
      <c r="U196" s="167" t="e">
        <f t="shared" si="199"/>
        <v>#DIV/0!</v>
      </c>
      <c r="V196" s="152" t="e">
        <f t="shared" si="200"/>
        <v>#DIV/0!</v>
      </c>
      <c r="X196" s="165">
        <f>LN(SUM($W$2:W196))</f>
        <v>3.2580965380214821</v>
      </c>
      <c r="Y196" s="115">
        <f t="shared" si="201"/>
        <v>15.065433739203693</v>
      </c>
      <c r="Z196" s="152">
        <f t="shared" si="202"/>
        <v>14.930111897873033</v>
      </c>
      <c r="AB196" s="165">
        <f>LN(SUM($AA$2:AA196))</f>
        <v>6.5722825426940075</v>
      </c>
      <c r="AC196" s="166">
        <f t="shared" si="203"/>
        <v>202.33556498973269</v>
      </c>
      <c r="AD196" s="152">
        <f t="shared" si="204"/>
        <v>147.91205778351258</v>
      </c>
      <c r="AE196" s="107">
        <v>23</v>
      </c>
      <c r="AF196" s="165">
        <f>LN(SUM($AE$2:AE196))</f>
        <v>7.9728107841214042</v>
      </c>
      <c r="AG196" s="166">
        <f t="shared" si="205"/>
        <v>52.060109342519873</v>
      </c>
      <c r="AH196" s="152">
        <f t="shared" si="206"/>
        <v>44.998362710934899</v>
      </c>
      <c r="AI196" s="92">
        <v>1</v>
      </c>
      <c r="AJ196" s="165">
        <f>LN(SUM($AI$2:AI196))</f>
        <v>5.3565862746720123</v>
      </c>
      <c r="AK196" s="166">
        <f t="shared" si="207"/>
        <v>100.87433264723326</v>
      </c>
      <c r="AL196" s="152">
        <f t="shared" si="208"/>
        <v>61.244335457395344</v>
      </c>
      <c r="AM196" s="92">
        <v>5</v>
      </c>
      <c r="AN196" s="165">
        <f>LN(SUM($AM$2:AM196))</f>
        <v>6.4345465187874531</v>
      </c>
      <c r="AO196" s="166">
        <f t="shared" si="209"/>
        <v>34.524632686630227</v>
      </c>
      <c r="AP196" s="152">
        <f t="shared" si="210"/>
        <v>34.409243288016988</v>
      </c>
      <c r="AR196" s="165">
        <f>LN(SUM($AQ$2:AQ196))</f>
        <v>6.1717005974109149</v>
      </c>
      <c r="AS196" s="166">
        <f t="shared" si="211"/>
        <v>38.427256486677884</v>
      </c>
      <c r="AT196" s="152">
        <f t="shared" si="212"/>
        <v>31.17192496935915</v>
      </c>
      <c r="AU196" s="107">
        <v>31</v>
      </c>
      <c r="AV196" s="165">
        <f>LN(SUM($AU$2:AU196))</f>
        <v>9.2569376573529656</v>
      </c>
      <c r="AW196" s="166">
        <f t="shared" si="213"/>
        <v>98.416829642325226</v>
      </c>
      <c r="AX196" s="152">
        <f t="shared" si="214"/>
        <v>98.581080297395076</v>
      </c>
      <c r="AZ196" s="168">
        <f>LN(SUM($AY$2:AY196))</f>
        <v>4.1896547420264252</v>
      </c>
      <c r="BA196" s="166">
        <f t="shared" si="215"/>
        <v>69.533227761576299</v>
      </c>
      <c r="BB196" s="152">
        <f t="shared" si="216"/>
        <v>79.787350551194393</v>
      </c>
      <c r="BD196" s="168">
        <f>LN(SUM($BC$2:BC196))</f>
        <v>5.2203558250783244</v>
      </c>
      <c r="BE196" s="166">
        <f t="shared" si="217"/>
        <v>122.17609890113408</v>
      </c>
      <c r="BF196" s="152">
        <f t="shared" si="218"/>
        <v>220.51351691898645</v>
      </c>
      <c r="BG196" s="107">
        <v>32</v>
      </c>
      <c r="BH196" s="168">
        <f>LN(SUM($BG$2:BG196))</f>
        <v>7.1853870155804165</v>
      </c>
      <c r="BI196" s="115">
        <f t="shared" si="219"/>
        <v>34.328393675807888</v>
      </c>
      <c r="BJ196" s="152">
        <f t="shared" si="220"/>
        <v>32.479084135954871</v>
      </c>
      <c r="BK196" s="107">
        <v>1</v>
      </c>
      <c r="BL196" s="168">
        <f>LN(SUM($BK$2:BK196))</f>
        <v>6.3985949345352076</v>
      </c>
      <c r="BM196" s="115">
        <f t="shared" si="221"/>
        <v>73.904541675208705</v>
      </c>
      <c r="BN196" s="152">
        <f t="shared" si="222"/>
        <v>59.349458475370568</v>
      </c>
      <c r="BO196" s="92">
        <v>9</v>
      </c>
      <c r="BP196" s="168">
        <f>LN(SUM($BO$2:BO196))</f>
        <v>5.6240175061873385</v>
      </c>
      <c r="BQ196" s="115">
        <f t="shared" si="223"/>
        <v>54.747734971429857</v>
      </c>
      <c r="BR196" s="152">
        <f t="shared" si="224"/>
        <v>68.413488877274858</v>
      </c>
      <c r="BS196" s="96">
        <v>117</v>
      </c>
      <c r="BT196" s="168">
        <f>LN(SUM($BS$2:BS196))</f>
        <v>10.019802844917477</v>
      </c>
      <c r="BU196" s="169">
        <f t="shared" si="225"/>
        <v>60.753646495628807</v>
      </c>
      <c r="BV196" s="152">
        <f t="shared" si="226"/>
        <v>55.963533493297213</v>
      </c>
    </row>
    <row r="197" spans="1:74" x14ac:dyDescent="0.25">
      <c r="A197" s="163">
        <f t="shared" si="154"/>
        <v>258</v>
      </c>
      <c r="B197" s="164">
        <v>44160</v>
      </c>
      <c r="C197" s="106">
        <v>1</v>
      </c>
      <c r="D197" s="165">
        <f>LN(SUM($C$2:C197))</f>
        <v>5.8289456176102075</v>
      </c>
      <c r="E197" s="166">
        <f t="shared" ref="E197:E202" si="227">LN(2)/(SLOPE(D191:D197,A191:A197))</f>
        <v>25.695112361192859</v>
      </c>
      <c r="F197" s="152">
        <f>AVERAGE(E195:E197)</f>
        <v>22.356547689860008</v>
      </c>
      <c r="G197" s="106">
        <v>41</v>
      </c>
      <c r="H197" s="165">
        <f>LN(SUM($G$2:G197))</f>
        <v>7.53689712956617</v>
      </c>
      <c r="I197" s="166">
        <f t="shared" ref="I197:I202" si="228">LN(2)/(SLOPE(H191:H197,A191:A197))</f>
        <v>28.032963621137117</v>
      </c>
      <c r="J197" s="152">
        <f>AVERAGE(I195:I197)</f>
        <v>24.609279048256056</v>
      </c>
      <c r="K197" s="106">
        <v>3</v>
      </c>
      <c r="L197" s="165">
        <f>LN(SUM($K$2:K197))</f>
        <v>7.0817085861055746</v>
      </c>
      <c r="M197" s="166">
        <f t="shared" ref="M197:M202" si="229">LN(2)/(SLOPE(L191:L197,$A191:$A197))</f>
        <v>139.7123804729633</v>
      </c>
      <c r="N197" s="152">
        <f>AVERAGE(M195:M197)</f>
        <v>112.26625115312702</v>
      </c>
      <c r="O197" s="106">
        <v>24</v>
      </c>
      <c r="P197" s="165">
        <f>LN(SUM($O$2:O197))</f>
        <v>7.0475172213572961</v>
      </c>
      <c r="Q197" s="166">
        <f t="shared" ref="Q197:Q202" si="230">LN(2)/(SLOPE(P191:P197,A191:A197))</f>
        <v>61.782491845080351</v>
      </c>
      <c r="R197" s="152">
        <f t="shared" si="198"/>
        <v>51.888394367418698</v>
      </c>
      <c r="S197" s="106"/>
      <c r="T197" s="165">
        <f>LN(SUM($S$2:S197))</f>
        <v>3.5835189384561099</v>
      </c>
      <c r="U197" s="167" t="e">
        <f t="shared" ref="U197:U202" si="231">LN(2)/(SLOPE(T191:T197,$A191:$A197))</f>
        <v>#DIV/0!</v>
      </c>
      <c r="V197" s="152" t="e">
        <f t="shared" si="200"/>
        <v>#DIV/0!</v>
      </c>
      <c r="X197" s="165">
        <f>LN(SUM($W$2:W197))</f>
        <v>3.2580965380214821</v>
      </c>
      <c r="Y197" s="115">
        <f t="shared" ref="Y197:Y202" si="232">LN(2)/(SLOPE(X191:X197,$A191:$A197))</f>
        <v>19.36311134884987</v>
      </c>
      <c r="Z197" s="152">
        <f t="shared" si="202"/>
        <v>17.21427254402678</v>
      </c>
      <c r="AA197" s="106">
        <v>8</v>
      </c>
      <c r="AB197" s="165">
        <f>LN(SUM($AA$2:AA197))</f>
        <v>6.5834092221587648</v>
      </c>
      <c r="AC197" s="166">
        <f t="shared" ref="AC197:AC202" si="233">LN(2)/(SLOPE(AB191:AB197,$A191:$A197))</f>
        <v>195.04500002585993</v>
      </c>
      <c r="AD197" s="152">
        <f t="shared" si="204"/>
        <v>165.85622349237013</v>
      </c>
      <c r="AE197" s="106">
        <v>31</v>
      </c>
      <c r="AF197" s="165">
        <f>LN(SUM($AE$2:AE197))</f>
        <v>7.9834400630065421</v>
      </c>
      <c r="AG197" s="166">
        <f t="shared" ref="AG197:AG202" si="234">LN(2)/(SLOPE(AF191:AF197,$A191:$A197))</f>
        <v>61.134166003057565</v>
      </c>
      <c r="AH197" s="152">
        <f t="shared" si="206"/>
        <v>48.024558585288077</v>
      </c>
      <c r="AI197" s="106">
        <v>6</v>
      </c>
      <c r="AJ197" s="165">
        <f>LN(SUM($AI$2:AI197))</f>
        <v>5.3844950627890888</v>
      </c>
      <c r="AK197" s="166">
        <f t="shared" ref="AK197:AK202" si="235">LN(2)/(SLOPE(AJ191:AJ197,$A191:$A197))</f>
        <v>85.26198133114471</v>
      </c>
      <c r="AL197" s="152">
        <f t="shared" si="208"/>
        <v>70.1836599675419</v>
      </c>
      <c r="AM197" s="106">
        <v>4</v>
      </c>
      <c r="AN197" s="165">
        <f>LN(SUM($AM$2:AM197))</f>
        <v>6.4409465406329209</v>
      </c>
      <c r="AO197" s="166">
        <f t="shared" ref="AO197:AO202" si="236">LN(2)/(SLOPE(AN191:AN197,$A191:$A197))</f>
        <v>39.020403273367215</v>
      </c>
      <c r="AP197" s="152">
        <f t="shared" si="210"/>
        <v>33.827910482626777</v>
      </c>
      <c r="AQ197" s="106">
        <v>2</v>
      </c>
      <c r="AR197" s="165">
        <f>LN(SUM($AQ$2:AQ196))</f>
        <v>6.1717005974109149</v>
      </c>
      <c r="AS197" s="166">
        <f t="shared" si="211"/>
        <v>57.436269600001459</v>
      </c>
      <c r="AT197" s="152">
        <f t="shared" si="212"/>
        <v>36.72087296538767</v>
      </c>
      <c r="AU197" s="106">
        <v>79</v>
      </c>
      <c r="AV197" s="165">
        <f>LN(SUM($AU$2:AU197))</f>
        <v>9.2644496976232151</v>
      </c>
      <c r="AW197" s="166">
        <f t="shared" ref="AW197:AW202" si="237">LN(2)/(SLOPE(AV191:AV197,$A191:$A197))</f>
        <v>109.6568500024881</v>
      </c>
      <c r="AX197" s="152">
        <f t="shared" si="214"/>
        <v>97.816441280982588</v>
      </c>
      <c r="AZ197" s="168">
        <f>LN(SUM($AY$2:AY197))</f>
        <v>4.1896547420264252</v>
      </c>
      <c r="BA197" s="166">
        <f t="shared" ref="BA197:BA202" si="238">LN(2)/(SLOPE(AZ191:AZ197,$A191:$A197))</f>
        <v>73.690978722517073</v>
      </c>
      <c r="BB197" s="152">
        <f t="shared" si="216"/>
        <v>77.417782866302929</v>
      </c>
      <c r="BD197" s="168">
        <f>LN(SUM($BC$2:BC197))</f>
        <v>5.2203558250783244</v>
      </c>
      <c r="BE197" s="166">
        <f t="shared" ref="BE197:BE202" si="239">LN(2)/(SLOPE(BD191:BD197,$A191:$A197))</f>
        <v>131.33712605787852</v>
      </c>
      <c r="BF197" s="152">
        <f t="shared" si="218"/>
        <v>169.22107166682991</v>
      </c>
      <c r="BG197" s="106">
        <v>22</v>
      </c>
      <c r="BH197" s="168">
        <f>LN(SUM($BG$2:BG197))</f>
        <v>7.2019163175316274</v>
      </c>
      <c r="BI197" s="115">
        <f t="shared" ref="BI197:BI202" si="240">LN(2)/(SLOPE(BH191:BH197,$A191:$A197))</f>
        <v>35.578777808463535</v>
      </c>
      <c r="BJ197" s="152">
        <f t="shared" si="220"/>
        <v>32.841055986808726</v>
      </c>
      <c r="BK197" s="106">
        <v>4</v>
      </c>
      <c r="BL197" s="168">
        <f>LN(SUM($BK$2:BK197))</f>
        <v>6.4052284580308418</v>
      </c>
      <c r="BM197" s="115">
        <f t="shared" ref="BM197:BM202" si="241">LN(2)/(SLOPE(BL191:BL197,$A191:$A197))</f>
        <v>85.602032253659104</v>
      </c>
      <c r="BN197" s="152">
        <f t="shared" si="222"/>
        <v>65.117474209324769</v>
      </c>
      <c r="BO197" s="92">
        <v>1</v>
      </c>
      <c r="BP197" s="168">
        <f>LN(SUM($BO$2:BO197))</f>
        <v>5.6276211136906369</v>
      </c>
      <c r="BQ197" s="115">
        <f t="shared" ref="BQ197:BQ202" si="242">LN(2)/(SLOPE(BP191:BP197,$A191:$A197))</f>
        <v>52.452400038940212</v>
      </c>
      <c r="BR197" s="152">
        <f t="shared" si="224"/>
        <v>57.927692016522997</v>
      </c>
      <c r="BS197" s="96">
        <v>226</v>
      </c>
      <c r="BT197" s="168">
        <f>LN(SUM($BS$2:BS197))</f>
        <v>10.029811785869622</v>
      </c>
      <c r="BU197" s="169">
        <f t="shared" ref="BU197:BU202" si="243">LN(2)/(SLOPE(BT191:BT197,$A191:$A197))</f>
        <v>68.222143496513993</v>
      </c>
      <c r="BV197" s="152">
        <f t="shared" si="226"/>
        <v>57.592314161519901</v>
      </c>
    </row>
    <row r="198" spans="1:74" x14ac:dyDescent="0.25">
      <c r="A198" s="163">
        <f t="shared" si="154"/>
        <v>259</v>
      </c>
      <c r="B198" s="164">
        <v>44161</v>
      </c>
      <c r="C198" s="106">
        <v>7</v>
      </c>
      <c r="D198" s="165">
        <f>LN(SUM($C$2:C198))</f>
        <v>5.8493247799468593</v>
      </c>
      <c r="E198" s="166">
        <f t="shared" si="227"/>
        <v>33.649001385185365</v>
      </c>
      <c r="F198" s="152">
        <f t="shared" ref="F198:F208" si="244">AVERAGE(E196:E198)</f>
        <v>26.871658027929772</v>
      </c>
      <c r="G198" s="106">
        <v>67</v>
      </c>
      <c r="H198" s="165">
        <f>LN(SUM($G$2:G198))</f>
        <v>7.5719884493774403</v>
      </c>
      <c r="I198" s="166">
        <f t="shared" si="228"/>
        <v>30.74185189025955</v>
      </c>
      <c r="J198" s="152">
        <f t="shared" ref="J198:J208" si="245">AVERAGE(I196:I198)</f>
        <v>27.933480707336255</v>
      </c>
      <c r="K198" s="106">
        <v>13</v>
      </c>
      <c r="L198" s="165">
        <f>LN(SUM($K$2:K198))</f>
        <v>7.0925737159746784</v>
      </c>
      <c r="M198" s="166">
        <f t="shared" si="229"/>
        <v>138.23484528321603</v>
      </c>
      <c r="N198" s="152">
        <f t="shared" ref="N198:N208" si="246">AVERAGE(M196:M198)</f>
        <v>129.24919433661805</v>
      </c>
      <c r="O198" s="106">
        <v>39</v>
      </c>
      <c r="P198" s="165">
        <f>LN(SUM($O$2:O198))</f>
        <v>7.0808678966907816</v>
      </c>
      <c r="Q198" s="166">
        <f t="shared" si="230"/>
        <v>55.215666178779792</v>
      </c>
      <c r="R198" s="152">
        <f>AVERAGE(Q196:Q198)</f>
        <v>57.991210293927658</v>
      </c>
      <c r="S198" s="106">
        <v>2</v>
      </c>
      <c r="T198" s="165">
        <f>LN(SUM($S$2:S198))</f>
        <v>3.6375861597263857</v>
      </c>
      <c r="U198" s="167">
        <f t="shared" si="231"/>
        <v>119.65426617518422</v>
      </c>
      <c r="V198" s="152" t="e">
        <f t="shared" si="200"/>
        <v>#DIV/0!</v>
      </c>
      <c r="X198" s="165">
        <f>LN(SUM($W$2:W198))</f>
        <v>3.2580965380214821</v>
      </c>
      <c r="Y198" s="115">
        <f t="shared" si="232"/>
        <v>23.235733618619847</v>
      </c>
      <c r="Z198" s="152">
        <f t="shared" si="202"/>
        <v>21.299422483734858</v>
      </c>
      <c r="AA198" s="106">
        <v>7</v>
      </c>
      <c r="AB198" s="165">
        <f>LN(SUM($AA$2:AA198))</f>
        <v>6.5930445341424369</v>
      </c>
      <c r="AC198" s="166">
        <f t="shared" si="233"/>
        <v>156.69967674109051</v>
      </c>
      <c r="AD198" s="152">
        <f t="shared" si="204"/>
        <v>168.86077283722699</v>
      </c>
      <c r="AE198" s="106">
        <v>43</v>
      </c>
      <c r="AF198" s="165">
        <f>LN(SUM($AE$2:AE198))</f>
        <v>7.9979993179797297</v>
      </c>
      <c r="AG198" s="166">
        <f t="shared" si="234"/>
        <v>65.529979964809712</v>
      </c>
      <c r="AH198" s="152">
        <f t="shared" si="206"/>
        <v>52.573013418456682</v>
      </c>
      <c r="AI198" s="106"/>
      <c r="AJ198" s="165">
        <f>LN(SUM($AI$2:AI198))</f>
        <v>5.3844950627890888</v>
      </c>
      <c r="AK198" s="166">
        <f t="shared" si="235"/>
        <v>98.776889491970991</v>
      </c>
      <c r="AL198" s="152">
        <f t="shared" si="208"/>
        <v>81.540508521245442</v>
      </c>
      <c r="AM198" s="106">
        <v>23</v>
      </c>
      <c r="AN198" s="165">
        <f>LN(SUM($AM$2:AM198))</f>
        <v>6.4769723628896827</v>
      </c>
      <c r="AO198" s="166">
        <f t="shared" si="236"/>
        <v>43.389021456115543</v>
      </c>
      <c r="AP198" s="152">
        <f t="shared" si="210"/>
        <v>35.469538034935319</v>
      </c>
      <c r="AQ198" s="106">
        <v>12</v>
      </c>
      <c r="AR198" s="165">
        <f>LN(SUM($AQ$2:AQ196))</f>
        <v>6.1717005974109149</v>
      </c>
      <c r="AS198" s="166">
        <f t="shared" si="211"/>
        <v>82.31169847926023</v>
      </c>
      <c r="AT198" s="152">
        <f t="shared" si="212"/>
        <v>47.349675062824147</v>
      </c>
      <c r="AU198" s="106">
        <v>85</v>
      </c>
      <c r="AV198" s="165">
        <f>LN(SUM($AU$2:AU198))</f>
        <v>9.2724697434417322</v>
      </c>
      <c r="AW198" s="166">
        <f t="shared" si="237"/>
        <v>121.48881841153224</v>
      </c>
      <c r="AX198" s="152">
        <f t="shared" si="214"/>
        <v>101.1369266127285</v>
      </c>
      <c r="AZ198" s="168">
        <f>LN(SUM($AY$2:AY198))</f>
        <v>4.1896547420264252</v>
      </c>
      <c r="BA198" s="166">
        <f t="shared" si="238"/>
        <v>96.508186867981223</v>
      </c>
      <c r="BB198" s="152">
        <f t="shared" si="216"/>
        <v>76.505647074214053</v>
      </c>
      <c r="BC198" s="112">
        <v>3</v>
      </c>
      <c r="BD198" s="168">
        <f>LN(SUM($BC$2:BC198))</f>
        <v>5.2364419628299492</v>
      </c>
      <c r="BE198" s="166">
        <f t="shared" si="239"/>
        <v>123.18519574387432</v>
      </c>
      <c r="BF198" s="152">
        <f t="shared" si="218"/>
        <v>130.35731283929664</v>
      </c>
      <c r="BG198" s="106">
        <v>34</v>
      </c>
      <c r="BH198" s="168">
        <f>LN(SUM($BG$2:BG198))</f>
        <v>7.2269360184932889</v>
      </c>
      <c r="BI198" s="115">
        <f t="shared" si="240"/>
        <v>36.244213721334788</v>
      </c>
      <c r="BJ198" s="152">
        <f t="shared" si="220"/>
        <v>33.458300321401524</v>
      </c>
      <c r="BK198" s="106">
        <v>10</v>
      </c>
      <c r="BL198" s="168">
        <f>LN(SUM($BK$2:BK198))</f>
        <v>6.4216222678065176</v>
      </c>
      <c r="BM198" s="115">
        <f t="shared" si="241"/>
        <v>87.300540515734085</v>
      </c>
      <c r="BN198" s="152">
        <f t="shared" si="222"/>
        <v>71.358843175518828</v>
      </c>
      <c r="BO198" s="92">
        <v>3</v>
      </c>
      <c r="BP198" s="168">
        <f>LN(SUM($BO$2:BO198))</f>
        <v>5.6383546693337454</v>
      </c>
      <c r="BQ198" s="115">
        <f t="shared" si="242"/>
        <v>55.312920848912327</v>
      </c>
      <c r="BR198" s="152">
        <f t="shared" si="224"/>
        <v>56.006495568385319</v>
      </c>
      <c r="BS198" s="96">
        <v>348</v>
      </c>
      <c r="BT198" s="168">
        <f>LN(SUM($BS$2:BS198))</f>
        <v>10.045030516645731</v>
      </c>
      <c r="BU198" s="169">
        <f t="shared" si="243"/>
        <v>72.689900075576574</v>
      </c>
      <c r="BV198" s="152">
        <f t="shared" si="226"/>
        <v>60.933026718907286</v>
      </c>
    </row>
    <row r="199" spans="1:74" x14ac:dyDescent="0.25">
      <c r="A199" s="163">
        <f t="shared" si="154"/>
        <v>260</v>
      </c>
      <c r="B199" s="164">
        <v>44162</v>
      </c>
      <c r="C199" s="106">
        <v>14</v>
      </c>
      <c r="D199" s="165">
        <f>LN(SUM($C$2:C199))</f>
        <v>5.8888779583328805</v>
      </c>
      <c r="E199" s="166">
        <f t="shared" si="227"/>
        <v>36.698616086488386</v>
      </c>
      <c r="F199" s="152">
        <f t="shared" si="244"/>
        <v>32.014243277622207</v>
      </c>
      <c r="G199" s="106">
        <v>46</v>
      </c>
      <c r="H199" s="165">
        <f>LN(SUM($G$2:G199))</f>
        <v>7.5953872788539725</v>
      </c>
      <c r="I199" s="166">
        <f t="shared" si="228"/>
        <v>36.641197171046159</v>
      </c>
      <c r="J199" s="152">
        <f t="shared" si="245"/>
        <v>31.805337560814277</v>
      </c>
      <c r="K199" s="106">
        <v>8</v>
      </c>
      <c r="L199" s="165">
        <f>LN(SUM($K$2:K199))</f>
        <v>7.0992017435530919</v>
      </c>
      <c r="M199" s="166">
        <f t="shared" si="229"/>
        <v>130.55327910793133</v>
      </c>
      <c r="N199" s="152">
        <f t="shared" si="246"/>
        <v>136.16683495470355</v>
      </c>
      <c r="O199" s="106">
        <v>30</v>
      </c>
      <c r="P199" s="165">
        <f>LN(SUM($O$2:O199))</f>
        <v>7.1057861294812712</v>
      </c>
      <c r="Q199" s="166">
        <f t="shared" si="230"/>
        <v>44.12957596591167</v>
      </c>
      <c r="R199" s="152">
        <f t="shared" ref="R199:R208" si="247">AVERAGE(Q197:Q199)</f>
        <v>53.709244663257266</v>
      </c>
      <c r="S199" s="106"/>
      <c r="T199" s="165">
        <f>LN(SUM($S$2:S199))</f>
        <v>3.6375861597263857</v>
      </c>
      <c r="U199" s="167">
        <f t="shared" si="231"/>
        <v>71.792559705110534</v>
      </c>
      <c r="V199" s="152" t="e">
        <f>AVERAGE(U197:U199)</f>
        <v>#DIV/0!</v>
      </c>
      <c r="X199" s="165">
        <f>LN(SUM($W$2:W199))</f>
        <v>3.2580965380214821</v>
      </c>
      <c r="Y199" s="115">
        <f t="shared" si="232"/>
        <v>38.72622269769974</v>
      </c>
      <c r="Z199" s="152">
        <f>AVERAGE(Y197:Y199)</f>
        <v>27.10835588838982</v>
      </c>
      <c r="AA199" s="106">
        <v>3</v>
      </c>
      <c r="AB199" s="165">
        <f>LN(SUM($AA$2:AA199))</f>
        <v>6.5971457018866513</v>
      </c>
      <c r="AC199" s="166">
        <f t="shared" si="233"/>
        <v>130.87697768114649</v>
      </c>
      <c r="AD199" s="152">
        <f>AVERAGE(AC197:AC199)</f>
        <v>160.8738848160323</v>
      </c>
      <c r="AE199" s="106">
        <v>27</v>
      </c>
      <c r="AF199" s="165">
        <f>LN(SUM($AE$2:AE199))</f>
        <v>8.007034012193408</v>
      </c>
      <c r="AG199" s="166">
        <f t="shared" si="234"/>
        <v>65.458111332695168</v>
      </c>
      <c r="AH199" s="152">
        <f>AVERAGE(AG197:AG199)</f>
        <v>64.040752433520822</v>
      </c>
      <c r="AI199" s="106">
        <v>3</v>
      </c>
      <c r="AJ199" s="165">
        <f>LN(SUM($AI$2:AI199))</f>
        <v>5.3981627015177525</v>
      </c>
      <c r="AK199" s="166">
        <f t="shared" si="235"/>
        <v>81.951494486572827</v>
      </c>
      <c r="AL199" s="152">
        <f>AVERAGE(AK197:AK199)</f>
        <v>88.663455103229509</v>
      </c>
      <c r="AM199" s="106">
        <v>11</v>
      </c>
      <c r="AN199" s="165">
        <f>LN(SUM($AM$2:AM199))</f>
        <v>6.4937538398516859</v>
      </c>
      <c r="AO199" s="166">
        <f t="shared" si="236"/>
        <v>43.912344089961188</v>
      </c>
      <c r="AP199" s="152">
        <f>AVERAGE(AO197:AO199)</f>
        <v>42.107256273147982</v>
      </c>
      <c r="AQ199" s="106">
        <v>11</v>
      </c>
      <c r="AR199" s="165">
        <f>LN(SUM($AQ$2:AQ196))</f>
        <v>6.1717005974109149</v>
      </c>
      <c r="AS199" s="166">
        <f t="shared" si="211"/>
        <v>249.1726329746613</v>
      </c>
      <c r="AT199" s="152">
        <f t="shared" si="212"/>
        <v>91.383101378116507</v>
      </c>
      <c r="AU199" s="106">
        <v>79</v>
      </c>
      <c r="AV199" s="165">
        <f>LN(SUM($AU$2:AU199))</f>
        <v>9.2798664346247932</v>
      </c>
      <c r="AW199" s="166">
        <f t="shared" si="237"/>
        <v>114.22459479632055</v>
      </c>
      <c r="AX199" s="152">
        <f t="shared" si="214"/>
        <v>106.20405618266591</v>
      </c>
      <c r="AY199" s="92">
        <v>2</v>
      </c>
      <c r="AZ199" s="168">
        <f>LN(SUM($AY$2:AY199))</f>
        <v>4.219507705176107</v>
      </c>
      <c r="BA199" s="166">
        <f t="shared" si="238"/>
        <v>106.71198419702628</v>
      </c>
      <c r="BB199" s="152">
        <f t="shared" si="216"/>
        <v>82.387007093562403</v>
      </c>
      <c r="BD199" s="168">
        <f>LN(SUM($BC$2:BC199))</f>
        <v>5.2364419628299492</v>
      </c>
      <c r="BE199" s="166">
        <f t="shared" si="239"/>
        <v>132.92589892856302</v>
      </c>
      <c r="BF199" s="152">
        <f t="shared" si="218"/>
        <v>126.2995478540076</v>
      </c>
      <c r="BG199" s="106">
        <v>38</v>
      </c>
      <c r="BH199" s="168">
        <f>LN(SUM($BG$2:BG199))</f>
        <v>7.2541778464565176</v>
      </c>
      <c r="BI199" s="115">
        <f t="shared" si="240"/>
        <v>34.874253112844428</v>
      </c>
      <c r="BJ199" s="152">
        <f>AVERAGE(BI197:BI199)</f>
        <v>35.565748214214246</v>
      </c>
      <c r="BK199" s="106">
        <v>16</v>
      </c>
      <c r="BL199" s="168">
        <f>LN(SUM($BK$2:BK199))</f>
        <v>6.4473058625412127</v>
      </c>
      <c r="BM199" s="115">
        <f t="shared" si="241"/>
        <v>71.645747574640481</v>
      </c>
      <c r="BN199" s="152">
        <f>AVERAGE(BM197:BM199)</f>
        <v>81.516106781344561</v>
      </c>
      <c r="BP199" s="168">
        <f>LN(SUM($BO$2:BO199))</f>
        <v>5.6383546693337454</v>
      </c>
      <c r="BQ199" s="115">
        <f t="shared" si="242"/>
        <v>70.969167174658168</v>
      </c>
      <c r="BR199" s="152">
        <f>AVERAGE(BQ197:BQ199)</f>
        <v>59.578162687503571</v>
      </c>
      <c r="BS199" s="96">
        <v>288</v>
      </c>
      <c r="BT199" s="168">
        <f>LN(SUM($BS$2:BS199))</f>
        <v>10.057452500830639</v>
      </c>
      <c r="BU199" s="169">
        <f t="shared" si="243"/>
        <v>71.702254562032266</v>
      </c>
      <c r="BV199" s="152">
        <f>AVERAGE(BU197:BU199)</f>
        <v>70.871432711374283</v>
      </c>
    </row>
    <row r="200" spans="1:74" x14ac:dyDescent="0.25">
      <c r="A200" s="163">
        <f t="shared" si="154"/>
        <v>261</v>
      </c>
      <c r="B200" s="164">
        <v>44163</v>
      </c>
      <c r="C200" s="106">
        <v>8</v>
      </c>
      <c r="D200" s="165">
        <f>LN(SUM($C$2:C200))</f>
        <v>5.9107966440405271</v>
      </c>
      <c r="E200" s="166">
        <f t="shared" si="227"/>
        <v>41.392760066628426</v>
      </c>
      <c r="F200" s="152">
        <f t="shared" si="244"/>
        <v>37.246792512767392</v>
      </c>
      <c r="G200" s="106">
        <v>76</v>
      </c>
      <c r="H200" s="165">
        <f>LN(SUM($G$2:G200))</f>
        <v>7.6328855053951328</v>
      </c>
      <c r="I200" s="166">
        <f t="shared" si="228"/>
        <v>31.510894310132755</v>
      </c>
      <c r="J200" s="152">
        <f t="shared" si="245"/>
        <v>32.964647790479489</v>
      </c>
      <c r="K200" s="106">
        <v>9</v>
      </c>
      <c r="L200" s="165">
        <f>LN(SUM($K$2:K200))</f>
        <v>7.1066061377273027</v>
      </c>
      <c r="M200" s="166">
        <f t="shared" si="229"/>
        <v>116.83764076541081</v>
      </c>
      <c r="N200" s="152">
        <f t="shared" si="246"/>
        <v>128.54192171885271</v>
      </c>
      <c r="O200" s="106">
        <v>31</v>
      </c>
      <c r="P200" s="165">
        <f>LN(SUM($O$2:O200))</f>
        <v>7.1308988302963465</v>
      </c>
      <c r="Q200" s="166">
        <f t="shared" si="230"/>
        <v>36.065530403102194</v>
      </c>
      <c r="R200" s="152">
        <f t="shared" si="247"/>
        <v>45.136924182597888</v>
      </c>
      <c r="S200" s="106">
        <v>2</v>
      </c>
      <c r="T200" s="165">
        <f>LN(SUM($S$2:S200))</f>
        <v>3.6888794541139363</v>
      </c>
      <c r="U200" s="167">
        <f t="shared" si="231"/>
        <v>40.578721180390843</v>
      </c>
      <c r="V200" s="152">
        <f t="shared" ref="V200:V208" si="248">AVERAGE(U198:U200)</f>
        <v>77.341849020228537</v>
      </c>
      <c r="X200" s="165">
        <f>LN(SUM($W$2:W200))</f>
        <v>3.2580965380214821</v>
      </c>
      <c r="Y200" s="115" t="e">
        <f t="shared" si="232"/>
        <v>#DIV/0!</v>
      </c>
      <c r="Z200" s="152" t="e">
        <f t="shared" ref="Z200:Z208" si="249">AVERAGE(Y198:Y200)</f>
        <v>#DIV/0!</v>
      </c>
      <c r="AA200" s="106">
        <v>5</v>
      </c>
      <c r="AB200" s="165">
        <f>LN(SUM($AA$2:AA200))</f>
        <v>6.6039438246004725</v>
      </c>
      <c r="AC200" s="166">
        <f t="shared" si="233"/>
        <v>117.28934690434365</v>
      </c>
      <c r="AD200" s="152">
        <f t="shared" ref="AD200:AD208" si="250">AVERAGE(AC198:AC200)</f>
        <v>134.95533377552687</v>
      </c>
      <c r="AE200" s="106">
        <v>32</v>
      </c>
      <c r="AF200" s="165">
        <f>LN(SUM($AE$2:AE200))</f>
        <v>8.0176371599084781</v>
      </c>
      <c r="AG200" s="166">
        <f t="shared" si="234"/>
        <v>68.946500496789312</v>
      </c>
      <c r="AH200" s="152">
        <f t="shared" ref="AH200:AH208" si="251">AVERAGE(AG198:AG200)</f>
        <v>66.644863931431402</v>
      </c>
      <c r="AI200" s="106"/>
      <c r="AJ200" s="165">
        <f>LN(SUM($AI$2:AI200))</f>
        <v>5.3981627015177525</v>
      </c>
      <c r="AK200" s="166">
        <f t="shared" si="235"/>
        <v>74.810157809006014</v>
      </c>
      <c r="AL200" s="152">
        <f t="shared" ref="AL200:AL208" si="252">AVERAGE(AK198:AK200)</f>
        <v>85.179513929183273</v>
      </c>
      <c r="AM200" s="106">
        <v>11</v>
      </c>
      <c r="AN200" s="165">
        <f>LN(SUM($AM$2:AM200))</f>
        <v>6.5102583405231496</v>
      </c>
      <c r="AO200" s="166">
        <f t="shared" si="236"/>
        <v>41.527599074773399</v>
      </c>
      <c r="AP200" s="152">
        <f t="shared" ref="AP200:AP208" si="253">AVERAGE(AO198:AO200)</f>
        <v>42.942988206950048</v>
      </c>
      <c r="AQ200" s="106">
        <v>2</v>
      </c>
      <c r="AR200" s="165">
        <f>LN(SUM($AQ$2:AQ196))</f>
        <v>6.1717005974109149</v>
      </c>
      <c r="AS200" s="166">
        <f t="shared" si="211"/>
        <v>616.52565513566071</v>
      </c>
      <c r="AT200" s="152">
        <f t="shared" ref="AT200:AT212" si="254">AVERAGE(AS198:AS200)</f>
        <v>316.0033288631941</v>
      </c>
      <c r="AU200" s="106">
        <v>80</v>
      </c>
      <c r="AV200" s="165">
        <f>LN(SUM($AU$2:AU200))</f>
        <v>9.2873014131123117</v>
      </c>
      <c r="AW200" s="166">
        <f t="shared" si="237"/>
        <v>109.78098307508617</v>
      </c>
      <c r="AX200" s="152">
        <f>AVERAGE(AW198:AW200)</f>
        <v>115.16479876097965</v>
      </c>
      <c r="AZ200" s="168">
        <f>LN(SUM($AY$2:AY200))</f>
        <v>4.219507705176107</v>
      </c>
      <c r="BA200" s="166">
        <f t="shared" si="238"/>
        <v>130.02475471775975</v>
      </c>
      <c r="BB200" s="152">
        <f>AVERAGE(BA198:BA200)</f>
        <v>111.08164192758909</v>
      </c>
      <c r="BC200" s="112">
        <v>2</v>
      </c>
      <c r="BD200" s="168">
        <f>LN(SUM($BC$2:BC200))</f>
        <v>5.2470240721604862</v>
      </c>
      <c r="BE200" s="166">
        <f t="shared" si="239"/>
        <v>151.31485835608947</v>
      </c>
      <c r="BF200" s="152">
        <f>AVERAGE(BE198:BE200)</f>
        <v>135.80865100950894</v>
      </c>
      <c r="BG200" s="106">
        <v>46</v>
      </c>
      <c r="BH200" s="168">
        <f>LN(SUM($BG$2:BG200))</f>
        <v>7.2861917147023822</v>
      </c>
      <c r="BI200" s="115">
        <f t="shared" si="240"/>
        <v>31.630873355191873</v>
      </c>
      <c r="BJ200" s="152">
        <f t="shared" ref="BJ200:BJ208" si="255">AVERAGE(BI198:BI200)</f>
        <v>34.249780063123694</v>
      </c>
      <c r="BK200" s="106">
        <v>6</v>
      </c>
      <c r="BL200" s="168">
        <f>LN(SUM($BK$2:BK200))</f>
        <v>6.4567696555721632</v>
      </c>
      <c r="BM200" s="115">
        <f t="shared" si="241"/>
        <v>59.098219341736552</v>
      </c>
      <c r="BN200" s="152">
        <f t="shared" ref="BN200:BN208" si="256">AVERAGE(BM198:BM200)</f>
        <v>72.681502477370373</v>
      </c>
      <c r="BO200" s="92">
        <v>2</v>
      </c>
      <c r="BP200" s="168">
        <f>LN(SUM($BO$2:BO200))</f>
        <v>5.6454468976432377</v>
      </c>
      <c r="BQ200" s="115">
        <f t="shared" si="242"/>
        <v>71.234934012563514</v>
      </c>
      <c r="BR200" s="152">
        <f t="shared" ref="BR200:BR208" si="257">AVERAGE(BQ198:BQ200)</f>
        <v>65.839007345377993</v>
      </c>
      <c r="BS200" s="96">
        <v>312</v>
      </c>
      <c r="BT200" s="168">
        <f>LN(SUM($BS$2:BS200))</f>
        <v>10.070737771809798</v>
      </c>
      <c r="BU200" s="169">
        <f t="shared" si="243"/>
        <v>66.478176379319578</v>
      </c>
      <c r="BV200" s="152">
        <f t="shared" ref="BV200:BV208" si="258">AVERAGE(BU198:BU200)</f>
        <v>70.290110338976135</v>
      </c>
    </row>
    <row r="201" spans="1:74" x14ac:dyDescent="0.25">
      <c r="A201" s="163">
        <f t="shared" si="154"/>
        <v>262</v>
      </c>
      <c r="B201" s="164">
        <v>44164</v>
      </c>
      <c r="D201" s="165">
        <f>LN(SUM($C$2:C202))</f>
        <v>5.9454206086065753</v>
      </c>
      <c r="E201" s="166">
        <f t="shared" si="227"/>
        <v>32.05101359618768</v>
      </c>
      <c r="F201" s="152">
        <f t="shared" si="244"/>
        <v>36.714129916434835</v>
      </c>
      <c r="H201" s="165">
        <f>LN(SUM($G$2:G202))</f>
        <v>7.6634076648934792</v>
      </c>
      <c r="I201" s="166">
        <f t="shared" si="228"/>
        <v>25.923434652327643</v>
      </c>
      <c r="J201" s="152">
        <f t="shared" si="245"/>
        <v>31.358508711168852</v>
      </c>
      <c r="L201" s="165">
        <f>LN(SUM($K$2:K202))</f>
        <v>7.1123274447109113</v>
      </c>
      <c r="M201" s="166">
        <f t="shared" si="229"/>
        <v>103.80421312768176</v>
      </c>
      <c r="N201" s="152">
        <f t="shared" si="246"/>
        <v>117.06504433367463</v>
      </c>
      <c r="P201" s="165">
        <f>LN(SUM($O$2:O201))</f>
        <v>7.1308988302963465</v>
      </c>
      <c r="Q201" s="166">
        <f t="shared" si="230"/>
        <v>33.121788503430459</v>
      </c>
      <c r="R201" s="152">
        <f t="shared" si="247"/>
        <v>37.772298290814774</v>
      </c>
      <c r="T201" s="165">
        <f>LN(SUM($S$2:S201))</f>
        <v>3.6888794541139363</v>
      </c>
      <c r="U201" s="167">
        <f t="shared" si="231"/>
        <v>33.412170972564972</v>
      </c>
      <c r="V201" s="152">
        <f t="shared" si="248"/>
        <v>48.594483952688783</v>
      </c>
      <c r="X201" s="165">
        <f>LN(SUM($W$2:W201))</f>
        <v>3.2580965380214821</v>
      </c>
      <c r="Y201" s="115" t="e">
        <f t="shared" si="232"/>
        <v>#DIV/0!</v>
      </c>
      <c r="Z201" s="152" t="e">
        <f t="shared" si="249"/>
        <v>#DIV/0!</v>
      </c>
      <c r="AB201" s="165">
        <f>LN(SUM($AA$2:AA201))</f>
        <v>6.6039438246004725</v>
      </c>
      <c r="AC201" s="166">
        <f t="shared" si="233"/>
        <v>112.80978329958215</v>
      </c>
      <c r="AD201" s="152">
        <f t="shared" si="250"/>
        <v>120.32536929502409</v>
      </c>
      <c r="AF201" s="165">
        <f>LN(SUM($AE$2:AE201))</f>
        <v>8.0176371599084781</v>
      </c>
      <c r="AG201" s="166">
        <f t="shared" si="234"/>
        <v>71.457020417944179</v>
      </c>
      <c r="AH201" s="152">
        <f t="shared" si="251"/>
        <v>68.620544082476215</v>
      </c>
      <c r="AJ201" s="165">
        <f>LN(SUM($AI$2:AI201))</f>
        <v>5.3981627015177525</v>
      </c>
      <c r="AK201" s="166">
        <f t="shared" si="235"/>
        <v>82.330528790959775</v>
      </c>
      <c r="AL201" s="152">
        <f t="shared" si="252"/>
        <v>79.697393695512872</v>
      </c>
      <c r="AN201" s="165">
        <f>LN(SUM($AM$2:AM201))</f>
        <v>6.5102583405231496</v>
      </c>
      <c r="AO201" s="166">
        <f t="shared" si="236"/>
        <v>42.604591997616275</v>
      </c>
      <c r="AP201" s="152">
        <f t="shared" si="253"/>
        <v>42.681511720783618</v>
      </c>
      <c r="AQ201" s="92"/>
      <c r="AR201" s="165">
        <f>LN(SUM($AQ$2:AQ196))</f>
        <v>6.1717005974109149</v>
      </c>
      <c r="AS201" s="166" t="e">
        <f t="shared" si="211"/>
        <v>#DIV/0!</v>
      </c>
      <c r="AT201" s="152" t="e">
        <f t="shared" si="254"/>
        <v>#DIV/0!</v>
      </c>
      <c r="AV201" s="165">
        <f>LN(SUM($AU$2:AU201))</f>
        <v>9.2873014131123117</v>
      </c>
      <c r="AW201" s="166">
        <f t="shared" si="237"/>
        <v>110.19498827128577</v>
      </c>
      <c r="AX201" s="152">
        <f t="shared" ref="AX201:AX208" si="259">AVERAGE(AW199:AW201)</f>
        <v>111.40018871423082</v>
      </c>
      <c r="AZ201" s="168">
        <f>LN(SUM($AY$2:AY201))</f>
        <v>4.219507705176107</v>
      </c>
      <c r="BA201" s="166">
        <f t="shared" si="238"/>
        <v>108.3539622647998</v>
      </c>
      <c r="BB201" s="152">
        <f t="shared" ref="BB201:BB208" si="260">AVERAGE(BA199:BA201)</f>
        <v>115.03023372652861</v>
      </c>
      <c r="BD201" s="168">
        <f>LN(SUM($BC$2:BC201))</f>
        <v>5.2470240721604862</v>
      </c>
      <c r="BE201" s="166">
        <f t="shared" si="239"/>
        <v>129.88330481177005</v>
      </c>
      <c r="BF201" s="152">
        <f t="shared" ref="BF201:BF208" si="261">AVERAGE(BE199:BE201)</f>
        <v>138.04135403214084</v>
      </c>
      <c r="BH201" s="168">
        <f>LN(SUM($BG$2:BG201))</f>
        <v>7.2861917147023822</v>
      </c>
      <c r="BI201" s="115">
        <f t="shared" si="240"/>
        <v>30.811023565802472</v>
      </c>
      <c r="BJ201" s="152">
        <f t="shared" si="255"/>
        <v>32.43871667794626</v>
      </c>
      <c r="BL201" s="168">
        <f>LN(SUM($BK$2:BK201))</f>
        <v>6.4567696555721632</v>
      </c>
      <c r="BM201" s="115">
        <f t="shared" si="241"/>
        <v>57.42950760009699</v>
      </c>
      <c r="BN201" s="152">
        <f t="shared" si="256"/>
        <v>62.724491505491336</v>
      </c>
      <c r="BP201" s="168">
        <f>LN(SUM($BO$2:BO201))</f>
        <v>5.6454468976432377</v>
      </c>
      <c r="BQ201" s="115">
        <f t="shared" si="242"/>
        <v>89.449850715672937</v>
      </c>
      <c r="BR201" s="152">
        <f t="shared" si="257"/>
        <v>77.21798396763154</v>
      </c>
      <c r="BT201" s="168">
        <f>LN(SUM($BS$2:BS201))</f>
        <v>10.070737771809798</v>
      </c>
      <c r="BU201" s="169">
        <f t="shared" si="243"/>
        <v>65.132494509004047</v>
      </c>
      <c r="BV201" s="152">
        <f t="shared" si="258"/>
        <v>67.770975150118645</v>
      </c>
    </row>
    <row r="202" spans="1:74" x14ac:dyDescent="0.25">
      <c r="A202" s="163">
        <f t="shared" si="154"/>
        <v>263</v>
      </c>
      <c r="B202" s="164">
        <v>44165</v>
      </c>
      <c r="C202" s="106">
        <v>13</v>
      </c>
      <c r="D202" s="165">
        <f>LN(SUM($C$2:C202))</f>
        <v>5.9454206086065753</v>
      </c>
      <c r="E202" s="166">
        <f t="shared" si="227"/>
        <v>29.735891167857979</v>
      </c>
      <c r="F202" s="152">
        <f t="shared" si="244"/>
        <v>34.393221610224693</v>
      </c>
      <c r="G202" s="106">
        <v>64</v>
      </c>
      <c r="H202" s="165">
        <f>LN(SUM($G$2:G202))</f>
        <v>7.6634076648934792</v>
      </c>
      <c r="I202" s="166">
        <f t="shared" si="228"/>
        <v>25.545678856612433</v>
      </c>
      <c r="J202" s="152">
        <f t="shared" si="245"/>
        <v>27.660002606357608</v>
      </c>
      <c r="K202" s="106">
        <v>7</v>
      </c>
      <c r="L202" s="165">
        <f>LN(SUM($K$2:K202))</f>
        <v>7.1123274447109113</v>
      </c>
      <c r="M202" s="166">
        <f t="shared" si="229"/>
        <v>111.09444770558444</v>
      </c>
      <c r="N202" s="152">
        <f t="shared" si="246"/>
        <v>110.57876719955901</v>
      </c>
      <c r="O202" s="92">
        <v>26</v>
      </c>
      <c r="P202" s="165">
        <f>LN(SUM($O$2:O202))</f>
        <v>7.1514854639047352</v>
      </c>
      <c r="Q202" s="166">
        <f t="shared" si="230"/>
        <v>32.785643219274014</v>
      </c>
      <c r="R202" s="152">
        <f t="shared" si="247"/>
        <v>33.990987375268894</v>
      </c>
      <c r="T202" s="165">
        <f>LN(SUM($S$2:S202))</f>
        <v>3.6888794541139363</v>
      </c>
      <c r="U202" s="167">
        <f t="shared" si="231"/>
        <v>33.572495450997714</v>
      </c>
      <c r="V202" s="152">
        <f t="shared" si="248"/>
        <v>35.854462534651169</v>
      </c>
      <c r="X202" s="165">
        <f>LN(SUM($W$2:W202))</f>
        <v>3.2580965380214821</v>
      </c>
      <c r="Y202" s="115" t="e">
        <f t="shared" si="232"/>
        <v>#DIV/0!</v>
      </c>
      <c r="Z202" s="152" t="e">
        <f t="shared" si="249"/>
        <v>#DIV/0!</v>
      </c>
      <c r="AA202" s="112">
        <v>8</v>
      </c>
      <c r="AB202" s="165">
        <f>LN(SUM($AA$2:AA202))</f>
        <v>6.6147256002037604</v>
      </c>
      <c r="AC202" s="166">
        <f t="shared" si="233"/>
        <v>108.24525096262551</v>
      </c>
      <c r="AD202" s="152">
        <f t="shared" si="250"/>
        <v>112.78146038885045</v>
      </c>
      <c r="AE202" s="92">
        <v>48</v>
      </c>
      <c r="AF202" s="165">
        <f>LN(SUM($AE$2:AE202))</f>
        <v>8.0333340158800617</v>
      </c>
      <c r="AG202" s="166">
        <f t="shared" si="234"/>
        <v>71.988117372510033</v>
      </c>
      <c r="AH202" s="152">
        <f t="shared" si="251"/>
        <v>70.797212762414503</v>
      </c>
      <c r="AI202" s="92">
        <v>1</v>
      </c>
      <c r="AJ202" s="165">
        <f>LN(SUM($AI$2:AI202))</f>
        <v>5.4026773818722793</v>
      </c>
      <c r="AK202" s="166">
        <f t="shared" si="235"/>
        <v>108.25819023913253</v>
      </c>
      <c r="AL202" s="152">
        <f t="shared" si="252"/>
        <v>88.466292279699431</v>
      </c>
      <c r="AM202" s="92">
        <v>12</v>
      </c>
      <c r="AN202" s="165">
        <f>LN(SUM($AM$2:AM202))</f>
        <v>6.5279579176225502</v>
      </c>
      <c r="AO202" s="166">
        <f t="shared" si="236"/>
        <v>42.924667274410204</v>
      </c>
      <c r="AP202" s="152">
        <f t="shared" si="253"/>
        <v>42.352286115599959</v>
      </c>
      <c r="AQ202" s="92">
        <v>9</v>
      </c>
      <c r="AR202" s="165">
        <f>LN(SUM($AQ$2:AQ202))</f>
        <v>6.2441669006637364</v>
      </c>
      <c r="AS202" s="166">
        <f t="shared" si="211"/>
        <v>89.274233606973368</v>
      </c>
      <c r="AT202" s="152" t="e">
        <f t="shared" si="254"/>
        <v>#DIV/0!</v>
      </c>
      <c r="AU202" s="92">
        <v>61</v>
      </c>
      <c r="AV202" s="165">
        <f>LN(SUM($AU$2:AU202))</f>
        <v>9.2929336702800356</v>
      </c>
      <c r="AW202" s="166">
        <f t="shared" si="237"/>
        <v>115.16591206005914</v>
      </c>
      <c r="AX202" s="152">
        <f t="shared" si="259"/>
        <v>111.71396113547702</v>
      </c>
      <c r="AZ202" s="168">
        <f>LN(SUM($AY$2:AY202))</f>
        <v>4.219507705176107</v>
      </c>
      <c r="BA202" s="166">
        <f t="shared" si="238"/>
        <v>108.3539622647998</v>
      </c>
      <c r="BB202" s="152">
        <f t="shared" si="260"/>
        <v>115.57755974911977</v>
      </c>
      <c r="BD202" s="168">
        <f>LN(SUM($BC$2:BC202))</f>
        <v>5.2470240721604862</v>
      </c>
      <c r="BE202" s="166">
        <f t="shared" si="239"/>
        <v>134.8504031125604</v>
      </c>
      <c r="BF202" s="152">
        <f t="shared" si="261"/>
        <v>138.68285542680664</v>
      </c>
      <c r="BG202" s="92">
        <v>32</v>
      </c>
      <c r="BH202" s="168">
        <f>LN(SUM($BG$2:BG202))</f>
        <v>7.3078727807637058</v>
      </c>
      <c r="BI202" s="115">
        <f t="shared" si="240"/>
        <v>32.604236153554091</v>
      </c>
      <c r="BJ202" s="152">
        <f t="shared" si="255"/>
        <v>31.682044358182811</v>
      </c>
      <c r="BK202" s="92">
        <v>7</v>
      </c>
      <c r="BL202" s="168">
        <f>LN(SUM($BK$2:BK202))</f>
        <v>6.4676987261043539</v>
      </c>
      <c r="BM202" s="115">
        <f t="shared" si="241"/>
        <v>56.167320827905741</v>
      </c>
      <c r="BN202" s="152">
        <f t="shared" si="256"/>
        <v>57.565015923246428</v>
      </c>
      <c r="BO202" s="92">
        <v>2</v>
      </c>
      <c r="BP202" s="168">
        <f>LN(SUM($BO$2:BO202))</f>
        <v>5.6524891802686508</v>
      </c>
      <c r="BQ202" s="115">
        <f t="shared" si="242"/>
        <v>151.43804608298072</v>
      </c>
      <c r="BR202" s="152">
        <f t="shared" si="257"/>
        <v>104.04094360373905</v>
      </c>
      <c r="BS202" s="96">
        <v>290</v>
      </c>
      <c r="BT202" s="168">
        <f>LN(SUM($BS$2:BS202))</f>
        <v>10.08292996857924</v>
      </c>
      <c r="BU202" s="169">
        <f t="shared" si="243"/>
        <v>65.360281431563692</v>
      </c>
      <c r="BV202" s="152">
        <f t="shared" si="258"/>
        <v>65.65698410662911</v>
      </c>
    </row>
    <row r="203" spans="1:74" x14ac:dyDescent="0.25">
      <c r="A203" s="163">
        <f t="shared" si="154"/>
        <v>264</v>
      </c>
      <c r="B203" s="164">
        <v>44166</v>
      </c>
      <c r="C203" s="107">
        <v>8</v>
      </c>
      <c r="D203" s="165">
        <f>LN(SUM($C$2:C203))</f>
        <v>5.9661467391236922</v>
      </c>
      <c r="E203" s="166">
        <f t="shared" ref="E203:E212" si="262">LN(2)/(SLOPE(D197:D203,A197:A203))</f>
        <v>29.391206763912088</v>
      </c>
      <c r="F203" s="152">
        <f t="shared" si="244"/>
        <v>30.392703842652583</v>
      </c>
      <c r="G203" s="107">
        <v>46</v>
      </c>
      <c r="H203" s="165">
        <f>LN(SUM($G$2:G203))</f>
        <v>7.6847839435227847</v>
      </c>
      <c r="I203" s="166">
        <f t="shared" ref="I203:I212" si="263">LN(2)/(SLOPE(H197:H203,A197:A203))</f>
        <v>27.944683759036295</v>
      </c>
      <c r="J203" s="152">
        <f t="shared" si="245"/>
        <v>26.471265755992125</v>
      </c>
      <c r="K203" s="107">
        <v>6</v>
      </c>
      <c r="L203" s="165">
        <f>LN(SUM($K$2:K203))</f>
        <v>7.1172055031643442</v>
      </c>
      <c r="M203" s="166">
        <f t="shared" ref="M203:M212" si="264">LN(2)/(SLOPE(L197:L203,$A197:$A203))</f>
        <v>121.96860345668956</v>
      </c>
      <c r="N203" s="152">
        <f t="shared" si="246"/>
        <v>112.28908809665192</v>
      </c>
      <c r="O203" s="92">
        <v>23</v>
      </c>
      <c r="P203" s="165">
        <f>LN(SUM($O$2:O203))</f>
        <v>7.1693500166705997</v>
      </c>
      <c r="Q203" s="166">
        <f t="shared" ref="Q203:Q212" si="265">LN(2)/(SLOPE(P197:P203,A197:A203))</f>
        <v>36.491978851541631</v>
      </c>
      <c r="R203" s="152">
        <f t="shared" si="247"/>
        <v>34.133136858082032</v>
      </c>
      <c r="S203" s="92">
        <v>1</v>
      </c>
      <c r="T203" s="165">
        <f>LN(SUM($S$2:S203))</f>
        <v>3.713572066704308</v>
      </c>
      <c r="U203" s="167">
        <f t="shared" ref="U203:U212" si="266">LN(2)/(SLOPE(T197:T203,$A197:$A203))</f>
        <v>35.674118028898214</v>
      </c>
      <c r="V203" s="152">
        <f t="shared" si="248"/>
        <v>34.219594817486971</v>
      </c>
      <c r="X203" s="165">
        <f>LN(SUM($W$2:W203))</f>
        <v>3.2580965380214821</v>
      </c>
      <c r="Y203" s="115" t="e">
        <f t="shared" ref="Y203:Y212" si="267">LN(2)/(SLOPE(X197:X203,$A197:$A203))</f>
        <v>#DIV/0!</v>
      </c>
      <c r="Z203" s="152" t="e">
        <f t="shared" si="249"/>
        <v>#DIV/0!</v>
      </c>
      <c r="AA203" s="112">
        <v>2</v>
      </c>
      <c r="AB203" s="165">
        <f>LN(SUM($AA$2:AA203))</f>
        <v>6.6174029779744776</v>
      </c>
      <c r="AC203" s="166">
        <f t="shared" ref="AC203:AC212" si="268">LN(2)/(SLOPE(AB197:AB203,$A197:$A203))</f>
        <v>127.56623415072583</v>
      </c>
      <c r="AD203" s="152">
        <f t="shared" si="250"/>
        <v>116.20708947097783</v>
      </c>
      <c r="AE203" s="92">
        <v>42</v>
      </c>
      <c r="AF203" s="165">
        <f>LN(SUM($AE$2:AE203))</f>
        <v>8.046869510959576</v>
      </c>
      <c r="AG203" s="166">
        <f t="shared" ref="AG203:AG212" si="269">LN(2)/(SLOPE(AF197:AF203,$A197:$A203))</f>
        <v>71.46876431026466</v>
      </c>
      <c r="AH203" s="152">
        <f t="shared" si="251"/>
        <v>71.637967366906295</v>
      </c>
      <c r="AJ203" s="165">
        <f>LN(SUM($AI$2:AI203))</f>
        <v>5.4026773818722793</v>
      </c>
      <c r="AK203" s="166">
        <f t="shared" ref="AK203:AK212" si="270">LN(2)/(SLOPE(AJ197:AJ203,$A197:$A203))</f>
        <v>213.48345023403823</v>
      </c>
      <c r="AL203" s="152">
        <f t="shared" si="252"/>
        <v>134.69072308804351</v>
      </c>
      <c r="AM203" s="92">
        <v>6</v>
      </c>
      <c r="AN203" s="165">
        <f>LN(SUM($AM$2:AM203))</f>
        <v>6.5366915975913047</v>
      </c>
      <c r="AO203" s="166">
        <f t="shared" ref="AO203:AO212" si="271">LN(2)/(SLOPE(AN197:AN203,$A197:$A203))</f>
        <v>47.83733133058567</v>
      </c>
      <c r="AP203" s="152">
        <f t="shared" si="253"/>
        <v>44.455530200870719</v>
      </c>
      <c r="AQ203" s="112">
        <v>1</v>
      </c>
      <c r="AR203" s="165">
        <f>LN(SUM($AQ$2:AQ203))</f>
        <v>6.2461067654815627</v>
      </c>
      <c r="AS203" s="166">
        <f t="shared" si="211"/>
        <v>52.717812036065538</v>
      </c>
      <c r="AT203" s="152" t="e">
        <f t="shared" si="254"/>
        <v>#DIV/0!</v>
      </c>
      <c r="AU203" s="92">
        <v>78</v>
      </c>
      <c r="AV203" s="165">
        <f>LN(SUM($AU$2:AU203))</f>
        <v>9.3000896641197901</v>
      </c>
      <c r="AW203" s="166">
        <f t="shared" ref="AW203:AW212" si="272">LN(2)/(SLOPE(AV197:AV203,$A197:$A203))</f>
        <v>124.98570091452446</v>
      </c>
      <c r="AX203" s="152">
        <f t="shared" si="259"/>
        <v>116.78220041528978</v>
      </c>
      <c r="AY203" s="92">
        <v>1</v>
      </c>
      <c r="AZ203" s="168">
        <f>LN(SUM($AY$2:AY203))</f>
        <v>4.2341065045972597</v>
      </c>
      <c r="BA203" s="166">
        <f t="shared" ref="BA203:BA212" si="273">LN(2)/(SLOPE(AZ197:AZ203,$A197:$A203))</f>
        <v>100.52832804876847</v>
      </c>
      <c r="BB203" s="152">
        <f t="shared" si="260"/>
        <v>105.74541752612269</v>
      </c>
      <c r="BC203" s="112">
        <v>1</v>
      </c>
      <c r="BD203" s="168">
        <f>LN(SUM($BC$2:BC203))</f>
        <v>5.2522734280466299</v>
      </c>
      <c r="BE203" s="166">
        <f t="shared" ref="BE203:BE212" si="274">LN(2)/(SLOPE(BD197:BD203,$A197:$A203))</f>
        <v>152.22158775419203</v>
      </c>
      <c r="BF203" s="152">
        <f t="shared" si="261"/>
        <v>138.98509855950749</v>
      </c>
      <c r="BG203" s="92">
        <v>30</v>
      </c>
      <c r="BH203" s="168">
        <f>LN(SUM($BG$2:BG203))</f>
        <v>7.3277805384216315</v>
      </c>
      <c r="BI203" s="115">
        <f t="shared" ref="BI203:BI212" si="275">LN(2)/(SLOPE(BH197:BH203,$A197:$A203))</f>
        <v>33.961152047848898</v>
      </c>
      <c r="BJ203" s="152">
        <f t="shared" si="255"/>
        <v>32.45880392240182</v>
      </c>
      <c r="BK203" s="92">
        <v>12</v>
      </c>
      <c r="BL203" s="168">
        <f>LN(SUM($BK$2:BK203))</f>
        <v>6.4861607889440887</v>
      </c>
      <c r="BM203" s="115">
        <f t="shared" ref="BM203:BM212" si="276">LN(2)/(SLOPE(BL197:BL203,$A197:$A203))</f>
        <v>56.351187314357901</v>
      </c>
      <c r="BN203" s="152">
        <f t="shared" si="256"/>
        <v>56.649338580786882</v>
      </c>
      <c r="BO203" s="92">
        <v>3</v>
      </c>
      <c r="BP203" s="168">
        <f>LN(SUM($BO$2:BO203))</f>
        <v>5.6629604801359461</v>
      </c>
      <c r="BQ203" s="115">
        <f t="shared" ref="BQ203:BQ212" si="277">LN(2)/(SLOPE(BP197:BP203,$A197:$A203))</f>
        <v>137.27691577465947</v>
      </c>
      <c r="BR203" s="152">
        <f t="shared" si="257"/>
        <v>126.05493752443772</v>
      </c>
      <c r="BS203" s="96">
        <v>260</v>
      </c>
      <c r="BT203" s="168">
        <f>LN(SUM($BS$2:BS203))</f>
        <v>10.093735942146068</v>
      </c>
      <c r="BU203" s="169">
        <f t="shared" ref="BU203:BU212" si="278">LN(2)/(SLOPE(BT197:BT203,$A197:$A203))</f>
        <v>69.103300536844259</v>
      </c>
      <c r="BV203" s="152">
        <f t="shared" si="258"/>
        <v>66.532025492470666</v>
      </c>
    </row>
    <row r="204" spans="1:74" x14ac:dyDescent="0.25">
      <c r="A204" s="163">
        <f t="shared" si="154"/>
        <v>265</v>
      </c>
      <c r="B204" s="164">
        <v>44167</v>
      </c>
      <c r="C204" s="107">
        <v>8</v>
      </c>
      <c r="D204" s="165">
        <f>LN(SUM($C$2:C204))</f>
        <v>5.9864520052844377</v>
      </c>
      <c r="E204" s="166">
        <f t="shared" si="262"/>
        <v>32.317610100088203</v>
      </c>
      <c r="F204" s="152">
        <f t="shared" si="244"/>
        <v>30.481569343952756</v>
      </c>
      <c r="G204" s="107">
        <v>56</v>
      </c>
      <c r="H204" s="165">
        <f>LN(SUM($G$2:G204))</f>
        <v>7.7102051944325325</v>
      </c>
      <c r="I204" s="166">
        <f t="shared" si="263"/>
        <v>31.104466654388958</v>
      </c>
      <c r="J204" s="152">
        <f t="shared" si="245"/>
        <v>28.198276423345892</v>
      </c>
      <c r="K204" s="107">
        <v>6</v>
      </c>
      <c r="L204" s="165">
        <f>LN(SUM($K$2:K204))</f>
        <v>7.1220598816291423</v>
      </c>
      <c r="M204" s="166">
        <f t="shared" si="264"/>
        <v>149.0784247127423</v>
      </c>
      <c r="N204" s="152">
        <f t="shared" si="246"/>
        <v>127.38049195833878</v>
      </c>
      <c r="O204" s="92">
        <v>28</v>
      </c>
      <c r="P204" s="165">
        <f>LN(SUM($O$2:O204))</f>
        <v>7.1906760343322071</v>
      </c>
      <c r="Q204" s="166">
        <f t="shared" si="265"/>
        <v>40.67604689681189</v>
      </c>
      <c r="R204" s="152">
        <f t="shared" si="247"/>
        <v>36.651222989209181</v>
      </c>
      <c r="S204" s="92">
        <v>2</v>
      </c>
      <c r="T204" s="165">
        <f>LN(SUM($S$2:S204))</f>
        <v>3.7612001156935624</v>
      </c>
      <c r="U204" s="167">
        <f t="shared" si="266"/>
        <v>37.122442906865366</v>
      </c>
      <c r="V204" s="152">
        <f t="shared" si="248"/>
        <v>35.456352128920429</v>
      </c>
      <c r="X204" s="165">
        <f>LN(SUM($W$2:W204))</f>
        <v>3.2580965380214821</v>
      </c>
      <c r="Y204" s="115" t="e">
        <f t="shared" si="267"/>
        <v>#DIV/0!</v>
      </c>
      <c r="Z204" s="225" t="s">
        <v>922</v>
      </c>
      <c r="AA204" s="112">
        <v>2</v>
      </c>
      <c r="AB204" s="165">
        <f>LN(SUM($AA$2:AA204))</f>
        <v>6.620073206530356</v>
      </c>
      <c r="AC204" s="166">
        <f t="shared" si="268"/>
        <v>146.60656648799576</v>
      </c>
      <c r="AD204" s="152">
        <f t="shared" si="250"/>
        <v>127.47268386711569</v>
      </c>
      <c r="AE204" s="92">
        <v>20</v>
      </c>
      <c r="AF204" s="165">
        <f>LN(SUM($AE$2:AE204))</f>
        <v>8.0532511535490965</v>
      </c>
      <c r="AG204" s="166">
        <f t="shared" si="269"/>
        <v>74.325487539376013</v>
      </c>
      <c r="AH204" s="152">
        <f t="shared" si="251"/>
        <v>72.594123074050231</v>
      </c>
      <c r="AI204" s="92">
        <v>2</v>
      </c>
      <c r="AJ204" s="165">
        <f>LN(SUM($AI$2:AI204))</f>
        <v>5.4116460518550396</v>
      </c>
      <c r="AK204" s="166">
        <f t="shared" si="270"/>
        <v>204.30244500192194</v>
      </c>
      <c r="AL204" s="152">
        <f t="shared" si="252"/>
        <v>175.34802849169759</v>
      </c>
      <c r="AM204" s="92">
        <v>10</v>
      </c>
      <c r="AN204" s="165">
        <f>LN(SUM($AM$2:AM204))</f>
        <v>6.5510803350434044</v>
      </c>
      <c r="AO204" s="166">
        <f t="shared" si="271"/>
        <v>59.552562350099329</v>
      </c>
      <c r="AP204" s="152">
        <f t="shared" si="253"/>
        <v>50.104853651698399</v>
      </c>
      <c r="AQ204" s="112">
        <v>13</v>
      </c>
      <c r="AR204" s="165">
        <f>LN(SUM($AQ$2:AQ204))</f>
        <v>6.2709884318582994</v>
      </c>
      <c r="AS204" s="166">
        <f t="shared" si="211"/>
        <v>37.38498468527915</v>
      </c>
      <c r="AT204" s="152">
        <f t="shared" si="254"/>
        <v>59.792343442772697</v>
      </c>
      <c r="AU204" s="92">
        <v>77</v>
      </c>
      <c r="AV204" s="165">
        <f>LN(SUM($AU$2:AU204))</f>
        <v>9.3071040404084915</v>
      </c>
      <c r="AW204" s="166">
        <f t="shared" si="272"/>
        <v>129.40334109217591</v>
      </c>
      <c r="AX204" s="152">
        <f t="shared" si="259"/>
        <v>123.18498468891983</v>
      </c>
      <c r="AZ204" s="168">
        <f>LN(SUM($AY$2:AY204))</f>
        <v>4.2341065045972597</v>
      </c>
      <c r="BA204" s="166">
        <f t="shared" si="273"/>
        <v>119.39573308736364</v>
      </c>
      <c r="BB204" s="152">
        <f t="shared" si="260"/>
        <v>109.42600780031063</v>
      </c>
      <c r="BD204" s="168">
        <f>LN(SUM($BC$2:BC204))</f>
        <v>5.2522734280466299</v>
      </c>
      <c r="BE204" s="166">
        <f t="shared" si="274"/>
        <v>245.18414170823934</v>
      </c>
      <c r="BF204" s="152">
        <f t="shared" si="261"/>
        <v>177.41871085833063</v>
      </c>
      <c r="BG204" s="92">
        <v>58</v>
      </c>
      <c r="BH204" s="168">
        <f>LN(SUM($BG$2:BG204))</f>
        <v>7.3651801260210128</v>
      </c>
      <c r="BI204" s="115">
        <f t="shared" si="275"/>
        <v>33.254792285136062</v>
      </c>
      <c r="BJ204" s="152">
        <f t="shared" si="255"/>
        <v>33.273393495513012</v>
      </c>
      <c r="BK204" s="92">
        <v>5</v>
      </c>
      <c r="BL204" s="168">
        <f>LN(SUM($BK$2:BK204))</f>
        <v>6.4937538398516859</v>
      </c>
      <c r="BM204" s="115">
        <f t="shared" si="276"/>
        <v>63.626166245732733</v>
      </c>
      <c r="BN204" s="152">
        <f t="shared" si="256"/>
        <v>58.714891462665456</v>
      </c>
      <c r="BO204" s="92">
        <v>5</v>
      </c>
      <c r="BP204" s="168">
        <f>LN(SUM($BO$2:BO204))</f>
        <v>5.6801726090170677</v>
      </c>
      <c r="BQ204" s="115">
        <f t="shared" si="277"/>
        <v>106.80955495653401</v>
      </c>
      <c r="BR204" s="152">
        <f t="shared" si="257"/>
        <v>131.84150560472474</v>
      </c>
      <c r="BS204" s="96">
        <v>292</v>
      </c>
      <c r="BT204" s="168">
        <f>LN(SUM($BS$2:BS204))</f>
        <v>10.105734278137353</v>
      </c>
      <c r="BU204" s="169">
        <f t="shared" si="278"/>
        <v>72.724901985583216</v>
      </c>
      <c r="BV204" s="152">
        <f t="shared" si="258"/>
        <v>69.062827984663713</v>
      </c>
    </row>
    <row r="205" spans="1:74" x14ac:dyDescent="0.25">
      <c r="A205" s="163">
        <f t="shared" si="154"/>
        <v>266</v>
      </c>
      <c r="B205" s="164">
        <v>44168</v>
      </c>
      <c r="C205" s="107">
        <v>13</v>
      </c>
      <c r="D205" s="165">
        <f>LN(SUM($C$2:C205))</f>
        <v>6.0185932144962342</v>
      </c>
      <c r="E205" s="166">
        <f t="shared" si="262"/>
        <v>34.584323021220676</v>
      </c>
      <c r="F205" s="152">
        <f t="shared" si="244"/>
        <v>32.097713295073653</v>
      </c>
      <c r="G205" s="107">
        <v>62</v>
      </c>
      <c r="H205" s="165">
        <f>LN(SUM($G$2:G205))</f>
        <v>7.7376162828579043</v>
      </c>
      <c r="I205" s="166">
        <f t="shared" si="263"/>
        <v>32.201817020370612</v>
      </c>
      <c r="J205" s="152">
        <f t="shared" si="245"/>
        <v>30.41698914459862</v>
      </c>
      <c r="K205" s="107">
        <v>2</v>
      </c>
      <c r="L205" s="165">
        <f>LN(SUM($K$2:K205))</f>
        <v>7.1236727852046071</v>
      </c>
      <c r="M205" s="166">
        <f t="shared" si="264"/>
        <v>177.73220901250744</v>
      </c>
      <c r="N205" s="152">
        <f t="shared" si="246"/>
        <v>149.59307906064643</v>
      </c>
      <c r="O205" s="92">
        <v>16</v>
      </c>
      <c r="P205" s="165">
        <f>LN(SUM($O$2:O205))</f>
        <v>7.2026611965232377</v>
      </c>
      <c r="Q205" s="166">
        <f t="shared" si="265"/>
        <v>43.26078648020308</v>
      </c>
      <c r="R205" s="152">
        <f t="shared" si="247"/>
        <v>40.142937409518872</v>
      </c>
      <c r="T205" s="165">
        <f>LN(SUM($S$2:S205))</f>
        <v>3.7612001156935624</v>
      </c>
      <c r="U205" s="167">
        <f t="shared" si="266"/>
        <v>35.929267702283539</v>
      </c>
      <c r="V205" s="152">
        <f t="shared" si="248"/>
        <v>36.24194287934904</v>
      </c>
      <c r="X205" s="165">
        <f>LN(SUM($W$2:W205))</f>
        <v>3.2580965380214821</v>
      </c>
      <c r="Y205" s="115" t="e">
        <f t="shared" si="267"/>
        <v>#DIV/0!</v>
      </c>
      <c r="Z205" s="152" t="e">
        <f t="shared" si="249"/>
        <v>#DIV/0!</v>
      </c>
      <c r="AA205" s="112">
        <v>6</v>
      </c>
      <c r="AB205" s="165">
        <f>LN(SUM($AA$2:AA205))</f>
        <v>6.6280413761795334</v>
      </c>
      <c r="AC205" s="166">
        <f t="shared" si="268"/>
        <v>140.22708322343365</v>
      </c>
      <c r="AD205" s="152">
        <f t="shared" si="250"/>
        <v>138.1332946207184</v>
      </c>
      <c r="AE205" s="92">
        <v>35</v>
      </c>
      <c r="AF205" s="165">
        <f>LN(SUM($AE$2:AE205))</f>
        <v>8.064321960910803</v>
      </c>
      <c r="AG205" s="166">
        <f t="shared" si="269"/>
        <v>71.268444601848216</v>
      </c>
      <c r="AH205" s="152">
        <f t="shared" si="251"/>
        <v>72.354232150496287</v>
      </c>
      <c r="AJ205" s="165">
        <f>LN(SUM($AI$2:AI205))</f>
        <v>5.4116460518550396</v>
      </c>
      <c r="AK205" s="166">
        <f t="shared" si="270"/>
        <v>269.81418977765179</v>
      </c>
      <c r="AL205" s="152">
        <f t="shared" si="252"/>
        <v>229.20002833787066</v>
      </c>
      <c r="AM205" s="92">
        <v>9</v>
      </c>
      <c r="AN205" s="165">
        <f>LN(SUM($AM$2:AM205))</f>
        <v>6.5638555265321274</v>
      </c>
      <c r="AO205" s="166">
        <f t="shared" si="271"/>
        <v>60.958541604806783</v>
      </c>
      <c r="AP205" s="152">
        <f t="shared" si="253"/>
        <v>56.116145095163922</v>
      </c>
      <c r="AQ205" s="112">
        <v>1</v>
      </c>
      <c r="AR205" s="165">
        <f>LN(SUM($AQ$2:AQ205))</f>
        <v>6.2728770065461674</v>
      </c>
      <c r="AS205" s="166">
        <f t="shared" si="211"/>
        <v>33.664785040765445</v>
      </c>
      <c r="AT205" s="152">
        <f t="shared" si="254"/>
        <v>41.255860587370044</v>
      </c>
      <c r="AU205" s="92">
        <v>33</v>
      </c>
      <c r="AV205" s="165">
        <f>LN(SUM($AU$2:AU205))</f>
        <v>9.3100952051131749</v>
      </c>
      <c r="AW205" s="166">
        <f t="shared" si="272"/>
        <v>135.64541424360243</v>
      </c>
      <c r="AX205" s="152">
        <f t="shared" si="259"/>
        <v>130.01148541676761</v>
      </c>
      <c r="AY205" s="92">
        <v>1</v>
      </c>
      <c r="AZ205" s="168">
        <f>LN(SUM($AY$2:AY205))</f>
        <v>4.2484952420493594</v>
      </c>
      <c r="BA205" s="166">
        <f t="shared" si="273"/>
        <v>148.4266454865257</v>
      </c>
      <c r="BB205" s="152">
        <f t="shared" si="260"/>
        <v>122.78356887421927</v>
      </c>
      <c r="BC205" s="112">
        <v>2</v>
      </c>
      <c r="BD205" s="168">
        <f>LN(SUM($BC$2:BC205))</f>
        <v>5.2626901889048856</v>
      </c>
      <c r="BE205" s="166">
        <f t="shared" si="274"/>
        <v>205.3927089774707</v>
      </c>
      <c r="BF205" s="152">
        <f t="shared" si="261"/>
        <v>200.93281281330073</v>
      </c>
      <c r="BG205" s="92">
        <v>42</v>
      </c>
      <c r="BH205" s="168">
        <f>LN(SUM($BG$2:BG205))</f>
        <v>7.3914152346753585</v>
      </c>
      <c r="BI205" s="115">
        <f t="shared" si="275"/>
        <v>31.750082705463473</v>
      </c>
      <c r="BJ205" s="152">
        <f t="shared" si="255"/>
        <v>32.98867567948281</v>
      </c>
      <c r="BK205" s="92">
        <v>8</v>
      </c>
      <c r="BL205" s="168">
        <f>LN(SUM($BK$2:BK205))</f>
        <v>6.5057840601282289</v>
      </c>
      <c r="BM205" s="115">
        <f t="shared" si="276"/>
        <v>69.614534257328572</v>
      </c>
      <c r="BN205" s="152">
        <f t="shared" si="256"/>
        <v>63.197295939139735</v>
      </c>
      <c r="BP205" s="168">
        <f>LN(SUM($BO$2:BO205))</f>
        <v>5.6801726090170677</v>
      </c>
      <c r="BQ205" s="115">
        <f t="shared" si="277"/>
        <v>91.367236969315641</v>
      </c>
      <c r="BR205" s="152">
        <f t="shared" si="257"/>
        <v>111.81790256683638</v>
      </c>
      <c r="BS205" s="96">
        <v>230</v>
      </c>
      <c r="BT205" s="168">
        <f>LN(SUM($BS$2:BS205))</f>
        <v>10.115084699949966</v>
      </c>
      <c r="BU205" s="169">
        <f t="shared" si="278"/>
        <v>72.993655557157155</v>
      </c>
      <c r="BV205" s="152">
        <f t="shared" si="258"/>
        <v>71.607286026528215</v>
      </c>
    </row>
    <row r="206" spans="1:74" x14ac:dyDescent="0.25">
      <c r="A206" s="163">
        <f t="shared" si="154"/>
        <v>267</v>
      </c>
      <c r="B206" s="164">
        <v>44169</v>
      </c>
      <c r="C206" s="107">
        <v>13</v>
      </c>
      <c r="D206" s="165">
        <f>LN(SUM($C$2:C206))</f>
        <v>6.0497334552319577</v>
      </c>
      <c r="E206" s="166">
        <f t="shared" si="262"/>
        <v>32.122703245044931</v>
      </c>
      <c r="F206" s="152">
        <f t="shared" si="244"/>
        <v>33.008212122117932</v>
      </c>
      <c r="G206" s="107">
        <v>76</v>
      </c>
      <c r="H206" s="165">
        <f>LN(SUM($G$2:G206))</f>
        <v>7.7702232041587855</v>
      </c>
      <c r="I206" s="166">
        <f t="shared" si="263"/>
        <v>31.961842131983229</v>
      </c>
      <c r="J206" s="152">
        <f t="shared" si="245"/>
        <v>31.756041935580935</v>
      </c>
      <c r="K206" s="107">
        <v>10</v>
      </c>
      <c r="L206" s="165">
        <f>LN(SUM($K$2:K206))</f>
        <v>7.1316985104669115</v>
      </c>
      <c r="M206" s="166">
        <f t="shared" si="264"/>
        <v>180.20500004523754</v>
      </c>
      <c r="N206" s="152">
        <f t="shared" si="246"/>
        <v>169.00521125682909</v>
      </c>
      <c r="O206" s="92">
        <v>14</v>
      </c>
      <c r="P206" s="165">
        <f>LN(SUM($O$2:O206))</f>
        <v>7.2130316598348694</v>
      </c>
      <c r="Q206" s="166">
        <f t="shared" si="265"/>
        <v>45.228378673124439</v>
      </c>
      <c r="R206" s="152">
        <f t="shared" si="247"/>
        <v>43.055070683379803</v>
      </c>
      <c r="S206" s="92">
        <v>2</v>
      </c>
      <c r="T206" s="165">
        <f>LN(SUM($S$2:S206))</f>
        <v>3.8066624897703196</v>
      </c>
      <c r="U206" s="167">
        <f t="shared" si="266"/>
        <v>34.030762048749487</v>
      </c>
      <c r="V206" s="152">
        <f t="shared" si="248"/>
        <v>35.694157552632795</v>
      </c>
      <c r="X206" s="165">
        <f>LN(SUM($W$2:W206))</f>
        <v>3.2580965380214821</v>
      </c>
      <c r="Y206" s="115" t="e">
        <f t="shared" si="267"/>
        <v>#DIV/0!</v>
      </c>
      <c r="Z206" s="152" t="e">
        <f t="shared" si="249"/>
        <v>#DIV/0!</v>
      </c>
      <c r="AA206" s="112">
        <v>1</v>
      </c>
      <c r="AB206" s="165">
        <f>LN(SUM($AA$2:AA206))</f>
        <v>6.6293632534374485</v>
      </c>
      <c r="AC206" s="166">
        <f t="shared" si="268"/>
        <v>149.52212736741691</v>
      </c>
      <c r="AD206" s="152">
        <f t="shared" si="250"/>
        <v>145.45192569294878</v>
      </c>
      <c r="AE206" s="92">
        <v>18</v>
      </c>
      <c r="AF206" s="165">
        <f>LN(SUM($AE$2:AE206))</f>
        <v>8.0699681490598412</v>
      </c>
      <c r="AG206" s="166">
        <f t="shared" si="269"/>
        <v>71.807540647153942</v>
      </c>
      <c r="AH206" s="152">
        <f t="shared" si="251"/>
        <v>72.467157596126057</v>
      </c>
      <c r="AJ206" s="165">
        <f>LN(SUM($AI$2:AI206))</f>
        <v>5.4116460518550396</v>
      </c>
      <c r="AK206" s="166">
        <f t="shared" si="270"/>
        <v>254.08148088426759</v>
      </c>
      <c r="AL206" s="152">
        <f t="shared" si="252"/>
        <v>242.73270522128041</v>
      </c>
      <c r="AM206" s="92">
        <v>13</v>
      </c>
      <c r="AN206" s="165">
        <f>LN(SUM($AM$2:AM206))</f>
        <v>6.5820251388928259</v>
      </c>
      <c r="AO206" s="166">
        <f t="shared" si="271"/>
        <v>56.154965445568195</v>
      </c>
      <c r="AP206" s="152">
        <f t="shared" si="253"/>
        <v>58.888689800158097</v>
      </c>
      <c r="AQ206" s="112">
        <v>14</v>
      </c>
      <c r="AR206" s="165">
        <f>LN(SUM($AQ$2:AQ206))</f>
        <v>6.2989492468559423</v>
      </c>
      <c r="AS206" s="166">
        <f t="shared" si="211"/>
        <v>31.76866299182522</v>
      </c>
      <c r="AT206" s="152">
        <f t="shared" si="254"/>
        <v>34.272810905956604</v>
      </c>
      <c r="AU206" s="92">
        <v>40</v>
      </c>
      <c r="AV206" s="165">
        <f>LN(SUM($AU$2:AU206))</f>
        <v>9.3137089049532165</v>
      </c>
      <c r="AW206" s="166">
        <f t="shared" si="272"/>
        <v>139.64643154543583</v>
      </c>
      <c r="AX206" s="152">
        <f t="shared" si="259"/>
        <v>134.89839562707138</v>
      </c>
      <c r="AY206" s="92">
        <v>4</v>
      </c>
      <c r="AZ206" s="168">
        <f>LN(SUM($AY$2:AY206))</f>
        <v>4.3040650932041702</v>
      </c>
      <c r="BA206" s="166">
        <f t="shared" si="273"/>
        <v>59.489216234360811</v>
      </c>
      <c r="BB206" s="152">
        <f t="shared" si="260"/>
        <v>109.10386493608338</v>
      </c>
      <c r="BD206" s="168">
        <f>LN(SUM($BC$2:BC206))</f>
        <v>5.2626901889048856</v>
      </c>
      <c r="BE206" s="166">
        <f t="shared" si="274"/>
        <v>232.21027852702662</v>
      </c>
      <c r="BF206" s="152">
        <f t="shared" si="261"/>
        <v>227.59570973757889</v>
      </c>
      <c r="BG206" s="92">
        <v>54</v>
      </c>
      <c r="BH206" s="168">
        <f>LN(SUM($BG$2:BG206))</f>
        <v>7.4241652810420282</v>
      </c>
      <c r="BI206" s="115">
        <f t="shared" si="275"/>
        <v>28.471219654189731</v>
      </c>
      <c r="BJ206" s="152">
        <f t="shared" si="255"/>
        <v>31.158698214929757</v>
      </c>
      <c r="BK206" s="92">
        <v>5</v>
      </c>
      <c r="BL206" s="168">
        <f>LN(SUM($BK$2:BK206))</f>
        <v>6.513230110912307</v>
      </c>
      <c r="BM206" s="115">
        <f t="shared" si="276"/>
        <v>66.1342986414368</v>
      </c>
      <c r="BN206" s="152">
        <f t="shared" si="256"/>
        <v>66.45833304816604</v>
      </c>
      <c r="BO206" s="92">
        <v>1</v>
      </c>
      <c r="BP206" s="168">
        <f>LN(SUM($BO$2:BO206))</f>
        <v>5.6835797673386814</v>
      </c>
      <c r="BQ206" s="115">
        <f t="shared" si="277"/>
        <v>91.74965039688162</v>
      </c>
      <c r="BR206" s="152">
        <f t="shared" si="257"/>
        <v>96.642147440910435</v>
      </c>
      <c r="BS206" s="96">
        <v>265</v>
      </c>
      <c r="BT206" s="168">
        <f>LN(SUM($BS$2:BS206))</f>
        <v>10.125750716423031</v>
      </c>
      <c r="BU206" s="169">
        <f t="shared" si="278"/>
        <v>70.182728091599913</v>
      </c>
      <c r="BV206" s="152">
        <f t="shared" si="258"/>
        <v>71.967095211446761</v>
      </c>
    </row>
    <row r="207" spans="1:74" x14ac:dyDescent="0.25">
      <c r="A207" s="163">
        <f t="shared" si="154"/>
        <v>268</v>
      </c>
      <c r="B207" s="164">
        <v>44170</v>
      </c>
      <c r="C207" s="107">
        <v>5</v>
      </c>
      <c r="D207" s="165">
        <f>LN(SUM($C$2:C207))</f>
        <v>6.061456918928017</v>
      </c>
      <c r="E207" s="166">
        <f t="shared" si="262"/>
        <v>31.859361803602006</v>
      </c>
      <c r="F207" s="152">
        <f t="shared" si="244"/>
        <v>32.855462689955878</v>
      </c>
      <c r="G207" s="107">
        <v>36</v>
      </c>
      <c r="H207" s="165">
        <f>LN(SUM($G$2:G207))</f>
        <v>7.7853051825398616</v>
      </c>
      <c r="I207" s="166">
        <f t="shared" si="263"/>
        <v>30.701475509228349</v>
      </c>
      <c r="J207" s="152">
        <f t="shared" si="245"/>
        <v>31.621711553860731</v>
      </c>
      <c r="K207" s="107">
        <v>5</v>
      </c>
      <c r="L207" s="165">
        <f>LN(SUM($K$2:K207))</f>
        <v>7.1356873470281439</v>
      </c>
      <c r="M207" s="166">
        <f t="shared" si="264"/>
        <v>168.34304026988931</v>
      </c>
      <c r="N207" s="152">
        <f t="shared" si="246"/>
        <v>175.42674977587811</v>
      </c>
      <c r="O207" s="92">
        <v>12</v>
      </c>
      <c r="P207" s="165">
        <f>LN(SUM($O$2:O207))</f>
        <v>7.2218358252884487</v>
      </c>
      <c r="Q207" s="166">
        <f t="shared" si="265"/>
        <v>45.217760565682688</v>
      </c>
      <c r="R207" s="152">
        <f t="shared" si="247"/>
        <v>44.568975239670067</v>
      </c>
      <c r="S207" s="92">
        <v>1</v>
      </c>
      <c r="T207" s="165">
        <f>LN(SUM($S$2:S207))</f>
        <v>3.8286413964890951</v>
      </c>
      <c r="U207" s="167">
        <f t="shared" si="266"/>
        <v>27.628007214656563</v>
      </c>
      <c r="V207" s="152">
        <f t="shared" si="248"/>
        <v>32.529345655229868</v>
      </c>
      <c r="X207" s="165">
        <f>LN(SUM($W$2:W207))</f>
        <v>3.2580965380214821</v>
      </c>
      <c r="Y207" s="115" t="e">
        <f t="shared" si="267"/>
        <v>#DIV/0!</v>
      </c>
      <c r="Z207" s="152" t="e">
        <f t="shared" si="249"/>
        <v>#DIV/0!</v>
      </c>
      <c r="AA207" s="112">
        <v>7</v>
      </c>
      <c r="AB207" s="165">
        <f>LN(SUM($AA$2:AA207))</f>
        <v>6.6385677891665207</v>
      </c>
      <c r="AC207" s="166">
        <f t="shared" si="268"/>
        <v>134.97958958071871</v>
      </c>
      <c r="AD207" s="152">
        <f t="shared" si="250"/>
        <v>141.57626672385643</v>
      </c>
      <c r="AE207" s="92">
        <v>28</v>
      </c>
      <c r="AF207" s="165">
        <f>LN(SUM($AE$2:AE207))</f>
        <v>8.0786882292298721</v>
      </c>
      <c r="AG207" s="166">
        <f t="shared" si="269"/>
        <v>70.865165813277045</v>
      </c>
      <c r="AH207" s="152">
        <f t="shared" si="251"/>
        <v>71.313717020759725</v>
      </c>
      <c r="AJ207" s="165">
        <f>LN(SUM($AI$2:AI207))</f>
        <v>5.4116460518550396</v>
      </c>
      <c r="AK207" s="166">
        <f t="shared" si="270"/>
        <v>288.14216239817279</v>
      </c>
      <c r="AL207" s="152">
        <f t="shared" si="252"/>
        <v>270.67927768669739</v>
      </c>
      <c r="AM207" s="92">
        <v>14</v>
      </c>
      <c r="AN207" s="165">
        <f>LN(SUM($AM$2:AM207))</f>
        <v>6.6012301187288767</v>
      </c>
      <c r="AO207" s="166">
        <f t="shared" si="271"/>
        <v>47.544021099067997</v>
      </c>
      <c r="AP207" s="152">
        <f t="shared" si="253"/>
        <v>54.885842716480994</v>
      </c>
      <c r="AQ207" s="112">
        <v>3</v>
      </c>
      <c r="AR207" s="165">
        <f>LN(SUM($AQ$2:AQ207))</f>
        <v>6.3044488024219811</v>
      </c>
      <c r="AS207" s="166">
        <f t="shared" si="211"/>
        <v>36.305393857251453</v>
      </c>
      <c r="AT207" s="152">
        <f t="shared" si="254"/>
        <v>33.912947296614043</v>
      </c>
      <c r="AU207" s="92">
        <v>37</v>
      </c>
      <c r="AV207" s="165">
        <f>LN(SUM($AU$2:AU207))</f>
        <v>9.317039990635239</v>
      </c>
      <c r="AW207" s="166">
        <f t="shared" si="272"/>
        <v>137.86943781956012</v>
      </c>
      <c r="AX207" s="152">
        <f t="shared" si="259"/>
        <v>137.72042786953278</v>
      </c>
      <c r="AY207" s="92">
        <v>3</v>
      </c>
      <c r="AZ207" s="168">
        <f>LN(SUM($AY$2:AY207))</f>
        <v>4.3438054218536841</v>
      </c>
      <c r="BA207" s="166">
        <f t="shared" si="273"/>
        <v>34.881807040616437</v>
      </c>
      <c r="BB207" s="152">
        <f t="shared" si="260"/>
        <v>80.932556253834321</v>
      </c>
      <c r="BC207" s="112">
        <v>1</v>
      </c>
      <c r="BD207" s="168">
        <f>LN(SUM($BC$2:BC207))</f>
        <v>5.2678581590633282</v>
      </c>
      <c r="BE207" s="166">
        <f t="shared" si="274"/>
        <v>186.16678566921021</v>
      </c>
      <c r="BF207" s="152">
        <f t="shared" si="261"/>
        <v>207.9232577245692</v>
      </c>
      <c r="BG207" s="92">
        <v>41</v>
      </c>
      <c r="BH207" s="168">
        <f>LN(SUM($BG$2:BG207))</f>
        <v>7.4483338608974758</v>
      </c>
      <c r="BI207" s="115">
        <f t="shared" si="275"/>
        <v>24.798079461373742</v>
      </c>
      <c r="BJ207" s="152">
        <f t="shared" si="255"/>
        <v>28.339793940342318</v>
      </c>
      <c r="BK207" s="92">
        <v>3</v>
      </c>
      <c r="BL207" s="168">
        <f>LN(SUM($BK$2:BK207))</f>
        <v>6.517671272912275</v>
      </c>
      <c r="BM207" s="115">
        <f t="shared" si="276"/>
        <v>66.151068525362888</v>
      </c>
      <c r="BN207" s="152">
        <f t="shared" si="256"/>
        <v>67.299967141376086</v>
      </c>
      <c r="BO207" s="92">
        <v>6</v>
      </c>
      <c r="BP207" s="168">
        <f>LN(SUM($BO$2:BO207))</f>
        <v>5.7037824746562009</v>
      </c>
      <c r="BQ207" s="115">
        <f t="shared" si="277"/>
        <v>76.289773809918401</v>
      </c>
      <c r="BR207" s="152">
        <f t="shared" si="257"/>
        <v>86.468887058705221</v>
      </c>
      <c r="BS207" s="96">
        <v>202</v>
      </c>
      <c r="BT207" s="168">
        <f>LN(SUM($BS$2:BS207))</f>
        <v>10.133805307598339</v>
      </c>
      <c r="BU207" s="169">
        <f t="shared" si="278"/>
        <v>65.525283085880545</v>
      </c>
      <c r="BV207" s="152">
        <f t="shared" si="258"/>
        <v>69.567222244879204</v>
      </c>
    </row>
    <row r="208" spans="1:74" x14ac:dyDescent="0.25">
      <c r="A208" s="163">
        <f t="shared" si="154"/>
        <v>269</v>
      </c>
      <c r="B208" s="164">
        <v>44171</v>
      </c>
      <c r="D208" s="165">
        <f>LN(SUM($C$2:C208))</f>
        <v>6.061456918928017</v>
      </c>
      <c r="E208" s="166">
        <f t="shared" si="262"/>
        <v>32.238828561261769</v>
      </c>
      <c r="F208" s="152">
        <f t="shared" si="244"/>
        <v>32.073631203302902</v>
      </c>
      <c r="H208" s="165">
        <f>LN(SUM($G$2:G208))</f>
        <v>7.7853051825398616</v>
      </c>
      <c r="I208" s="166">
        <f t="shared" si="263"/>
        <v>30.966137849153451</v>
      </c>
      <c r="J208" s="152">
        <f t="shared" si="245"/>
        <v>31.209818496788344</v>
      </c>
      <c r="L208" s="165">
        <f>LN(SUM($K$2:K208))</f>
        <v>7.1356873470281439</v>
      </c>
      <c r="M208" s="166">
        <f t="shared" si="264"/>
        <v>166.33342884081662</v>
      </c>
      <c r="N208" s="152">
        <f t="shared" si="246"/>
        <v>171.62715638531449</v>
      </c>
      <c r="P208" s="165">
        <f>LN(SUM($O$2:O208))</f>
        <v>7.2218358252884487</v>
      </c>
      <c r="Q208" s="166">
        <f t="shared" si="265"/>
        <v>57.356277023073901</v>
      </c>
      <c r="R208" s="152">
        <f t="shared" si="247"/>
        <v>49.267472087293676</v>
      </c>
      <c r="T208" s="165">
        <f>LN(SUM($S$2:S208))</f>
        <v>3.8286413964890951</v>
      </c>
      <c r="U208" s="167">
        <f t="shared" si="266"/>
        <v>27.92990075265195</v>
      </c>
      <c r="V208" s="152">
        <f t="shared" si="248"/>
        <v>29.862890005352668</v>
      </c>
      <c r="X208" s="165">
        <f>LN(SUM($W$2:W208))</f>
        <v>3.2580965380214821</v>
      </c>
      <c r="Y208" s="115" t="e">
        <f t="shared" si="267"/>
        <v>#DIV/0!</v>
      </c>
      <c r="Z208" s="152" t="e">
        <f t="shared" si="249"/>
        <v>#DIV/0!</v>
      </c>
      <c r="AB208" s="165">
        <f>LN(SUM($AA$2:AA208))</f>
        <v>6.6385677891665207</v>
      </c>
      <c r="AC208" s="166">
        <f t="shared" si="268"/>
        <v>157.60222689547152</v>
      </c>
      <c r="AD208" s="152">
        <f t="shared" si="250"/>
        <v>147.36798128120236</v>
      </c>
      <c r="AF208" s="165">
        <f>LN(SUM($AE$2:AE208))</f>
        <v>8.0786882292298721</v>
      </c>
      <c r="AG208" s="166">
        <f t="shared" si="269"/>
        <v>89.679251582526163</v>
      </c>
      <c r="AH208" s="152">
        <f t="shared" si="251"/>
        <v>77.450652680985726</v>
      </c>
      <c r="AJ208" s="165">
        <f>LN(SUM($AI$2:AI208))</f>
        <v>5.4116460518550396</v>
      </c>
      <c r="AK208" s="166">
        <f t="shared" si="270"/>
        <v>432.79819846164793</v>
      </c>
      <c r="AL208" s="152">
        <f t="shared" si="252"/>
        <v>325.00728058136275</v>
      </c>
      <c r="AN208" s="165">
        <f>LN(SUM($AM$2:AM208))</f>
        <v>6.6012301187288767</v>
      </c>
      <c r="AO208" s="166">
        <f t="shared" si="271"/>
        <v>51.095725259280478</v>
      </c>
      <c r="AP208" s="152">
        <f t="shared" si="253"/>
        <v>51.598237267972223</v>
      </c>
      <c r="AR208" s="165">
        <f>LN(SUM($AQ$2:AQ208))</f>
        <v>6.3044488024219811</v>
      </c>
      <c r="AS208" s="166">
        <f t="shared" si="211"/>
        <v>59.627286945633614</v>
      </c>
      <c r="AT208" s="152">
        <f t="shared" si="254"/>
        <v>42.567114598236763</v>
      </c>
      <c r="AV208" s="165">
        <f>LN(SUM($AU$2:AU208))</f>
        <v>9.317039990635239</v>
      </c>
      <c r="AW208" s="166">
        <f t="shared" si="272"/>
        <v>172.02048074508477</v>
      </c>
      <c r="AX208" s="152">
        <f t="shared" si="259"/>
        <v>149.84545003669359</v>
      </c>
      <c r="AZ208" s="168">
        <f>LN(SUM($AY$2:AY208))</f>
        <v>4.3438054218536841</v>
      </c>
      <c r="BA208" s="166">
        <f t="shared" si="273"/>
        <v>29.306354949072222</v>
      </c>
      <c r="BB208" s="152">
        <f t="shared" si="260"/>
        <v>41.225792741349828</v>
      </c>
      <c r="BD208" s="168">
        <f>LN(SUM($BC$2:BC208))</f>
        <v>5.2678581590633282</v>
      </c>
      <c r="BE208" s="166">
        <f t="shared" si="274"/>
        <v>186.45790950541988</v>
      </c>
      <c r="BF208" s="152">
        <f t="shared" si="261"/>
        <v>201.61165790055225</v>
      </c>
      <c r="BH208" s="168">
        <f>LN(SUM($BG$2:BG208))</f>
        <v>7.4483338608974758</v>
      </c>
      <c r="BI208" s="115">
        <f t="shared" si="275"/>
        <v>26.900613284719118</v>
      </c>
      <c r="BJ208" s="152">
        <f t="shared" si="255"/>
        <v>26.723304133427529</v>
      </c>
      <c r="BL208" s="168">
        <f>LN(SUM($BK$2:BK208))</f>
        <v>6.517671272912275</v>
      </c>
      <c r="BM208" s="115">
        <f t="shared" si="276"/>
        <v>83.506362002505782</v>
      </c>
      <c r="BN208" s="152">
        <f t="shared" si="256"/>
        <v>71.93057638976849</v>
      </c>
      <c r="BP208" s="168">
        <f>LN(SUM($BO$2:BO208))</f>
        <v>5.7037824746562009</v>
      </c>
      <c r="BQ208" s="115">
        <f t="shared" si="277"/>
        <v>81.228968096155754</v>
      </c>
      <c r="BR208" s="152">
        <f t="shared" si="257"/>
        <v>83.089464100985253</v>
      </c>
      <c r="BT208" s="168">
        <f>LN(SUM($BS$2:BS208))</f>
        <v>10.133805307598339</v>
      </c>
      <c r="BU208" s="169">
        <f t="shared" si="278"/>
        <v>76.778344716978879</v>
      </c>
      <c r="BV208" s="152">
        <f t="shared" si="258"/>
        <v>70.828785298153107</v>
      </c>
    </row>
    <row r="209" spans="1:74" x14ac:dyDescent="0.25">
      <c r="A209" s="163">
        <f t="shared" si="154"/>
        <v>270</v>
      </c>
      <c r="B209" s="164">
        <v>44172</v>
      </c>
      <c r="C209" s="92">
        <v>14</v>
      </c>
      <c r="D209" s="165">
        <f>LN(SUM($C$2:C209))</f>
        <v>6.0935697700451357</v>
      </c>
      <c r="E209" s="166">
        <f t="shared" si="262"/>
        <v>33.744883841839055</v>
      </c>
      <c r="F209" s="152">
        <f>AVERAGE(E207:E209)</f>
        <v>32.614358068900941</v>
      </c>
      <c r="G209" s="92">
        <v>59</v>
      </c>
      <c r="H209" s="165">
        <f>LN(SUM($G$2:G209))</f>
        <v>7.8095413246534102</v>
      </c>
      <c r="I209" s="166">
        <f t="shared" si="263"/>
        <v>33.920732803177224</v>
      </c>
      <c r="J209" s="152">
        <f>AVERAGE(I207:I209)</f>
        <v>31.86278205385301</v>
      </c>
      <c r="K209" s="92">
        <v>9</v>
      </c>
      <c r="L209" s="165">
        <f>LN(SUM($K$2:K209))</f>
        <v>7.1428274011616208</v>
      </c>
      <c r="M209" s="166">
        <f t="shared" si="264"/>
        <v>167.1166303825797</v>
      </c>
      <c r="N209" s="152">
        <f>AVERAGE(M207:M209)</f>
        <v>167.2643664977619</v>
      </c>
      <c r="O209" s="92">
        <v>44</v>
      </c>
      <c r="P209" s="165">
        <f>LN(SUM($O$2:O209))</f>
        <v>7.2534703826845277</v>
      </c>
      <c r="Q209" s="166">
        <f t="shared" si="265"/>
        <v>58.133330663871916</v>
      </c>
      <c r="R209" s="152">
        <f>AVERAGE(Q207:Q209)</f>
        <v>53.569122750876168</v>
      </c>
      <c r="T209" s="165">
        <f>LN(SUM($S$2:S209))</f>
        <v>3.8286413964890951</v>
      </c>
      <c r="U209" s="167">
        <f t="shared" si="266"/>
        <v>35.446562063738732</v>
      </c>
      <c r="V209" s="152">
        <f>AVERAGE(U207:U209)</f>
        <v>30.334823343682416</v>
      </c>
      <c r="W209" s="92">
        <v>3</v>
      </c>
      <c r="X209" s="165">
        <f>LN(SUM($W$2:W209))</f>
        <v>3.3672958299864741</v>
      </c>
      <c r="Y209" s="115">
        <f t="shared" si="267"/>
        <v>59.243732892518757</v>
      </c>
      <c r="Z209" s="152" t="e">
        <f>AVERAGE(Y207:Y209)</f>
        <v>#DIV/0!</v>
      </c>
      <c r="AA209" s="112">
        <v>6</v>
      </c>
      <c r="AB209" s="165">
        <f>LN(SUM($AA$2:AA209))</f>
        <v>6.6463905148477291</v>
      </c>
      <c r="AC209" s="166">
        <f t="shared" si="268"/>
        <v>144.32170166368857</v>
      </c>
      <c r="AD209" s="152">
        <f>AVERAGE(AC207:AC209)</f>
        <v>145.63450604662626</v>
      </c>
      <c r="AE209" s="92">
        <v>44</v>
      </c>
      <c r="AF209" s="165">
        <f>LN(SUM($AE$2:AE209))</f>
        <v>8.0922394067242109</v>
      </c>
      <c r="AG209" s="166">
        <f t="shared" si="269"/>
        <v>96.389921750247723</v>
      </c>
      <c r="AH209" s="152">
        <f>AVERAGE(AG207:AG209)</f>
        <v>85.64477971535031</v>
      </c>
      <c r="AJ209" s="165">
        <f>LN(SUM($AI$2:AI209))</f>
        <v>5.4116460518550396</v>
      </c>
      <c r="AK209" s="166">
        <f t="shared" si="270"/>
        <v>721.33033076941319</v>
      </c>
      <c r="AL209" s="152">
        <f>AVERAGE(AK207:AK209)</f>
        <v>480.75689720974464</v>
      </c>
      <c r="AM209" s="92">
        <v>12</v>
      </c>
      <c r="AN209" s="165">
        <f>LN(SUM($AM$2:AM209))</f>
        <v>6.6174029779744776</v>
      </c>
      <c r="AO209" s="166">
        <f t="shared" si="271"/>
        <v>51.099781176527898</v>
      </c>
      <c r="AP209" s="152">
        <f>AVERAGE(AO207:AO209)</f>
        <v>49.913175844958793</v>
      </c>
      <c r="AQ209" s="112">
        <v>11</v>
      </c>
      <c r="AR209" s="165">
        <f>LN(SUM($AQ$2:AQ209))</f>
        <v>6.3243589623813108</v>
      </c>
      <c r="AS209" s="166">
        <f t="shared" si="211"/>
        <v>58.239075341283922</v>
      </c>
      <c r="AT209" s="152">
        <f t="shared" si="254"/>
        <v>51.390585381389663</v>
      </c>
      <c r="AU209" s="92">
        <v>39</v>
      </c>
      <c r="AV209" s="165">
        <f>LN(SUM($AU$2:AU209))</f>
        <v>9.3205391642742583</v>
      </c>
      <c r="AW209" s="166">
        <f t="shared" si="272"/>
        <v>220.13361327279188</v>
      </c>
      <c r="AX209" s="152">
        <f>AVERAGE(AW207:AW209)</f>
        <v>176.67451061247891</v>
      </c>
      <c r="AZ209" s="168">
        <f>LN(SUM($AY$2:AY209))</f>
        <v>4.3438054218536841</v>
      </c>
      <c r="BA209" s="166">
        <f t="shared" si="273"/>
        <v>30.145972937815184</v>
      </c>
      <c r="BB209" s="152">
        <f>AVERAGE(BA207:BA209)</f>
        <v>31.444711642501286</v>
      </c>
      <c r="BC209" s="112">
        <v>2</v>
      </c>
      <c r="BD209" s="168">
        <f>LN(SUM($BC$2:BC209))</f>
        <v>5.2781146592305168</v>
      </c>
      <c r="BE209" s="166">
        <f t="shared" si="274"/>
        <v>170.45432257011046</v>
      </c>
      <c r="BF209" s="152">
        <f>AVERAGE(BE207:BE209)</f>
        <v>181.02633924824684</v>
      </c>
      <c r="BG209" s="92">
        <v>50</v>
      </c>
      <c r="BH209" s="168">
        <f>LN(SUM($BG$2:BG209))</f>
        <v>7.4770384723196965</v>
      </c>
      <c r="BI209" s="115">
        <f t="shared" si="275"/>
        <v>28.924178860673191</v>
      </c>
      <c r="BJ209" s="152">
        <f>AVERAGE(BI207:BI209)</f>
        <v>26.874290535588685</v>
      </c>
      <c r="BK209" s="92">
        <v>6</v>
      </c>
      <c r="BL209" s="168">
        <f>LN(SUM($BK$2:BK209))</f>
        <v>6.5264948595707901</v>
      </c>
      <c r="BM209" s="115">
        <f t="shared" si="276"/>
        <v>107.39077171829753</v>
      </c>
      <c r="BN209" s="152">
        <f>AVERAGE(BM207:BM209)</f>
        <v>85.68273408205539</v>
      </c>
      <c r="BP209" s="168">
        <f>LN(SUM($BO$2:BO209))</f>
        <v>5.7037824746562009</v>
      </c>
      <c r="BQ209" s="115">
        <f t="shared" si="277"/>
        <v>100.40643975236114</v>
      </c>
      <c r="BR209" s="152">
        <f>AVERAGE(BQ207:BQ209)</f>
        <v>85.975060552811769</v>
      </c>
      <c r="BS209" s="96">
        <v>299</v>
      </c>
      <c r="BT209" s="168">
        <f>LN(SUM($BS$2:BS209))</f>
        <v>10.145609862448119</v>
      </c>
      <c r="BU209" s="169">
        <f t="shared" si="278"/>
        <v>84.205780269722638</v>
      </c>
      <c r="BV209" s="152">
        <f>AVERAGE(BU207:BU209)</f>
        <v>75.503136024194021</v>
      </c>
    </row>
    <row r="210" spans="1:74" x14ac:dyDescent="0.25">
      <c r="A210" s="163">
        <f t="shared" si="154"/>
        <v>271</v>
      </c>
      <c r="B210" s="164">
        <v>44173</v>
      </c>
      <c r="C210" s="92">
        <v>4</v>
      </c>
      <c r="D210" s="165">
        <f>LN(SUM($C$2:C210))</f>
        <v>6.1025585946135692</v>
      </c>
      <c r="E210" s="166">
        <f t="shared" si="262"/>
        <v>38.05541222087318</v>
      </c>
      <c r="F210" s="152">
        <f>AVERAGE(E208:E210)</f>
        <v>34.679708207991332</v>
      </c>
      <c r="G210" s="92">
        <v>18</v>
      </c>
      <c r="H210" s="165">
        <f>LN(SUM($G$2:G210))</f>
        <v>7.8168199657645525</v>
      </c>
      <c r="I210" s="166">
        <f t="shared" si="263"/>
        <v>40.5369229349145</v>
      </c>
      <c r="J210" s="152">
        <f>AVERAGE(I208:I210)</f>
        <v>35.141264529081724</v>
      </c>
      <c r="K210" s="92">
        <v>1</v>
      </c>
      <c r="L210" s="165">
        <f>LN(SUM($K$2:K210))</f>
        <v>7.1436176027041212</v>
      </c>
      <c r="M210" s="166">
        <f t="shared" si="264"/>
        <v>181.43308950646414</v>
      </c>
      <c r="N210" s="152">
        <f>AVERAGE(M208:M210)</f>
        <v>171.62771624328684</v>
      </c>
      <c r="O210" s="92">
        <v>1</v>
      </c>
      <c r="P210" s="165">
        <f>LN(SUM($O$2:O210))</f>
        <v>7.2541778464565176</v>
      </c>
      <c r="Q210" s="166">
        <f t="shared" si="265"/>
        <v>64.494240226609719</v>
      </c>
      <c r="R210" s="152">
        <f>AVERAGE(Q208:Q210)</f>
        <v>59.994615971185176</v>
      </c>
      <c r="T210" s="165">
        <f>LN(SUM($S$2:S210))</f>
        <v>3.8286413964890951</v>
      </c>
      <c r="U210" s="167">
        <f t="shared" si="266"/>
        <v>54.033727097712536</v>
      </c>
      <c r="V210" s="152">
        <f>AVERAGE(U208:U210)</f>
        <v>39.136729971367743</v>
      </c>
      <c r="X210" s="165">
        <f>LN(SUM($W$2:W210))</f>
        <v>3.3672958299864741</v>
      </c>
      <c r="Y210" s="115">
        <f t="shared" si="267"/>
        <v>35.54623973551125</v>
      </c>
      <c r="Z210" s="152" t="e">
        <f>AVERAGE(Y208:Y210)</f>
        <v>#DIV/0!</v>
      </c>
      <c r="AB210" s="165">
        <f>LN(SUM($AA$2:AA210))</f>
        <v>6.6463905148477291</v>
      </c>
      <c r="AC210" s="166">
        <f t="shared" si="268"/>
        <v>155.44561114649295</v>
      </c>
      <c r="AD210" s="152">
        <f>AVERAGE(AC208:AC210)</f>
        <v>152.4565132352177</v>
      </c>
      <c r="AE210" s="92">
        <v>10</v>
      </c>
      <c r="AF210" s="165">
        <f>LN(SUM($AE$2:AE210))</f>
        <v>8.0952937768446489</v>
      </c>
      <c r="AG210" s="166">
        <f t="shared" si="269"/>
        <v>101.78221010515527</v>
      </c>
      <c r="AH210" s="152">
        <f>AVERAGE(AG208:AG210)</f>
        <v>95.950461145976377</v>
      </c>
      <c r="AJ210" s="165">
        <f>LN(SUM($AI$2:AI210))</f>
        <v>5.4116460518550396</v>
      </c>
      <c r="AK210" s="166" t="e">
        <f t="shared" si="270"/>
        <v>#DIV/0!</v>
      </c>
      <c r="AL210" s="152" t="e">
        <f>AVERAGE(AK208:AK210)</f>
        <v>#DIV/0!</v>
      </c>
      <c r="AM210" s="92">
        <v>5</v>
      </c>
      <c r="AN210" s="165">
        <f>LN(SUM($AM$2:AM210))</f>
        <v>6.6240652277998935</v>
      </c>
      <c r="AO210" s="166">
        <f t="shared" si="271"/>
        <v>56.21394544365868</v>
      </c>
      <c r="AP210" s="152">
        <f>AVERAGE(AO208:AO210)</f>
        <v>52.803150626489014</v>
      </c>
      <c r="AQ210" s="112">
        <v>4</v>
      </c>
      <c r="AR210" s="165">
        <f>LN(SUM($AQ$2:AQ210))</f>
        <v>6.3315018498936908</v>
      </c>
      <c r="AS210" s="166">
        <f t="shared" si="211"/>
        <v>66.923696585110733</v>
      </c>
      <c r="AT210" s="152">
        <f t="shared" si="254"/>
        <v>61.596686290676097</v>
      </c>
      <c r="AU210" s="92">
        <v>12</v>
      </c>
      <c r="AV210" s="165">
        <f>LN(SUM($AU$2:AU210))</f>
        <v>9.3216133743856116</v>
      </c>
      <c r="AW210" s="166">
        <f t="shared" si="272"/>
        <v>286.47939178510973</v>
      </c>
      <c r="AX210" s="152">
        <f>AVERAGE(AW208:AW210)</f>
        <v>226.21116193432877</v>
      </c>
      <c r="AZ210" s="168">
        <f>LN(SUM($AY$2:AY210))</f>
        <v>4.3438054218536841</v>
      </c>
      <c r="BA210" s="166">
        <f t="shared" si="273"/>
        <v>34.690969620006591</v>
      </c>
      <c r="BB210" s="152">
        <f>AVERAGE(BA208:BA210)</f>
        <v>31.381099168964663</v>
      </c>
      <c r="BC210" s="112">
        <v>7</v>
      </c>
      <c r="BD210" s="168">
        <f>LN(SUM($BC$2:BC210))</f>
        <v>5.3132059790417872</v>
      </c>
      <c r="BE210" s="166">
        <f t="shared" si="274"/>
        <v>88.696660400747362</v>
      </c>
      <c r="BF210" s="152">
        <f>AVERAGE(BE208:BE210)</f>
        <v>148.53629749209259</v>
      </c>
      <c r="BG210" s="92">
        <v>17</v>
      </c>
      <c r="BH210" s="168">
        <f>LN(SUM($BG$2:BG210))</f>
        <v>7.486613313139955</v>
      </c>
      <c r="BI210" s="115">
        <f t="shared" si="275"/>
        <v>34.675029887566851</v>
      </c>
      <c r="BJ210" s="152">
        <f>AVERAGE(BI208:BI210)</f>
        <v>30.166607344319718</v>
      </c>
      <c r="BK210" s="92">
        <v>1</v>
      </c>
      <c r="BL210" s="168">
        <f>LN(SUM($BK$2:BK210))</f>
        <v>6.5279579176225502</v>
      </c>
      <c r="BM210" s="115">
        <f t="shared" si="276"/>
        <v>130.71642912366769</v>
      </c>
      <c r="BN210" s="152">
        <f>AVERAGE(BM208:BM210)</f>
        <v>107.204520948157</v>
      </c>
      <c r="BO210" s="92">
        <v>5</v>
      </c>
      <c r="BP210" s="168">
        <f>LN(SUM($BO$2:BO210))</f>
        <v>5.7203117766074119</v>
      </c>
      <c r="BQ210" s="115">
        <f t="shared" si="277"/>
        <v>103.32265286315118</v>
      </c>
      <c r="BR210" s="152">
        <f>AVERAGE(BQ208:BQ210)</f>
        <v>94.986020237222689</v>
      </c>
      <c r="BS210" s="96">
        <v>85</v>
      </c>
      <c r="BT210" s="168">
        <f>LN(SUM($BS$2:BS210))</f>
        <v>10.148940390770173</v>
      </c>
      <c r="BU210" s="169">
        <f t="shared" si="278"/>
        <v>97.664066273969524</v>
      </c>
      <c r="BV210" s="152">
        <f>AVERAGE(BU208:BU210)</f>
        <v>86.216063753557023</v>
      </c>
    </row>
    <row r="211" spans="1:74" x14ac:dyDescent="0.25">
      <c r="A211" s="163">
        <f t="shared" si="154"/>
        <v>272</v>
      </c>
      <c r="B211" s="164">
        <v>44174</v>
      </c>
      <c r="C211" s="92">
        <v>12</v>
      </c>
      <c r="D211" s="165">
        <f>LN(SUM($C$2:C211))</f>
        <v>6.1290502100605453</v>
      </c>
      <c r="E211" s="166">
        <f t="shared" si="262"/>
        <v>41.370090918653268</v>
      </c>
      <c r="F211" s="152">
        <f>AVERAGE(E209:E211)</f>
        <v>37.723462327121837</v>
      </c>
      <c r="G211" s="92">
        <v>46</v>
      </c>
      <c r="H211" s="165">
        <f>LN(SUM($G$2:G211))</f>
        <v>7.8351837552667485</v>
      </c>
      <c r="I211" s="166">
        <f t="shared" si="263"/>
        <v>47.321635837245069</v>
      </c>
      <c r="J211" s="152">
        <f>AVERAGE(I209:I211)</f>
        <v>40.593097191778931</v>
      </c>
      <c r="K211" s="92">
        <v>4</v>
      </c>
      <c r="L211" s="165">
        <f>LN(SUM($K$2:K211))</f>
        <v>7.1467721794526371</v>
      </c>
      <c r="M211" s="166">
        <f t="shared" si="264"/>
        <v>193.54620751325848</v>
      </c>
      <c r="N211" s="152">
        <f>AVERAGE(M209:M211)</f>
        <v>180.6986424674341</v>
      </c>
      <c r="O211" s="92">
        <v>10</v>
      </c>
      <c r="P211" s="165">
        <f>LN(SUM($O$2:O211))</f>
        <v>7.2612250919719212</v>
      </c>
      <c r="Q211" s="166">
        <f t="shared" si="265"/>
        <v>67.012684673703461</v>
      </c>
      <c r="R211" s="152">
        <f>AVERAGE(Q209:Q211)</f>
        <v>63.213418521395035</v>
      </c>
      <c r="T211" s="165">
        <f>LN(SUM($S$2:S211))</f>
        <v>3.8286413964890951</v>
      </c>
      <c r="U211" s="167">
        <f t="shared" si="266"/>
        <v>78.804574342866758</v>
      </c>
      <c r="V211" s="152">
        <f>AVERAGE(U209:U211)</f>
        <v>56.094954501439339</v>
      </c>
      <c r="X211" s="165">
        <f>LN(SUM($W$2:W211))</f>
        <v>3.3672958299864741</v>
      </c>
      <c r="Y211" s="115">
        <f t="shared" si="267"/>
        <v>29.621866446259379</v>
      </c>
      <c r="Z211" s="152">
        <f>AVERAGE(Y209:Y211)</f>
        <v>41.470613024763125</v>
      </c>
      <c r="AB211" s="165">
        <f>LN(SUM($AA$2:AA211))</f>
        <v>6.6463905148477291</v>
      </c>
      <c r="AC211" s="166">
        <f t="shared" si="268"/>
        <v>200.23923894423731</v>
      </c>
      <c r="AD211" s="152">
        <f>AVERAGE(AC209:AC211)</f>
        <v>166.66885058480628</v>
      </c>
      <c r="AE211" s="92">
        <v>13</v>
      </c>
      <c r="AF211" s="165">
        <f>LN(SUM($AE$2:AE211))</f>
        <v>8.0992505617969606</v>
      </c>
      <c r="AG211" s="166">
        <f t="shared" si="269"/>
        <v>114.84894775490424</v>
      </c>
      <c r="AH211" s="152">
        <f>AVERAGE(AG209:AG211)</f>
        <v>104.34035987010242</v>
      </c>
      <c r="AI211" s="92">
        <v>1</v>
      </c>
      <c r="AJ211" s="165">
        <f>LN(SUM($AI$2:AI211))</f>
        <v>5.4161004022044201</v>
      </c>
      <c r="AK211" s="166">
        <f t="shared" si="270"/>
        <v>1452.3719909292249</v>
      </c>
      <c r="AL211" s="152" t="e">
        <f>AVERAGE(AK209:AK211)</f>
        <v>#DIV/0!</v>
      </c>
      <c r="AM211" s="92">
        <v>1</v>
      </c>
      <c r="AN211" s="165">
        <f>LN(SUM($AM$2:AM211))</f>
        <v>6.6253923680079563</v>
      </c>
      <c r="AO211" s="166">
        <f t="shared" si="271"/>
        <v>68.131286972444215</v>
      </c>
      <c r="AP211" s="152">
        <f>AVERAGE(AO209:AO211)</f>
        <v>58.481671197543598</v>
      </c>
      <c r="AQ211" s="112">
        <v>2</v>
      </c>
      <c r="AR211" s="165">
        <f>LN(SUM($AQ$2:AQ211))</f>
        <v>6.3350542514980592</v>
      </c>
      <c r="AS211" s="166">
        <f t="shared" si="211"/>
        <v>71.472392789435602</v>
      </c>
      <c r="AT211" s="152">
        <f t="shared" si="254"/>
        <v>65.545054905276757</v>
      </c>
      <c r="AU211" s="92">
        <v>22</v>
      </c>
      <c r="AV211" s="165">
        <f>LN(SUM($AU$2:AU211))</f>
        <v>9.323579767582693</v>
      </c>
      <c r="AW211" s="166">
        <f t="shared" si="272"/>
        <v>324.7579738920013</v>
      </c>
      <c r="AX211" s="152">
        <f>AVERAGE(AW209:AW211)</f>
        <v>277.12365964996764</v>
      </c>
      <c r="AZ211" s="168">
        <f>LN(SUM($AY$2:AY211))</f>
        <v>4.3438054218536841</v>
      </c>
      <c r="BA211" s="166">
        <f t="shared" si="273"/>
        <v>53.113098969911768</v>
      </c>
      <c r="BB211" s="152">
        <f>AVERAGE(BA209:BA211)</f>
        <v>39.316680509244513</v>
      </c>
      <c r="BD211" s="168">
        <f>LN(SUM($BC$2:BC211))</f>
        <v>5.3132059790417872</v>
      </c>
      <c r="BE211" s="166">
        <f t="shared" si="274"/>
        <v>73.841336824191984</v>
      </c>
      <c r="BF211" s="152">
        <f>AVERAGE(BE209:BE211)</f>
        <v>110.99743993168329</v>
      </c>
      <c r="BG211" s="92">
        <v>34</v>
      </c>
      <c r="BH211" s="168">
        <f>LN(SUM($BG$2:BG211))</f>
        <v>7.5054922747374242</v>
      </c>
      <c r="BI211" s="115">
        <f t="shared" si="275"/>
        <v>39.142550396949105</v>
      </c>
      <c r="BJ211" s="152">
        <f>AVERAGE(BI209:BI211)</f>
        <v>34.247253048396381</v>
      </c>
      <c r="BK211" s="92">
        <v>12</v>
      </c>
      <c r="BL211" s="168">
        <f>LN(SUM($BK$2:BK211))</f>
        <v>6.5453496603344199</v>
      </c>
      <c r="BM211" s="115">
        <f t="shared" si="276"/>
        <v>123.63750490159055</v>
      </c>
      <c r="BN211" s="152">
        <f>AVERAGE(BM209:BM211)</f>
        <v>120.58156858118525</v>
      </c>
      <c r="BO211" s="92">
        <v>1</v>
      </c>
      <c r="BP211" s="168">
        <f>LN(SUM($BO$2:BO211))</f>
        <v>5.7235851019523807</v>
      </c>
      <c r="BQ211" s="115">
        <f t="shared" si="277"/>
        <v>95.277262606274633</v>
      </c>
      <c r="BR211" s="152">
        <f>AVERAGE(BQ209:BQ211)</f>
        <v>99.668785073928987</v>
      </c>
      <c r="BS211" s="96">
        <v>158</v>
      </c>
      <c r="BT211" s="168">
        <f>LN(SUM($BS$2:BS211))</f>
        <v>10.155101935826032</v>
      </c>
      <c r="BU211" s="169">
        <f t="shared" si="278"/>
        <v>108.8902544672782</v>
      </c>
      <c r="BV211" s="152">
        <f>AVERAGE(BU209:BU211)</f>
        <v>96.920033670323463</v>
      </c>
    </row>
    <row r="212" spans="1:74" x14ac:dyDescent="0.25">
      <c r="A212" s="163">
        <f t="shared" si="154"/>
        <v>273</v>
      </c>
      <c r="B212" s="164">
        <v>44175</v>
      </c>
      <c r="C212" s="92">
        <v>3</v>
      </c>
      <c r="D212" s="165">
        <f>LN(SUM($C$2:C212))</f>
        <v>6.1355648910817386</v>
      </c>
      <c r="E212" s="166">
        <f t="shared" si="262"/>
        <v>44.741588526753809</v>
      </c>
      <c r="F212" s="152">
        <f>AVERAGE(E210:E212)</f>
        <v>41.389030555426757</v>
      </c>
      <c r="G212" s="92">
        <v>60</v>
      </c>
      <c r="H212" s="165">
        <f>LN(SUM($G$2:G212))</f>
        <v>7.8586406556207908</v>
      </c>
      <c r="I212" s="166">
        <f t="shared" si="263"/>
        <v>48.945605312455541</v>
      </c>
      <c r="J212" s="152">
        <f>AVERAGE(I210:I212)</f>
        <v>45.601388028205037</v>
      </c>
      <c r="L212" s="165">
        <f>LN(SUM($K$2:K212))</f>
        <v>7.1467721794526371</v>
      </c>
      <c r="M212" s="166">
        <f t="shared" si="264"/>
        <v>257.67235885777393</v>
      </c>
      <c r="N212" s="152">
        <f>AVERAGE(M210:M212)</f>
        <v>210.88388529249883</v>
      </c>
      <c r="O212" s="92">
        <v>12</v>
      </c>
      <c r="P212" s="165">
        <f>LN(SUM($O$2:O212))</f>
        <v>7.2696167496081694</v>
      </c>
      <c r="Q212" s="166">
        <f t="shared" si="265"/>
        <v>69.098581676804272</v>
      </c>
      <c r="R212" s="152">
        <f>AVERAGE(Q210:Q212)</f>
        <v>66.868502192372489</v>
      </c>
      <c r="S212" s="92">
        <v>1</v>
      </c>
      <c r="T212" s="165">
        <f>LN(SUM($S$2:S212))</f>
        <v>3.8501476017100584</v>
      </c>
      <c r="U212" s="167">
        <f t="shared" si="266"/>
        <v>148.77215204577013</v>
      </c>
      <c r="V212" s="152">
        <f>AVERAGE(U210:U212)</f>
        <v>93.870151162116485</v>
      </c>
      <c r="W212" s="92">
        <v>1</v>
      </c>
      <c r="X212" s="165">
        <f>LN(SUM($W$2:W212))</f>
        <v>3.4011973816621555</v>
      </c>
      <c r="Y212" s="115">
        <f t="shared" si="267"/>
        <v>25.641578311862343</v>
      </c>
      <c r="Z212" s="152">
        <f>AVERAGE(Y210:Y212)</f>
        <v>30.269894831210991</v>
      </c>
      <c r="AA212" s="112">
        <v>8</v>
      </c>
      <c r="AB212" s="165">
        <f>LN(SUM($AA$2:AA212))</f>
        <v>6.6567265241783913</v>
      </c>
      <c r="AC212" s="166">
        <f t="shared" si="268"/>
        <v>183.86217083661663</v>
      </c>
      <c r="AD212" s="152">
        <f>AVERAGE(AC210:AC212)</f>
        <v>179.84900697578232</v>
      </c>
      <c r="AE212" s="92">
        <v>25</v>
      </c>
      <c r="AF212" s="165">
        <f>LN(SUM($AE$2:AE212))</f>
        <v>8.106816038947052</v>
      </c>
      <c r="AG212" s="166">
        <f t="shared" si="269"/>
        <v>115.33650247828037</v>
      </c>
      <c r="AH212" s="152">
        <f>AVERAGE(AG210:AG212)</f>
        <v>110.65588677944663</v>
      </c>
      <c r="AI212" s="92">
        <v>2</v>
      </c>
      <c r="AJ212" s="165">
        <f>LN(SUM($AI$2:AI212))</f>
        <v>5.4249500174814029</v>
      </c>
      <c r="AK212" s="166">
        <f t="shared" si="270"/>
        <v>397.53960456402643</v>
      </c>
      <c r="AL212" s="152" t="e">
        <f>AVERAGE(AK210:AK212)</f>
        <v>#DIV/0!</v>
      </c>
      <c r="AM212" s="92">
        <v>7</v>
      </c>
      <c r="AN212" s="165">
        <f>LN(SUM($AM$2:AM212))</f>
        <v>6.6346333578616861</v>
      </c>
      <c r="AO212" s="166">
        <f t="shared" si="271"/>
        <v>84.757444338048998</v>
      </c>
      <c r="AP212" s="152">
        <f>AVERAGE(AO210:AO212)</f>
        <v>69.700892251383962</v>
      </c>
      <c r="AQ212" s="112">
        <v>5</v>
      </c>
      <c r="AR212" s="165">
        <f>LN(SUM($AQ$2:AQ212))</f>
        <v>6.3438804341263308</v>
      </c>
      <c r="AS212" s="166">
        <f t="shared" si="211"/>
        <v>87.009494900463437</v>
      </c>
      <c r="AT212" s="152">
        <f t="shared" si="254"/>
        <v>75.135194758336596</v>
      </c>
      <c r="AU212" s="92">
        <v>59</v>
      </c>
      <c r="AV212" s="165">
        <f>LN(SUM($AU$2:AU212))</f>
        <v>9.3288342660239714</v>
      </c>
      <c r="AW212" s="166">
        <f t="shared" si="272"/>
        <v>307.92356904200756</v>
      </c>
      <c r="AX212" s="152">
        <f>AVERAGE(AW210:AW212)</f>
        <v>306.3869782397062</v>
      </c>
      <c r="AY212" s="92">
        <v>4</v>
      </c>
      <c r="AZ212" s="168">
        <f>LN(SUM($AY$2:AY212))</f>
        <v>4.3944491546724391</v>
      </c>
      <c r="BA212" s="166">
        <f t="shared" si="273"/>
        <v>71.576487935291041</v>
      </c>
      <c r="BB212" s="152">
        <f>AVERAGE(BA210:BA212)</f>
        <v>53.126852175069793</v>
      </c>
      <c r="BC212" s="112">
        <v>1</v>
      </c>
      <c r="BD212" s="168">
        <f>LN(SUM($BC$2:BC212))</f>
        <v>5.3181199938442161</v>
      </c>
      <c r="BE212" s="166">
        <f t="shared" si="274"/>
        <v>64.194544081621558</v>
      </c>
      <c r="BF212" s="152">
        <f>AVERAGE(BE210:BE212)</f>
        <v>75.577513768853635</v>
      </c>
      <c r="BG212" s="92">
        <v>9</v>
      </c>
      <c r="BH212" s="168">
        <f>LN(SUM($BG$2:BG212))</f>
        <v>7.5104305563780063</v>
      </c>
      <c r="BI212" s="115">
        <f t="shared" si="275"/>
        <v>47.176697792461312</v>
      </c>
      <c r="BJ212" s="152">
        <f>AVERAGE(BI210:BI212)</f>
        <v>40.331426025659091</v>
      </c>
      <c r="BK212" s="92">
        <v>1</v>
      </c>
      <c r="BL212" s="168">
        <f>LN(SUM($BK$2:BK212))</f>
        <v>6.5467854107605241</v>
      </c>
      <c r="BM212" s="115">
        <f t="shared" si="276"/>
        <v>116.69893882555083</v>
      </c>
      <c r="BN212" s="152">
        <f>AVERAGE(BM210:BM212)</f>
        <v>123.6842909502697</v>
      </c>
      <c r="BO212" s="92">
        <v>1</v>
      </c>
      <c r="BP212" s="168">
        <f>LN(SUM($BO$2:BO212))</f>
        <v>5.7268477475871968</v>
      </c>
      <c r="BQ212" s="115">
        <f t="shared" si="277"/>
        <v>104.37925087401715</v>
      </c>
      <c r="BR212" s="152">
        <f>AVERAGE(BQ210:BQ212)</f>
        <v>100.99305544781431</v>
      </c>
      <c r="BS212" s="96">
        <v>203</v>
      </c>
      <c r="BT212" s="168">
        <f>LN(SUM($BS$2:BS212))</f>
        <v>10.162963033097729</v>
      </c>
      <c r="BU212" s="169">
        <f t="shared" si="278"/>
        <v>114.59326226545936</v>
      </c>
      <c r="BV212" s="152">
        <f>AVERAGE(BU210:BU212)</f>
        <v>107.04919433556903</v>
      </c>
    </row>
    <row r="213" spans="1:74" x14ac:dyDescent="0.25">
      <c r="A213" s="163">
        <f t="shared" si="154"/>
        <v>274</v>
      </c>
      <c r="B213" s="164">
        <v>44176</v>
      </c>
      <c r="C213" s="92">
        <v>5</v>
      </c>
      <c r="D213" s="165">
        <f>LN(SUM($C$2:C213))</f>
        <v>6.1463292576688975</v>
      </c>
      <c r="E213" s="166">
        <f t="shared" ref="E213:E223" si="279">LN(2)/(SLOPE(D207:D213,A207:A213))</f>
        <v>44.279095805705381</v>
      </c>
      <c r="F213" s="152">
        <f t="shared" ref="F213:F223" si="280">AVERAGE(E211:E213)</f>
        <v>43.463591750370824</v>
      </c>
      <c r="G213" s="92">
        <v>45</v>
      </c>
      <c r="H213" s="165">
        <f>LN(SUM($G$2:G213))</f>
        <v>7.8758791594963098</v>
      </c>
      <c r="I213" s="166">
        <f t="shared" ref="I213:I223" si="281">LN(2)/(SLOPE(H207:H213,A207:A213))</f>
        <v>43.708508583770183</v>
      </c>
      <c r="J213" s="152">
        <f t="shared" ref="J213:J223" si="282">AVERAGE(I211:I213)</f>
        <v>46.658583244490266</v>
      </c>
      <c r="K213" s="92">
        <v>4</v>
      </c>
      <c r="L213" s="165">
        <f>LN(SUM($K$2:K213))</f>
        <v>7.1499168361321086</v>
      </c>
      <c r="M213" s="166">
        <f t="shared" ref="M213:M223" si="283">LN(2)/(SLOPE(L207:L213,$A207:$A213))</f>
        <v>282.08284981269151</v>
      </c>
      <c r="N213" s="152">
        <f t="shared" ref="N213:N223" si="284">AVERAGE(M211:M213)</f>
        <v>244.43380539457462</v>
      </c>
      <c r="O213" s="92">
        <v>20</v>
      </c>
      <c r="P213" s="165">
        <f>LN(SUM($O$2:O213))</f>
        <v>7.2834482287566313</v>
      </c>
      <c r="Q213" s="166">
        <f t="shared" ref="Q213:Q223" si="285">LN(2)/(SLOPE(P207:P213,A207:A213))</f>
        <v>67.353348068517107</v>
      </c>
      <c r="R213" s="152">
        <f t="shared" ref="R213:R223" si="286">AVERAGE(Q211:Q213)</f>
        <v>67.821538139674942</v>
      </c>
      <c r="T213" s="165">
        <f>LN(SUM($S$2:S213))</f>
        <v>3.8501476017100584</v>
      </c>
      <c r="U213" s="167">
        <f t="shared" ref="U213:U223" si="287">LN(2)/(SLOPE(T207:T213,$A207:$A213))</f>
        <v>180.48856928753042</v>
      </c>
      <c r="V213" s="152">
        <f t="shared" ref="V213:V223" si="288">AVERAGE(U211:U213)</f>
        <v>136.02176522538909</v>
      </c>
      <c r="W213" s="92">
        <v>5</v>
      </c>
      <c r="X213" s="165">
        <f>LN(SUM($W$2:W213))</f>
        <v>3.5553480614894135</v>
      </c>
      <c r="Y213" s="115">
        <f t="shared" ref="Y213:Y223" si="289">LN(2)/(SLOPE(X207:X213,$A207:$A213))</f>
        <v>16.476096569000205</v>
      </c>
      <c r="Z213" s="152">
        <f t="shared" ref="Z213:Z223" si="290">AVERAGE(Y211:Y213)</f>
        <v>23.913180442373974</v>
      </c>
      <c r="AA213" s="112">
        <v>3</v>
      </c>
      <c r="AB213" s="165">
        <f>LN(SUM($AA$2:AA213))</f>
        <v>6.6605751498396861</v>
      </c>
      <c r="AC213" s="166">
        <f t="shared" ref="AC213:AC223" si="291">LN(2)/(SLOPE(AB207:AB213,$A207:$A213))</f>
        <v>189.64438155326997</v>
      </c>
      <c r="AD213" s="152">
        <f t="shared" ref="AD213:AD223" si="292">AVERAGE(AC211:AC213)</f>
        <v>191.24859711137461</v>
      </c>
      <c r="AE213" s="92">
        <v>26</v>
      </c>
      <c r="AF213" s="165">
        <f>LN(SUM($AE$2:AE213))</f>
        <v>8.1146238864200981</v>
      </c>
      <c r="AG213" s="166">
        <f t="shared" ref="AG213:AG223" si="293">LN(2)/(SLOPE(AF207:AF213,$A207:$A213))</f>
        <v>113.44885758714567</v>
      </c>
      <c r="AH213" s="152">
        <f t="shared" ref="AH213:AH223" si="294">AVERAGE(AG211:AG213)</f>
        <v>114.54476927344342</v>
      </c>
      <c r="AI213" s="92">
        <v>1</v>
      </c>
      <c r="AJ213" s="165">
        <f>LN(SUM($AI$2:AI213))</f>
        <v>5.4293456289544411</v>
      </c>
      <c r="AK213" s="166">
        <f t="shared" ref="AK213:AK223" si="295">LN(2)/(SLOPE(AJ207:AJ213,$A207:$A213))</f>
        <v>230.60702796753711</v>
      </c>
      <c r="AL213" s="152">
        <f t="shared" ref="AL213:AL223" si="296">AVERAGE(AK211:AK213)</f>
        <v>693.50620782026283</v>
      </c>
      <c r="AM213" s="92">
        <v>19</v>
      </c>
      <c r="AN213" s="165">
        <f>LN(SUM($AM$2:AM213))</f>
        <v>6.6592939196836376</v>
      </c>
      <c r="AO213" s="166">
        <f t="shared" ref="AO213:AO223" si="297">LN(2)/(SLOPE(AN207:AN213,$A207:$A213))</f>
        <v>77.948245968538941</v>
      </c>
      <c r="AP213" s="152">
        <f t="shared" ref="AP213:AP223" si="298">AVERAGE(AO211:AO213)</f>
        <v>76.945659093010718</v>
      </c>
      <c r="AQ213" s="112">
        <v>11</v>
      </c>
      <c r="AR213" s="165">
        <f>LN(SUM($AQ$2:AQ213))</f>
        <v>6.363028103540465</v>
      </c>
      <c r="AS213" s="166">
        <f t="shared" ref="AS213:AS223" si="299">LN(2)/(SLOPE(AR207:AR213,$A207:$A213))</f>
        <v>73.156352546192437</v>
      </c>
      <c r="AT213" s="152">
        <f t="shared" ref="AT213:AT223" si="300">AVERAGE(AS211:AS213)</f>
        <v>77.21274674536383</v>
      </c>
      <c r="AU213" s="92">
        <v>28</v>
      </c>
      <c r="AV213" s="165">
        <f>LN(SUM($AU$2:AU213))</f>
        <v>9.3313182985290855</v>
      </c>
      <c r="AW213" s="166">
        <f t="shared" ref="AW213:AW223" si="301">LN(2)/(SLOPE(AV207:AV213,$A207:$A213))</f>
        <v>279.39795185441926</v>
      </c>
      <c r="AX213" s="152">
        <f t="shared" ref="AX213:AX223" si="302">AVERAGE(AW211:AW213)</f>
        <v>304.02649826280935</v>
      </c>
      <c r="AZ213" s="168">
        <f>LN(SUM($AY$2:AY213))</f>
        <v>4.3944491546724391</v>
      </c>
      <c r="BA213" s="166">
        <f t="shared" ref="BA213:BA223" si="303">LN(2)/(SLOPE(AZ207:AZ213,$A207:$A213))</f>
        <v>76.645697208524155</v>
      </c>
      <c r="BB213" s="152">
        <f t="shared" ref="BB213:BB223" si="304">AVERAGE(BA211:BA213)</f>
        <v>67.111761371242324</v>
      </c>
      <c r="BC213" s="112">
        <v>3</v>
      </c>
      <c r="BD213" s="168">
        <f>LN(SUM($BC$2:BC213))</f>
        <v>5.3327187932653688</v>
      </c>
      <c r="BE213" s="166">
        <f t="shared" ref="BE213:BE223" si="305">LN(2)/(SLOPE(BD207:BD213,$A207:$A213))</f>
        <v>58.777418949488272</v>
      </c>
      <c r="BF213" s="152">
        <f t="shared" ref="BF213:BF223" si="306">AVERAGE(BE211:BE213)</f>
        <v>65.604433285100598</v>
      </c>
      <c r="BG213" s="92">
        <v>64</v>
      </c>
      <c r="BH213" s="168">
        <f>LN(SUM($BG$2:BG213))</f>
        <v>7.5448610686584576</v>
      </c>
      <c r="BI213" s="115">
        <f t="shared" ref="BI213:BI223" si="307">LN(2)/(SLOPE(BH207:BH213,$A207:$A213))</f>
        <v>43.887056483982981</v>
      </c>
      <c r="BJ213" s="152">
        <f t="shared" ref="BJ213:BJ223" si="308">AVERAGE(BI211:BI213)</f>
        <v>43.402101557797799</v>
      </c>
      <c r="BK213" s="92">
        <v>17</v>
      </c>
      <c r="BL213" s="168">
        <f>LN(SUM($BK$2:BK213))</f>
        <v>6.5708829623395841</v>
      </c>
      <c r="BM213" s="115">
        <f t="shared" ref="BM213:BM223" si="309">LN(2)/(SLOPE(BL207:BL213,$A207:$A213))</f>
        <v>81.98831178246563</v>
      </c>
      <c r="BN213" s="152">
        <f t="shared" ref="BN213:BN223" si="310">AVERAGE(BM211:BM213)</f>
        <v>107.44158516986901</v>
      </c>
      <c r="BO213" s="92">
        <v>2</v>
      </c>
      <c r="BP213" s="168">
        <f>LN(SUM($BO$2:BO213))</f>
        <v>5.7333412768977459</v>
      </c>
      <c r="BQ213" s="115">
        <f t="shared" ref="BQ213:BQ223" si="311">LN(2)/(SLOPE(BP207:BP213,$A207:$A213))</f>
        <v>125.52987383052047</v>
      </c>
      <c r="BR213" s="152">
        <f t="shared" ref="BR213:BR223" si="312">AVERAGE(BQ211:BQ213)</f>
        <v>108.39546243693742</v>
      </c>
      <c r="BS213" s="96">
        <v>253</v>
      </c>
      <c r="BT213" s="168">
        <f>LN(SUM($BS$2:BS213))</f>
        <v>10.172674642351664</v>
      </c>
      <c r="BU213" s="169">
        <f t="shared" ref="BU213:BU223" si="313">LN(2)/(SLOPE(BT207:BT213,$A207:$A213))</f>
        <v>105.24125164055883</v>
      </c>
      <c r="BV213" s="152">
        <f t="shared" ref="BV213:BV223" si="314">AVERAGE(BU211:BU213)</f>
        <v>109.57492279109879</v>
      </c>
    </row>
    <row r="214" spans="1:74" x14ac:dyDescent="0.25">
      <c r="A214" s="163">
        <f t="shared" si="154"/>
        <v>275</v>
      </c>
      <c r="B214" s="164">
        <v>44177</v>
      </c>
      <c r="C214" s="92">
        <v>13</v>
      </c>
      <c r="D214" s="165">
        <f>LN(SUM($C$2:C214))</f>
        <v>6.1737861039019366</v>
      </c>
      <c r="E214" s="166">
        <f t="shared" si="279"/>
        <v>40.815136771223024</v>
      </c>
      <c r="F214" s="152">
        <f t="shared" si="280"/>
        <v>43.278607034560736</v>
      </c>
      <c r="G214" s="92">
        <v>71</v>
      </c>
      <c r="H214" s="165">
        <f>LN(SUM($G$2:G214))</f>
        <v>7.9024874371628551</v>
      </c>
      <c r="I214" s="166">
        <f t="shared" si="281"/>
        <v>36.89454379677187</v>
      </c>
      <c r="J214" s="152">
        <f t="shared" si="282"/>
        <v>43.182885897665869</v>
      </c>
      <c r="K214" s="92">
        <v>5</v>
      </c>
      <c r="L214" s="165">
        <f>LN(SUM($K$2:K214))</f>
        <v>7.153833801578843</v>
      </c>
      <c r="M214" s="166">
        <f t="shared" si="283"/>
        <v>270.41049337916837</v>
      </c>
      <c r="N214" s="152">
        <f t="shared" si="284"/>
        <v>270.0552340165446</v>
      </c>
      <c r="O214" s="92">
        <v>42</v>
      </c>
      <c r="P214" s="165">
        <f>LN(SUM($O$2:O214))</f>
        <v>7.3118861640771646</v>
      </c>
      <c r="Q214" s="166">
        <f t="shared" si="285"/>
        <v>56.1665968273456</v>
      </c>
      <c r="R214" s="152">
        <f t="shared" si="286"/>
        <v>64.206175524222317</v>
      </c>
      <c r="S214" s="92">
        <v>1</v>
      </c>
      <c r="T214" s="165">
        <f>LN(SUM($S$2:S214))</f>
        <v>3.8712010109078911</v>
      </c>
      <c r="U214" s="167">
        <f t="shared" si="287"/>
        <v>100.98011266543203</v>
      </c>
      <c r="V214" s="152">
        <f t="shared" si="288"/>
        <v>143.41361133291088</v>
      </c>
      <c r="W214" s="92">
        <v>2</v>
      </c>
      <c r="X214" s="165">
        <f>LN(SUM($W$2:W214))</f>
        <v>3.6109179126442243</v>
      </c>
      <c r="Y214" s="115">
        <f t="shared" si="289"/>
        <v>13.216558203114227</v>
      </c>
      <c r="Z214" s="152">
        <f t="shared" si="290"/>
        <v>18.444744361325593</v>
      </c>
      <c r="AA214" s="112">
        <v>2</v>
      </c>
      <c r="AB214" s="165">
        <f>LN(SUM($AA$2:AA214))</f>
        <v>6.6631326959908028</v>
      </c>
      <c r="AC214" s="166">
        <f t="shared" si="291"/>
        <v>172.67011648028685</v>
      </c>
      <c r="AD214" s="152">
        <f t="shared" si="292"/>
        <v>182.05888962339114</v>
      </c>
      <c r="AE214" s="92">
        <v>31</v>
      </c>
      <c r="AF214" s="165">
        <f>LN(SUM($AE$2:AE214))</f>
        <v>8.1238542631059136</v>
      </c>
      <c r="AG214" s="166">
        <f t="shared" si="293"/>
        <v>101.19500261910875</v>
      </c>
      <c r="AH214" s="152">
        <f t="shared" si="294"/>
        <v>109.99345422817827</v>
      </c>
      <c r="AI214" s="92">
        <v>3</v>
      </c>
      <c r="AJ214" s="165">
        <f>LN(SUM($AI$2:AI214))</f>
        <v>5.4424177105217932</v>
      </c>
      <c r="AK214" s="166">
        <f t="shared" si="295"/>
        <v>137.6285854810055</v>
      </c>
      <c r="AL214" s="152">
        <f t="shared" si="296"/>
        <v>255.25840600418971</v>
      </c>
      <c r="AM214" s="92">
        <v>8</v>
      </c>
      <c r="AN214" s="165">
        <f>LN(SUM($AM$2:AM214))</f>
        <v>6.6694980898578793</v>
      </c>
      <c r="AO214" s="166">
        <f t="shared" si="297"/>
        <v>64.876704975693869</v>
      </c>
      <c r="AP214" s="152">
        <f t="shared" si="298"/>
        <v>75.86079842742727</v>
      </c>
      <c r="AQ214" s="112">
        <v>9</v>
      </c>
      <c r="AR214" s="165">
        <f>LN(SUM($AQ$2:AQ214))</f>
        <v>6.3784261836515865</v>
      </c>
      <c r="AS214" s="166">
        <f t="shared" si="299"/>
        <v>62.275574181182179</v>
      </c>
      <c r="AT214" s="152">
        <f t="shared" si="300"/>
        <v>74.147140542612689</v>
      </c>
      <c r="AU214" s="92">
        <v>45</v>
      </c>
      <c r="AV214" s="165">
        <f>LN(SUM($AU$2:AU214))</f>
        <v>9.3352976113805664</v>
      </c>
      <c r="AW214" s="166">
        <f t="shared" si="301"/>
        <v>232.28786691099879</v>
      </c>
      <c r="AX214" s="152">
        <f t="shared" si="302"/>
        <v>273.20312926914187</v>
      </c>
      <c r="AZ214" s="168">
        <f>LN(SUM($AY$2:AY214))</f>
        <v>4.3944491546724391</v>
      </c>
      <c r="BA214" s="166">
        <f t="shared" si="303"/>
        <v>63.8714143404368</v>
      </c>
      <c r="BB214" s="152">
        <f t="shared" si="304"/>
        <v>70.697866494750656</v>
      </c>
      <c r="BC214" s="112">
        <v>2</v>
      </c>
      <c r="BD214" s="168">
        <f>LN(SUM($BC$2:BC214))</f>
        <v>5.3423342519648109</v>
      </c>
      <c r="BE214" s="166">
        <f t="shared" si="305"/>
        <v>57.496930134051318</v>
      </c>
      <c r="BF214" s="152">
        <f t="shared" si="306"/>
        <v>60.156297721720385</v>
      </c>
      <c r="BG214" s="92">
        <v>63</v>
      </c>
      <c r="BH214" s="168">
        <f>LN(SUM($BG$2:BG214))</f>
        <v>7.5776338326027277</v>
      </c>
      <c r="BI214" s="115">
        <f t="shared" si="307"/>
        <v>35.457537441349558</v>
      </c>
      <c r="BJ214" s="152">
        <f t="shared" si="308"/>
        <v>42.173763905931281</v>
      </c>
      <c r="BK214" s="92">
        <v>8</v>
      </c>
      <c r="BL214" s="168">
        <f>LN(SUM($BK$2:BK214))</f>
        <v>6.5820251388928259</v>
      </c>
      <c r="BM214" s="115">
        <f t="shared" si="309"/>
        <v>64.55058589747216</v>
      </c>
      <c r="BN214" s="152">
        <f t="shared" si="310"/>
        <v>87.745945501829553</v>
      </c>
      <c r="BO214" s="92">
        <v>6</v>
      </c>
      <c r="BP214" s="168">
        <f>LN(SUM($BO$2:BO214))</f>
        <v>5.7525726388256331</v>
      </c>
      <c r="BQ214" s="115">
        <f t="shared" si="311"/>
        <v>91.53734876135556</v>
      </c>
      <c r="BR214" s="152">
        <f t="shared" si="312"/>
        <v>107.14882448863106</v>
      </c>
      <c r="BS214" s="96">
        <v>311</v>
      </c>
      <c r="BT214" s="168">
        <f>LN(SUM($BS$2:BS214))</f>
        <v>10.184484831459187</v>
      </c>
      <c r="BU214" s="169">
        <f t="shared" si="313"/>
        <v>88.142299189183092</v>
      </c>
      <c r="BV214" s="152">
        <f t="shared" si="314"/>
        <v>102.65893769840041</v>
      </c>
    </row>
    <row r="215" spans="1:74" x14ac:dyDescent="0.25">
      <c r="A215" s="163">
        <f t="shared" si="154"/>
        <v>276</v>
      </c>
      <c r="B215" s="164">
        <v>44178</v>
      </c>
      <c r="D215" s="165">
        <f>LN(SUM($C$2:C215))</f>
        <v>6.1737861039019366</v>
      </c>
      <c r="E215" s="166">
        <f t="shared" si="279"/>
        <v>48.473880687509059</v>
      </c>
      <c r="F215" s="152">
        <f t="shared" si="280"/>
        <v>44.522704421479155</v>
      </c>
      <c r="H215" s="165">
        <f>LN(SUM($G$2:G215))</f>
        <v>7.9024874371628551</v>
      </c>
      <c r="I215" s="166">
        <f t="shared" si="281"/>
        <v>39.538315778470874</v>
      </c>
      <c r="J215" s="152">
        <f t="shared" si="282"/>
        <v>40.047122719670973</v>
      </c>
      <c r="L215" s="165">
        <f>LN(SUM($K$2:K215))</f>
        <v>7.153833801578843</v>
      </c>
      <c r="M215" s="166">
        <f t="shared" si="283"/>
        <v>342.92235099816895</v>
      </c>
      <c r="N215" s="152">
        <f t="shared" si="284"/>
        <v>298.47189806334291</v>
      </c>
      <c r="P215" s="165">
        <f>LN(SUM($O$2:O215))</f>
        <v>7.3118861640771646</v>
      </c>
      <c r="Q215" s="166">
        <f t="shared" si="285"/>
        <v>62.029147416315489</v>
      </c>
      <c r="R215" s="152">
        <f t="shared" si="286"/>
        <v>61.849697437392734</v>
      </c>
      <c r="T215" s="165">
        <f>LN(SUM($S$2:S215))</f>
        <v>3.8712010109078911</v>
      </c>
      <c r="U215" s="167">
        <f t="shared" si="287"/>
        <v>82.832978032196735</v>
      </c>
      <c r="V215" s="152">
        <f t="shared" si="288"/>
        <v>121.43388666171973</v>
      </c>
      <c r="X215" s="165">
        <f>LN(SUM($W$2:W215))</f>
        <v>3.6109179126442243</v>
      </c>
      <c r="Y215" s="115">
        <f t="shared" si="289"/>
        <v>13.802187910171369</v>
      </c>
      <c r="Z215" s="152">
        <f t="shared" si="290"/>
        <v>14.498280894095267</v>
      </c>
      <c r="AB215" s="165">
        <f>LN(SUM($AA$2:AA215))</f>
        <v>6.6631326959908028</v>
      </c>
      <c r="AC215" s="166">
        <f t="shared" si="291"/>
        <v>198.25337206831708</v>
      </c>
      <c r="AD215" s="152">
        <f t="shared" si="292"/>
        <v>186.8559567006246</v>
      </c>
      <c r="AF215" s="165">
        <f>LN(SUM($AE$2:AE215))</f>
        <v>8.1238542631059136</v>
      </c>
      <c r="AG215" s="166">
        <f t="shared" si="293"/>
        <v>115.98095221915807</v>
      </c>
      <c r="AH215" s="152">
        <f t="shared" si="294"/>
        <v>110.20827080847084</v>
      </c>
      <c r="AJ215" s="165">
        <f>LN(SUM($AI$2:AI215))</f>
        <v>5.4424177105217932</v>
      </c>
      <c r="AK215" s="166">
        <f t="shared" si="295"/>
        <v>116.1442981329586</v>
      </c>
      <c r="AL215" s="152">
        <f t="shared" si="296"/>
        <v>161.45997052716709</v>
      </c>
      <c r="AN215" s="165">
        <f>LN(SUM($AM$2:AM215))</f>
        <v>6.6694980898578793</v>
      </c>
      <c r="AO215" s="166">
        <f t="shared" si="297"/>
        <v>69.055117318109239</v>
      </c>
      <c r="AP215" s="152">
        <f t="shared" si="298"/>
        <v>70.626689420780679</v>
      </c>
      <c r="AR215" s="165">
        <f>LN(SUM($AQ$2:AQ215))</f>
        <v>6.3784261836515865</v>
      </c>
      <c r="AS215" s="166">
        <f t="shared" si="299"/>
        <v>68.332635712438801</v>
      </c>
      <c r="AT215" s="152">
        <f t="shared" si="300"/>
        <v>67.92152081327113</v>
      </c>
      <c r="AV215" s="165">
        <f>LN(SUM($AU$2:AU215))</f>
        <v>9.3352976113805664</v>
      </c>
      <c r="AW215" s="166">
        <f t="shared" si="301"/>
        <v>244.48913355720751</v>
      </c>
      <c r="AX215" s="152">
        <f t="shared" si="302"/>
        <v>252.05831744087519</v>
      </c>
      <c r="AZ215" s="168">
        <f>LN(SUM($AY$2:AY215))</f>
        <v>4.3944491546724391</v>
      </c>
      <c r="BA215" s="166">
        <f t="shared" si="303"/>
        <v>63.8714143404368</v>
      </c>
      <c r="BB215" s="152">
        <f t="shared" si="304"/>
        <v>68.129508629799247</v>
      </c>
      <c r="BD215" s="168">
        <f>LN(SUM($BC$2:BC215))</f>
        <v>5.3423342519648109</v>
      </c>
      <c r="BE215" s="166">
        <f t="shared" si="305"/>
        <v>71.768127309743278</v>
      </c>
      <c r="BF215" s="152">
        <f t="shared" si="306"/>
        <v>62.68082546442762</v>
      </c>
      <c r="BH215" s="168">
        <f>LN(SUM($BG$2:BG215))</f>
        <v>7.5776338326027277</v>
      </c>
      <c r="BI215" s="115">
        <f t="shared" si="307"/>
        <v>37.095322321205288</v>
      </c>
      <c r="BJ215" s="152">
        <f t="shared" si="308"/>
        <v>38.813305415512609</v>
      </c>
      <c r="BL215" s="168">
        <f>LN(SUM($BK$2:BK215))</f>
        <v>6.5820251388928259</v>
      </c>
      <c r="BM215" s="115">
        <f t="shared" si="309"/>
        <v>64.638022644745703</v>
      </c>
      <c r="BN215" s="152">
        <f t="shared" si="310"/>
        <v>70.392306774894507</v>
      </c>
      <c r="BP215" s="168">
        <f>LN(SUM($BO$2:BO215))</f>
        <v>5.7525726388256331</v>
      </c>
      <c r="BQ215" s="115">
        <f t="shared" si="311"/>
        <v>87.959494693914905</v>
      </c>
      <c r="BR215" s="152">
        <f t="shared" si="312"/>
        <v>101.67557242859698</v>
      </c>
      <c r="BS215" s="96">
        <v>0</v>
      </c>
      <c r="BT215" s="168">
        <f>LN(SUM($BS$2:BS215))</f>
        <v>10.184484831459187</v>
      </c>
      <c r="BU215" s="169">
        <f t="shared" si="313"/>
        <v>94.541635881343666</v>
      </c>
      <c r="BV215" s="152">
        <f t="shared" si="314"/>
        <v>95.975062237028524</v>
      </c>
    </row>
    <row r="216" spans="1:74" x14ac:dyDescent="0.25">
      <c r="A216" s="163">
        <f t="shared" si="154"/>
        <v>277</v>
      </c>
      <c r="B216" s="164">
        <v>44179</v>
      </c>
      <c r="C216" s="92">
        <v>20</v>
      </c>
      <c r="D216" s="165">
        <f>LN(SUM($C$2:C216))</f>
        <v>6.2146080984221914</v>
      </c>
      <c r="E216" s="166">
        <f t="shared" si="279"/>
        <v>41.842139085334068</v>
      </c>
      <c r="F216" s="152">
        <f t="shared" si="280"/>
        <v>43.71038551468871</v>
      </c>
      <c r="G216" s="92">
        <v>127</v>
      </c>
      <c r="H216" s="165">
        <f>LN(SUM($G$2:G216))</f>
        <v>7.9483852851118995</v>
      </c>
      <c r="I216" s="166">
        <f t="shared" si="281"/>
        <v>33.862195856458747</v>
      </c>
      <c r="J216" s="152">
        <f t="shared" si="282"/>
        <v>36.765018477233831</v>
      </c>
      <c r="K216" s="92">
        <v>1</v>
      </c>
      <c r="L216" s="165">
        <f>LN(SUM($K$2:K216))</f>
        <v>7.1546153569136628</v>
      </c>
      <c r="M216" s="166">
        <f t="shared" si="283"/>
        <v>358.2279678407499</v>
      </c>
      <c r="N216" s="152">
        <f t="shared" si="284"/>
        <v>323.85360407269576</v>
      </c>
      <c r="O216" s="92">
        <v>58</v>
      </c>
      <c r="P216" s="165">
        <f>LN(SUM($O$2:O216))</f>
        <v>7.3498737047383367</v>
      </c>
      <c r="Q216" s="166">
        <f t="shared" si="285"/>
        <v>45.063992064882825</v>
      </c>
      <c r="R216" s="152">
        <f t="shared" si="286"/>
        <v>54.419912102847974</v>
      </c>
      <c r="S216" s="92">
        <v>1</v>
      </c>
      <c r="T216" s="165">
        <f>LN(SUM($S$2:S216))</f>
        <v>3.8918202981106265</v>
      </c>
      <c r="U216" s="167">
        <f t="shared" si="287"/>
        <v>65.632424276295055</v>
      </c>
      <c r="V216" s="152">
        <f t="shared" si="288"/>
        <v>83.148504991307945</v>
      </c>
      <c r="X216" s="165">
        <f>LN(SUM($W$2:W216))</f>
        <v>3.6109179126442243</v>
      </c>
      <c r="Y216" s="115">
        <f t="shared" si="289"/>
        <v>13.592730381389805</v>
      </c>
      <c r="Z216" s="152">
        <f t="shared" si="290"/>
        <v>13.537158831558466</v>
      </c>
      <c r="AA216" s="112">
        <v>42</v>
      </c>
      <c r="AB216" s="165">
        <f>LN(SUM($AA$2:AA216))</f>
        <v>6.7153833863346808</v>
      </c>
      <c r="AC216" s="166">
        <f t="shared" si="291"/>
        <v>78.617037280409804</v>
      </c>
      <c r="AD216" s="152">
        <f t="shared" si="292"/>
        <v>149.84684194300459</v>
      </c>
      <c r="AF216" s="165">
        <f>LN(SUM($AE$2:AE216))</f>
        <v>8.1238542631059136</v>
      </c>
      <c r="AG216" s="166">
        <f t="shared" si="293"/>
        <v>127.74628687221089</v>
      </c>
      <c r="AH216" s="152">
        <f t="shared" si="294"/>
        <v>114.97408057015923</v>
      </c>
      <c r="AI216" s="92">
        <v>1</v>
      </c>
      <c r="AJ216" s="165">
        <f>LN(SUM($AI$2:AI216))</f>
        <v>5.4467373716663099</v>
      </c>
      <c r="AK216" s="166">
        <f t="shared" si="295"/>
        <v>110.66560575320327</v>
      </c>
      <c r="AL216" s="152">
        <f t="shared" si="296"/>
        <v>121.47949645572244</v>
      </c>
      <c r="AM216" s="92">
        <v>5</v>
      </c>
      <c r="AN216" s="165">
        <f>LN(SUM($AM$2:AM216))</f>
        <v>6.6758232216348476</v>
      </c>
      <c r="AO216" s="166">
        <f t="shared" si="297"/>
        <v>69.725561684057112</v>
      </c>
      <c r="AP216" s="152">
        <f t="shared" si="298"/>
        <v>67.885794659286745</v>
      </c>
      <c r="AQ216" s="112">
        <v>6</v>
      </c>
      <c r="AR216" s="165">
        <f>LN(SUM($AQ$2:AQ216))</f>
        <v>6.3885614055456301</v>
      </c>
      <c r="AS216" s="166">
        <f t="shared" si="299"/>
        <v>66.35974678477433</v>
      </c>
      <c r="AT216" s="152">
        <f t="shared" si="300"/>
        <v>65.655985559465108</v>
      </c>
      <c r="AU216" s="92">
        <v>26</v>
      </c>
      <c r="AV216" s="165">
        <f>LN(SUM($AU$2:AU216))</f>
        <v>9.3375895728916465</v>
      </c>
      <c r="AW216" s="166">
        <f t="shared" si="301"/>
        <v>249.37315240240594</v>
      </c>
      <c r="AX216" s="152">
        <f t="shared" si="302"/>
        <v>242.05005095687076</v>
      </c>
      <c r="AY216" s="92">
        <v>1</v>
      </c>
      <c r="AZ216" s="168">
        <f>LN(SUM($AY$2:AY216))</f>
        <v>4.4067192472642533</v>
      </c>
      <c r="BA216" s="166">
        <f t="shared" si="303"/>
        <v>66.917876990463057</v>
      </c>
      <c r="BB216" s="152">
        <f t="shared" si="304"/>
        <v>64.886901890445543</v>
      </c>
      <c r="BD216" s="168">
        <f>LN(SUM($BC$2:BC216))</f>
        <v>5.3423342519648109</v>
      </c>
      <c r="BE216" s="166">
        <f t="shared" si="305"/>
        <v>114.26245856974934</v>
      </c>
      <c r="BF216" s="152">
        <f t="shared" si="306"/>
        <v>81.175838671181324</v>
      </c>
      <c r="BG216" s="92">
        <v>56</v>
      </c>
      <c r="BH216" s="168">
        <f>LN(SUM($BG$2:BG216))</f>
        <v>7.6058900010531216</v>
      </c>
      <c r="BI216" s="115">
        <f t="shared" si="307"/>
        <v>34.090216190908485</v>
      </c>
      <c r="BJ216" s="152">
        <f t="shared" si="308"/>
        <v>35.547691984487777</v>
      </c>
      <c r="BK216" s="92">
        <v>18</v>
      </c>
      <c r="BL216" s="168">
        <f>LN(SUM($BK$2:BK216))</f>
        <v>6.6066501861982152</v>
      </c>
      <c r="BM216" s="115">
        <f t="shared" si="309"/>
        <v>56.309694310635656</v>
      </c>
      <c r="BN216" s="152">
        <f t="shared" si="310"/>
        <v>61.83276761761784</v>
      </c>
      <c r="BO216" s="92">
        <v>3</v>
      </c>
      <c r="BP216" s="168">
        <f>LN(SUM($BO$2:BO216))</f>
        <v>5.7620513827801769</v>
      </c>
      <c r="BQ216" s="115">
        <f t="shared" si="311"/>
        <v>92.897922964297891</v>
      </c>
      <c r="BR216" s="152">
        <f t="shared" si="312"/>
        <v>90.798255473189442</v>
      </c>
      <c r="BS216" s="96">
        <v>365</v>
      </c>
      <c r="BT216" s="168">
        <f>LN(SUM($BS$2:BS216))</f>
        <v>10.198170064632654</v>
      </c>
      <c r="BU216" s="169">
        <f t="shared" si="313"/>
        <v>85.132071014763213</v>
      </c>
      <c r="BV216" s="152">
        <f t="shared" si="314"/>
        <v>89.272002028429995</v>
      </c>
    </row>
    <row r="217" spans="1:74" s="209" customFormat="1" x14ac:dyDescent="0.25">
      <c r="A217" s="207">
        <f t="shared" si="154"/>
        <v>278</v>
      </c>
      <c r="B217" s="208">
        <v>44180</v>
      </c>
      <c r="C217" s="209">
        <v>6</v>
      </c>
      <c r="D217" s="210">
        <f>LN(SUM($C$2:C217))</f>
        <v>6.2265366692874657</v>
      </c>
      <c r="E217" s="211">
        <f t="shared" si="279"/>
        <v>40.602539585841974</v>
      </c>
      <c r="F217" s="212">
        <f t="shared" si="280"/>
        <v>43.639519786228369</v>
      </c>
      <c r="G217" s="209">
        <v>48</v>
      </c>
      <c r="H217" s="210">
        <f>LN(SUM($G$2:G217))</f>
        <v>7.9651982906121761</v>
      </c>
      <c r="I217" s="211">
        <f t="shared" si="281"/>
        <v>32.556251642460801</v>
      </c>
      <c r="J217" s="212">
        <f t="shared" si="282"/>
        <v>35.318921092463476</v>
      </c>
      <c r="K217" s="209">
        <v>2</v>
      </c>
      <c r="L217" s="210">
        <f>LN(SUM($K$2:K217))</f>
        <v>7.1561766374806153</v>
      </c>
      <c r="M217" s="211">
        <f t="shared" si="283"/>
        <v>405.88587893436738</v>
      </c>
      <c r="N217" s="212">
        <f t="shared" si="284"/>
        <v>369.01206592442873</v>
      </c>
      <c r="O217" s="209">
        <v>10</v>
      </c>
      <c r="P217" s="210">
        <f>LN(SUM($O$2:O217))</f>
        <v>7.3562798765507482</v>
      </c>
      <c r="Q217" s="211">
        <f t="shared" si="285"/>
        <v>40.935367919558637</v>
      </c>
      <c r="R217" s="212">
        <f t="shared" si="286"/>
        <v>49.342835800252317</v>
      </c>
      <c r="S217" s="209">
        <v>4</v>
      </c>
      <c r="T217" s="210">
        <f>LN(SUM($S$2:S217))</f>
        <v>3.970291913552122</v>
      </c>
      <c r="U217" s="214">
        <f t="shared" si="287"/>
        <v>36.664037227502924</v>
      </c>
      <c r="V217" s="212">
        <f>AVERAGE(U215:U217)</f>
        <v>61.709813178664895</v>
      </c>
      <c r="W217" s="209">
        <v>4</v>
      </c>
      <c r="X217" s="210">
        <f>LN(SUM($W$2:W217))</f>
        <v>3.713572066704308</v>
      </c>
      <c r="Y217" s="215">
        <f t="shared" si="289"/>
        <v>12.820460475016603</v>
      </c>
      <c r="Z217" s="212">
        <f t="shared" si="290"/>
        <v>13.405126255525927</v>
      </c>
      <c r="AA217" s="216">
        <v>2</v>
      </c>
      <c r="AB217" s="210">
        <f>LN(SUM($AA$2:AA217))</f>
        <v>6.7178046950236912</v>
      </c>
      <c r="AC217" s="211">
        <f t="shared" si="291"/>
        <v>58.088353181447708</v>
      </c>
      <c r="AD217" s="212">
        <f t="shared" si="292"/>
        <v>111.65292084339153</v>
      </c>
      <c r="AE217" s="209">
        <v>35</v>
      </c>
      <c r="AF217" s="210">
        <f>LN(SUM($AE$2:AE217))</f>
        <v>8.1341742721379031</v>
      </c>
      <c r="AG217" s="211">
        <f t="shared" si="293"/>
        <v>131.06691621420489</v>
      </c>
      <c r="AH217" s="212">
        <f t="shared" si="294"/>
        <v>124.93138510185797</v>
      </c>
      <c r="AI217" s="209">
        <v>1</v>
      </c>
      <c r="AJ217" s="210">
        <f>LN(SUM($AI$2:AI217))</f>
        <v>5.4510384535657002</v>
      </c>
      <c r="AK217" s="211">
        <f t="shared" si="295"/>
        <v>120.20319324500826</v>
      </c>
      <c r="AL217" s="212">
        <f t="shared" si="296"/>
        <v>115.6710323770567</v>
      </c>
      <c r="AM217" s="209">
        <v>5</v>
      </c>
      <c r="AN217" s="210">
        <f>LN(SUM($AM$2:AM217))</f>
        <v>6.6821085974498091</v>
      </c>
      <c r="AO217" s="211">
        <f t="shared" si="297"/>
        <v>73.870247112291295</v>
      </c>
      <c r="AP217" s="212">
        <f t="shared" si="298"/>
        <v>70.883642038152558</v>
      </c>
      <c r="AQ217" s="216">
        <v>9</v>
      </c>
      <c r="AR217" s="210">
        <f>LN(SUM($AQ$2:AQ217))</f>
        <v>6.4035741979348151</v>
      </c>
      <c r="AS217" s="211">
        <f t="shared" si="299"/>
        <v>62.54231010008067</v>
      </c>
      <c r="AT217" s="212">
        <f t="shared" si="300"/>
        <v>65.744897532431267</v>
      </c>
      <c r="AU217" s="209">
        <v>48</v>
      </c>
      <c r="AV217" s="210">
        <f>LN(SUM($AU$2:AU217))</f>
        <v>9.3418071347184881</v>
      </c>
      <c r="AW217" s="211">
        <f t="shared" si="301"/>
        <v>254.79328260962265</v>
      </c>
      <c r="AX217" s="212">
        <f t="shared" si="302"/>
        <v>249.55185618974539</v>
      </c>
      <c r="AZ217" s="217">
        <f>LN(SUM($AY$2:AY217))</f>
        <v>4.4067192472642533</v>
      </c>
      <c r="BA217" s="211">
        <f t="shared" si="303"/>
        <v>90.997608171683723</v>
      </c>
      <c r="BB217" s="212">
        <f t="shared" si="304"/>
        <v>73.928966500861193</v>
      </c>
      <c r="BC217" s="216">
        <v>1</v>
      </c>
      <c r="BD217" s="217">
        <f>LN(SUM($BC$2:BC217))</f>
        <v>5.3471075307174685</v>
      </c>
      <c r="BE217" s="211">
        <f t="shared" si="305"/>
        <v>121.4916275626626</v>
      </c>
      <c r="BF217" s="212">
        <f t="shared" si="306"/>
        <v>102.50740448071839</v>
      </c>
      <c r="BG217" s="209">
        <v>54</v>
      </c>
      <c r="BH217" s="217">
        <f>LN(SUM($BG$2:BG217))</f>
        <v>7.6324011266014535</v>
      </c>
      <c r="BI217" s="215">
        <f t="shared" si="307"/>
        <v>32.110417539257405</v>
      </c>
      <c r="BJ217" s="212">
        <f t="shared" si="308"/>
        <v>34.431985350457062</v>
      </c>
      <c r="BK217" s="209">
        <v>5</v>
      </c>
      <c r="BL217" s="217">
        <f>LN(SUM($BK$2:BK217))</f>
        <v>6.6133842183795597</v>
      </c>
      <c r="BM217" s="215">
        <f t="shared" si="309"/>
        <v>57.938944068906096</v>
      </c>
      <c r="BN217" s="212">
        <f t="shared" si="310"/>
        <v>59.628887008095823</v>
      </c>
      <c r="BO217" s="209">
        <v>3</v>
      </c>
      <c r="BP217" s="217">
        <f>LN(SUM($BO$2:BO217))</f>
        <v>5.7714411231300158</v>
      </c>
      <c r="BQ217" s="215">
        <f t="shared" si="311"/>
        <v>83.222829366924103</v>
      </c>
      <c r="BR217" s="212">
        <f t="shared" si="312"/>
        <v>88.026749008378957</v>
      </c>
      <c r="BS217" s="218">
        <v>237</v>
      </c>
      <c r="BT217" s="217">
        <f>LN(SUM($BS$2:BS217))</f>
        <v>10.206956848388238</v>
      </c>
      <c r="BU217" s="219">
        <f t="shared" si="313"/>
        <v>81.619090382525016</v>
      </c>
      <c r="BV217" s="212">
        <f t="shared" si="314"/>
        <v>87.097599092877303</v>
      </c>
    </row>
    <row r="218" spans="1:74" x14ac:dyDescent="0.25">
      <c r="A218" s="163">
        <f t="shared" si="154"/>
        <v>279</v>
      </c>
      <c r="B218" s="164">
        <v>44181</v>
      </c>
      <c r="C218" s="92">
        <v>4</v>
      </c>
      <c r="D218" s="165">
        <f>LN(SUM($C$2:C218))</f>
        <v>6.2344107257183712</v>
      </c>
      <c r="E218" s="166">
        <f t="shared" si="279"/>
        <v>38.98979961576002</v>
      </c>
      <c r="F218" s="152">
        <f t="shared" si="280"/>
        <v>40.478159428978685</v>
      </c>
      <c r="G218" s="92">
        <v>59</v>
      </c>
      <c r="H218" s="165">
        <f>LN(SUM($G$2:G218))</f>
        <v>7.9854843567338225</v>
      </c>
      <c r="I218" s="166">
        <f t="shared" si="281"/>
        <v>32.075975399121596</v>
      </c>
      <c r="J218" s="152">
        <f t="shared" si="282"/>
        <v>32.831474299347043</v>
      </c>
      <c r="K218" s="92">
        <v>6</v>
      </c>
      <c r="L218" s="165">
        <f>LN(SUM($K$2:K218))</f>
        <v>7.1608459066642993</v>
      </c>
      <c r="M218" s="166">
        <f t="shared" si="283"/>
        <v>349.55517314549985</v>
      </c>
      <c r="N218" s="152">
        <f t="shared" si="284"/>
        <v>371.22300664020571</v>
      </c>
      <c r="O218" s="92">
        <v>22</v>
      </c>
      <c r="P218" s="165">
        <f>LN(SUM($O$2:O218))</f>
        <v>7.3702306418070807</v>
      </c>
      <c r="Q218" s="166">
        <f t="shared" si="285"/>
        <v>39.976149048933351</v>
      </c>
      <c r="R218" s="152">
        <f t="shared" si="286"/>
        <v>41.991836344458271</v>
      </c>
      <c r="S218" s="92">
        <v>4</v>
      </c>
      <c r="T218" s="165">
        <f>LN(SUM($S$2:S218))</f>
        <v>4.0430512678345503</v>
      </c>
      <c r="U218" s="167">
        <f t="shared" si="287"/>
        <v>23.115392997492215</v>
      </c>
      <c r="V218" s="152">
        <f t="shared" si="288"/>
        <v>41.803951500430067</v>
      </c>
      <c r="W218" s="92">
        <v>5</v>
      </c>
      <c r="X218" s="165">
        <f>LN(SUM($W$2:W218))</f>
        <v>3.8286413964890951</v>
      </c>
      <c r="Y218" s="115">
        <f t="shared" si="289"/>
        <v>12.139331483443875</v>
      </c>
      <c r="Z218" s="152">
        <f t="shared" si="290"/>
        <v>12.850840779950095</v>
      </c>
      <c r="AB218" s="165">
        <f>LN(SUM($AA$2:AA218))</f>
        <v>6.7178046950236912</v>
      </c>
      <c r="AC218" s="166">
        <f t="shared" si="291"/>
        <v>55.46060167335267</v>
      </c>
      <c r="AD218" s="152">
        <f t="shared" si="292"/>
        <v>64.05533071173673</v>
      </c>
      <c r="AE218" s="92">
        <v>31</v>
      </c>
      <c r="AF218" s="165">
        <f>LN(SUM($AE$2:AE218))</f>
        <v>8.1432267503674449</v>
      </c>
      <c r="AG218" s="166">
        <f t="shared" si="293"/>
        <v>130.84164275289766</v>
      </c>
      <c r="AH218" s="152">
        <f t="shared" si="294"/>
        <v>129.88494861310448</v>
      </c>
      <c r="AI218" s="92">
        <v>1</v>
      </c>
      <c r="AJ218" s="165">
        <f>LN(SUM($AI$2:AI218))</f>
        <v>5.4553211153577017</v>
      </c>
      <c r="AK218" s="166">
        <f t="shared" si="295"/>
        <v>139.80922222966115</v>
      </c>
      <c r="AL218" s="152">
        <f t="shared" si="296"/>
        <v>123.5593404092909</v>
      </c>
      <c r="AM218" s="92">
        <v>6</v>
      </c>
      <c r="AN218" s="165">
        <f>LN(SUM($AM$2:AM218))</f>
        <v>6.6895992691789665</v>
      </c>
      <c r="AO218" s="166">
        <f t="shared" si="297"/>
        <v>89.499295616185918</v>
      </c>
      <c r="AP218" s="152">
        <f t="shared" si="298"/>
        <v>77.698368137511451</v>
      </c>
      <c r="AQ218" s="112">
        <v>2</v>
      </c>
      <c r="AR218" s="165">
        <f>LN(SUM($AQ$2:AQ218))</f>
        <v>6.4068799860693142</v>
      </c>
      <c r="AS218" s="166">
        <f t="shared" si="299"/>
        <v>69.25879985853696</v>
      </c>
      <c r="AT218" s="152">
        <f t="shared" si="300"/>
        <v>66.053618914463982</v>
      </c>
      <c r="AU218" s="92">
        <v>80</v>
      </c>
      <c r="AV218" s="165">
        <f>LN(SUM($AU$2:AU218))</f>
        <v>9.3487971151231992</v>
      </c>
      <c r="AW218" s="166">
        <f t="shared" si="301"/>
        <v>233.38799356255893</v>
      </c>
      <c r="AX218" s="152">
        <f t="shared" si="302"/>
        <v>245.85147619152917</v>
      </c>
      <c r="AZ218" s="168">
        <f>LN(SUM($AY$2:AY218))</f>
        <v>4.4067192472642533</v>
      </c>
      <c r="BA218" s="166">
        <f t="shared" si="303"/>
        <v>263.62367018901256</v>
      </c>
      <c r="BB218" s="152">
        <f t="shared" si="304"/>
        <v>140.51305178371979</v>
      </c>
      <c r="BC218" s="112">
        <v>8</v>
      </c>
      <c r="BD218" s="168">
        <f>LN(SUM($BC$2:BC218))</f>
        <v>5.3844950627890888</v>
      </c>
      <c r="BE218" s="166">
        <f t="shared" si="305"/>
        <v>85.159687054146531</v>
      </c>
      <c r="BF218" s="152">
        <f t="shared" si="306"/>
        <v>106.97125772885283</v>
      </c>
      <c r="BG218" s="92">
        <v>31</v>
      </c>
      <c r="BH218" s="168">
        <f>LN(SUM($BG$2:BG218))</f>
        <v>7.6473088323562379</v>
      </c>
      <c r="BI218" s="115">
        <f t="shared" si="307"/>
        <v>31.610804918634983</v>
      </c>
      <c r="BJ218" s="152">
        <f t="shared" si="308"/>
        <v>32.603812882933624</v>
      </c>
      <c r="BK218" s="92">
        <v>8</v>
      </c>
      <c r="BL218" s="168">
        <f>LN(SUM($BK$2:BK218))</f>
        <v>6.6240652277998935</v>
      </c>
      <c r="BM218" s="115">
        <f t="shared" si="309"/>
        <v>56.837470264151513</v>
      </c>
      <c r="BN218" s="152">
        <f t="shared" si="310"/>
        <v>57.028702881231084</v>
      </c>
      <c r="BO218" s="92">
        <v>2</v>
      </c>
      <c r="BP218" s="168">
        <f>LN(SUM($BO$2:BO218))</f>
        <v>5.7776523232226564</v>
      </c>
      <c r="BQ218" s="115">
        <f t="shared" si="311"/>
        <v>81.515161123335005</v>
      </c>
      <c r="BR218" s="152">
        <f t="shared" si="312"/>
        <v>85.878637818185666</v>
      </c>
      <c r="BS218" s="96">
        <v>269</v>
      </c>
      <c r="BT218" s="168">
        <f>LN(SUM($BS$2:BS218))</f>
        <v>10.216837371736487</v>
      </c>
      <c r="BU218" s="169">
        <f t="shared" si="313"/>
        <v>79.583012557177284</v>
      </c>
      <c r="BV218" s="152">
        <f t="shared" si="314"/>
        <v>82.111391318155171</v>
      </c>
    </row>
    <row r="219" spans="1:74" x14ac:dyDescent="0.25">
      <c r="A219" s="163">
        <f t="shared" si="154"/>
        <v>280</v>
      </c>
      <c r="B219" s="164">
        <v>44182</v>
      </c>
      <c r="C219" s="92">
        <v>5</v>
      </c>
      <c r="D219" s="165">
        <f>LN(SUM($C$2:C219))</f>
        <v>6.2441669006637364</v>
      </c>
      <c r="E219" s="166">
        <f t="shared" si="279"/>
        <v>41.513566322459134</v>
      </c>
      <c r="F219" s="152">
        <f t="shared" si="280"/>
        <v>40.368635174687036</v>
      </c>
      <c r="G219" s="92">
        <v>90</v>
      </c>
      <c r="H219" s="165">
        <f>LN(SUM($G$2:G219))</f>
        <v>8.0156576145573393</v>
      </c>
      <c r="I219" s="166">
        <f t="shared" si="281"/>
        <v>29.94895272729671</v>
      </c>
      <c r="J219" s="152">
        <f t="shared" si="282"/>
        <v>31.527059922959705</v>
      </c>
      <c r="K219" s="92">
        <v>3</v>
      </c>
      <c r="L219" s="165">
        <f>LN(SUM($K$2:K219))</f>
        <v>7.1631723908466425</v>
      </c>
      <c r="M219" s="166">
        <f t="shared" si="283"/>
        <v>345.7480537256094</v>
      </c>
      <c r="N219" s="152">
        <f t="shared" si="284"/>
        <v>367.06303526849223</v>
      </c>
      <c r="O219" s="92">
        <v>20</v>
      </c>
      <c r="P219" s="165">
        <f>LN(SUM($O$2:O219))</f>
        <v>7.3827464497389119</v>
      </c>
      <c r="Q219" s="166">
        <f t="shared" si="285"/>
        <v>42.285576541343069</v>
      </c>
      <c r="R219" s="152">
        <f t="shared" si="286"/>
        <v>41.065697836611683</v>
      </c>
      <c r="S219" s="92">
        <v>3</v>
      </c>
      <c r="T219" s="165">
        <f>LN(SUM($S$2:S219))</f>
        <v>4.0943445622221004</v>
      </c>
      <c r="U219" s="167">
        <f t="shared" si="287"/>
        <v>16.512177432097435</v>
      </c>
      <c r="V219" s="152">
        <f t="shared" si="288"/>
        <v>25.430535885697523</v>
      </c>
      <c r="W219" s="92">
        <v>2</v>
      </c>
      <c r="X219" s="165">
        <f>LN(SUM($W$2:W219))</f>
        <v>3.8712010109078911</v>
      </c>
      <c r="Y219" s="115">
        <f t="shared" si="289"/>
        <v>13.063635991760469</v>
      </c>
      <c r="Z219" s="152">
        <f t="shared" si="290"/>
        <v>12.674475983406984</v>
      </c>
      <c r="AA219" s="112">
        <v>4</v>
      </c>
      <c r="AB219" s="165">
        <f>LN(SUM($AA$2:AA219))</f>
        <v>6.7226297948554485</v>
      </c>
      <c r="AC219" s="166">
        <f t="shared" si="291"/>
        <v>55.423281787573472</v>
      </c>
      <c r="AD219" s="152">
        <f t="shared" si="292"/>
        <v>56.324078880791284</v>
      </c>
      <c r="AE219" s="92">
        <v>17</v>
      </c>
      <c r="AF219" s="165">
        <f>LN(SUM($AE$2:AE219))</f>
        <v>8.1481564399216246</v>
      </c>
      <c r="AG219" s="166">
        <f t="shared" si="293"/>
        <v>129.67912719720155</v>
      </c>
      <c r="AH219" s="152">
        <f t="shared" si="294"/>
        <v>130.52922872143469</v>
      </c>
      <c r="AI219" s="92">
        <v>1</v>
      </c>
      <c r="AJ219" s="165">
        <f>LN(SUM($AI$2:AI219))</f>
        <v>5.4595855141441589</v>
      </c>
      <c r="AK219" s="166">
        <f t="shared" si="295"/>
        <v>155.08233321113329</v>
      </c>
      <c r="AL219" s="152">
        <f t="shared" si="296"/>
        <v>138.36491622860089</v>
      </c>
      <c r="AM219" s="92">
        <v>5</v>
      </c>
      <c r="AN219" s="165">
        <f>LN(SUM($AM$2:AM219))</f>
        <v>6.6957989170584913</v>
      </c>
      <c r="AO219" s="166">
        <f t="shared" si="297"/>
        <v>119.56124630681684</v>
      </c>
      <c r="AP219" s="152">
        <f t="shared" si="298"/>
        <v>94.310263011764675</v>
      </c>
      <c r="AQ219" s="112">
        <v>2</v>
      </c>
      <c r="AR219" s="165">
        <f>LN(SUM($AQ$2:AQ219))</f>
        <v>6.4101748819661672</v>
      </c>
      <c r="AS219" s="166">
        <f t="shared" si="299"/>
        <v>86.838802555273489</v>
      </c>
      <c r="AT219" s="152">
        <f t="shared" si="300"/>
        <v>72.879970837963711</v>
      </c>
      <c r="AU219" s="92">
        <v>43</v>
      </c>
      <c r="AV219" s="165">
        <f>LN(SUM($AU$2:AU219))</f>
        <v>9.352534137679358</v>
      </c>
      <c r="AW219" s="166">
        <f t="shared" si="301"/>
        <v>199.762355514322</v>
      </c>
      <c r="AX219" s="152">
        <f t="shared" si="302"/>
        <v>229.31454389550117</v>
      </c>
      <c r="AZ219" s="168">
        <f>LN(SUM($AY$2:AY219))</f>
        <v>4.4067192472642533</v>
      </c>
      <c r="BA219" s="166">
        <f t="shared" si="303"/>
        <v>263.62367018901256</v>
      </c>
      <c r="BB219" s="152">
        <f t="shared" si="304"/>
        <v>206.08164951656963</v>
      </c>
      <c r="BC219" s="112">
        <v>1</v>
      </c>
      <c r="BD219" s="168">
        <f>LN(SUM($BC$2:BC219))</f>
        <v>5.389071729816501</v>
      </c>
      <c r="BE219" s="166">
        <f t="shared" si="305"/>
        <v>75.18048472583591</v>
      </c>
      <c r="BF219" s="152">
        <f t="shared" si="306"/>
        <v>93.943933114215028</v>
      </c>
      <c r="BG219" s="92">
        <v>67</v>
      </c>
      <c r="BH219" s="168">
        <f>LN(SUM($BG$2:BG219))</f>
        <v>7.6787889981991535</v>
      </c>
      <c r="BI219" s="115">
        <f t="shared" si="307"/>
        <v>32.569367027118439</v>
      </c>
      <c r="BJ219" s="152">
        <f t="shared" si="308"/>
        <v>32.096863161670278</v>
      </c>
      <c r="BK219" s="92">
        <v>7</v>
      </c>
      <c r="BL219" s="168">
        <f>LN(SUM($BK$2:BK219))</f>
        <v>6.633318433280377</v>
      </c>
      <c r="BM219" s="115">
        <f t="shared" si="309"/>
        <v>64.107014471181202</v>
      </c>
      <c r="BN219" s="152">
        <f t="shared" si="310"/>
        <v>59.627809601412935</v>
      </c>
      <c r="BO219" s="92">
        <v>4</v>
      </c>
      <c r="BP219" s="168">
        <f>LN(SUM($BO$2:BO219))</f>
        <v>5.7899601708972535</v>
      </c>
      <c r="BQ219" s="115">
        <f t="shared" si="311"/>
        <v>81.244778142719071</v>
      </c>
      <c r="BR219" s="152">
        <f t="shared" si="312"/>
        <v>81.994256210992731</v>
      </c>
      <c r="BS219" s="96">
        <v>274</v>
      </c>
      <c r="BT219" s="168">
        <f>LN(SUM($BS$2:BS219))</f>
        <v>10.226802177616614</v>
      </c>
      <c r="BU219" s="169">
        <f t="shared" si="313"/>
        <v>77.769450759522982</v>
      </c>
      <c r="BV219" s="152">
        <f t="shared" si="314"/>
        <v>79.657184566408418</v>
      </c>
    </row>
    <row r="220" spans="1:74" x14ac:dyDescent="0.25">
      <c r="A220" s="163">
        <f t="shared" si="154"/>
        <v>281</v>
      </c>
      <c r="B220" s="164">
        <v>44183</v>
      </c>
      <c r="C220" s="92">
        <v>11</v>
      </c>
      <c r="D220" s="165">
        <f>LN(SUM($C$2:C220))</f>
        <v>6.2653012127377101</v>
      </c>
      <c r="E220" s="166">
        <f t="shared" si="279"/>
        <v>44.605137200283345</v>
      </c>
      <c r="F220" s="152">
        <f t="shared" si="280"/>
        <v>41.702834379500835</v>
      </c>
      <c r="G220" s="92">
        <v>59</v>
      </c>
      <c r="H220" s="165">
        <f>LN(SUM($G$2:G220))</f>
        <v>8.0349550245021586</v>
      </c>
      <c r="I220" s="166">
        <f t="shared" si="281"/>
        <v>29.368768210490035</v>
      </c>
      <c r="J220" s="152">
        <f t="shared" si="282"/>
        <v>30.464565445636111</v>
      </c>
      <c r="K220" s="92">
        <v>3</v>
      </c>
      <c r="L220" s="165">
        <f>LN(SUM($K$2:K220))</f>
        <v>7.1654934750608454</v>
      </c>
      <c r="M220" s="166">
        <f t="shared" si="283"/>
        <v>324.08039285039945</v>
      </c>
      <c r="N220" s="152">
        <f t="shared" si="284"/>
        <v>339.79453990716956</v>
      </c>
      <c r="O220" s="92">
        <v>25</v>
      </c>
      <c r="P220" s="165">
        <f>LN(SUM($O$2:O220))</f>
        <v>7.3981740929704651</v>
      </c>
      <c r="Q220" s="166">
        <f t="shared" si="285"/>
        <v>46.106479176276451</v>
      </c>
      <c r="R220" s="152">
        <f t="shared" si="286"/>
        <v>42.789401588850957</v>
      </c>
      <c r="T220" s="165">
        <f>LN(SUM($S$2:S220))</f>
        <v>4.0943445622221004</v>
      </c>
      <c r="U220" s="167">
        <f t="shared" si="287"/>
        <v>15.31878966596781</v>
      </c>
      <c r="V220" s="152">
        <f t="shared" si="288"/>
        <v>18.315453365185821</v>
      </c>
      <c r="W220" s="231">
        <v>11</v>
      </c>
      <c r="X220" s="165">
        <f>LN(SUM($W$2:W220))</f>
        <v>4.0775374439057197</v>
      </c>
      <c r="Y220" s="115">
        <f t="shared" si="289"/>
        <v>9.0770697665171269</v>
      </c>
      <c r="Z220" s="152">
        <f t="shared" si="290"/>
        <v>11.426679080573825</v>
      </c>
      <c r="AA220" s="112">
        <v>7</v>
      </c>
      <c r="AB220" s="165">
        <f>LN(SUM($AA$2:AA220))</f>
        <v>6.7310181004820828</v>
      </c>
      <c r="AC220" s="166">
        <f t="shared" si="291"/>
        <v>59.704120254195125</v>
      </c>
      <c r="AD220" s="152">
        <f t="shared" si="292"/>
        <v>56.862667905040418</v>
      </c>
      <c r="AE220" s="92">
        <v>28</v>
      </c>
      <c r="AF220" s="165">
        <f>LN(SUM($AE$2:AE220))</f>
        <v>8.1562233231946237</v>
      </c>
      <c r="AG220" s="166">
        <f t="shared" si="293"/>
        <v>117.56510969026971</v>
      </c>
      <c r="AH220" s="152">
        <f t="shared" si="294"/>
        <v>126.02862654678962</v>
      </c>
      <c r="AJ220" s="165">
        <f>LN(SUM($AI$2:AI220))</f>
        <v>5.4595855141441589</v>
      </c>
      <c r="AK220" s="166">
        <f t="shared" si="295"/>
        <v>205.54494154836883</v>
      </c>
      <c r="AL220" s="152">
        <f t="shared" si="296"/>
        <v>166.81216566305443</v>
      </c>
      <c r="AM220" s="92">
        <v>13</v>
      </c>
      <c r="AN220" s="165">
        <f>LN(SUM($AM$2:AM220))</f>
        <v>6.7117403950561796</v>
      </c>
      <c r="AO220" s="166">
        <f t="shared" si="297"/>
        <v>100.50573260700894</v>
      </c>
      <c r="AP220" s="152">
        <f t="shared" si="298"/>
        <v>103.18875817667056</v>
      </c>
      <c r="AQ220" s="112">
        <v>12</v>
      </c>
      <c r="AR220" s="165">
        <f>LN(SUM($AQ$2:AQ220))</f>
        <v>6.4297194780391376</v>
      </c>
      <c r="AS220" s="166">
        <f t="shared" si="299"/>
        <v>82.343919955569348</v>
      </c>
      <c r="AT220" s="152">
        <f t="shared" si="300"/>
        <v>79.480507456459932</v>
      </c>
      <c r="AU220" s="92">
        <v>38</v>
      </c>
      <c r="AV220" s="165">
        <f>LN(SUM($AU$2:AU220))</f>
        <v>9.3558250387181641</v>
      </c>
      <c r="AW220" s="166">
        <f t="shared" si="301"/>
        <v>180.93977736845295</v>
      </c>
      <c r="AX220" s="152">
        <f t="shared" si="302"/>
        <v>204.69670881511129</v>
      </c>
      <c r="AZ220" s="168">
        <f>LN(SUM($AY$2:AY220))</f>
        <v>4.4067192472642533</v>
      </c>
      <c r="BA220" s="166">
        <f t="shared" si="303"/>
        <v>316.34840422681509</v>
      </c>
      <c r="BB220" s="152">
        <f t="shared" si="304"/>
        <v>281.19858153494675</v>
      </c>
      <c r="BC220" s="112">
        <v>3</v>
      </c>
      <c r="BD220" s="168">
        <f>LN(SUM($BC$2:BC220))</f>
        <v>5.4026773818722793</v>
      </c>
      <c r="BE220" s="166">
        <f t="shared" si="305"/>
        <v>61.289095666566887</v>
      </c>
      <c r="BF220" s="152">
        <f t="shared" si="306"/>
        <v>73.876422482183102</v>
      </c>
      <c r="BG220" s="92">
        <v>56</v>
      </c>
      <c r="BH220" s="168">
        <f>LN(SUM($BG$2:BG220))</f>
        <v>7.7043611679103128</v>
      </c>
      <c r="BI220" s="115">
        <f t="shared" si="307"/>
        <v>31.107186468335779</v>
      </c>
      <c r="BJ220" s="152">
        <f t="shared" si="308"/>
        <v>31.762452804696398</v>
      </c>
      <c r="BK220" s="92">
        <v>11</v>
      </c>
      <c r="BL220" s="168">
        <f>LN(SUM($BK$2:BK220))</f>
        <v>6.6476883735633292</v>
      </c>
      <c r="BM220" s="115">
        <f t="shared" si="309"/>
        <v>61.226030336542259</v>
      </c>
      <c r="BN220" s="152">
        <f t="shared" si="310"/>
        <v>60.723505023958325</v>
      </c>
      <c r="BO220" s="92">
        <v>3</v>
      </c>
      <c r="BP220" s="168">
        <f>LN(SUM($BO$2:BO220))</f>
        <v>5.7990926544605257</v>
      </c>
      <c r="BQ220" s="115">
        <f t="shared" si="311"/>
        <v>84.406603183272168</v>
      </c>
      <c r="BR220" s="152">
        <f t="shared" si="312"/>
        <v>82.388847483108748</v>
      </c>
      <c r="BS220" s="96">
        <v>280</v>
      </c>
      <c r="BT220" s="168">
        <f>LN(SUM($BS$2:BS220))</f>
        <v>10.23688363406859</v>
      </c>
      <c r="BU220" s="169">
        <f t="shared" si="313"/>
        <v>74.503799316069461</v>
      </c>
      <c r="BV220" s="152">
        <f t="shared" si="314"/>
        <v>77.285420877589914</v>
      </c>
    </row>
    <row r="221" spans="1:74" x14ac:dyDescent="0.25">
      <c r="A221" s="163">
        <f t="shared" si="154"/>
        <v>282</v>
      </c>
      <c r="B221" s="164">
        <v>44184</v>
      </c>
      <c r="C221" s="92">
        <v>8</v>
      </c>
      <c r="D221" s="165">
        <f>LN(SUM($C$2:C221))</f>
        <v>6.280395838960195</v>
      </c>
      <c r="E221" s="166">
        <f t="shared" si="279"/>
        <v>44.225390827606233</v>
      </c>
      <c r="F221" s="152">
        <f t="shared" si="280"/>
        <v>43.44803145011624</v>
      </c>
      <c r="G221" s="92">
        <v>88</v>
      </c>
      <c r="H221" s="165">
        <f>LN(SUM($G$2:G221))</f>
        <v>8.0630629113267922</v>
      </c>
      <c r="I221" s="166">
        <f t="shared" si="281"/>
        <v>27.516555996836516</v>
      </c>
      <c r="J221" s="152">
        <f t="shared" si="282"/>
        <v>28.944758978207755</v>
      </c>
      <c r="K221" s="92">
        <v>4</v>
      </c>
      <c r="L221" s="165">
        <f>LN(SUM($K$2:K221))</f>
        <v>7.1685798972640349</v>
      </c>
      <c r="M221" s="166">
        <f t="shared" si="283"/>
        <v>265.90008873651124</v>
      </c>
      <c r="N221" s="152">
        <f t="shared" si="284"/>
        <v>311.90951177084003</v>
      </c>
      <c r="O221" s="92">
        <v>23</v>
      </c>
      <c r="P221" s="165">
        <f>LN(SUM($O$2:O221))</f>
        <v>7.412160334945205</v>
      </c>
      <c r="Q221" s="166">
        <f t="shared" si="285"/>
        <v>45.785763670687913</v>
      </c>
      <c r="R221" s="152">
        <f t="shared" si="286"/>
        <v>44.725939796102473</v>
      </c>
      <c r="T221" s="165">
        <f>LN(SUM($S$2:S221))</f>
        <v>4.0943445622221004</v>
      </c>
      <c r="U221" s="167">
        <f t="shared" si="287"/>
        <v>16.193246233725919</v>
      </c>
      <c r="V221" s="152">
        <f t="shared" si="288"/>
        <v>16.008071110597054</v>
      </c>
      <c r="W221" s="92">
        <v>1</v>
      </c>
      <c r="X221" s="165">
        <f>LN(SUM($W$2:W221))</f>
        <v>4.0943445622221004</v>
      </c>
      <c r="Y221" s="115">
        <f t="shared" si="289"/>
        <v>7.6375407476671917</v>
      </c>
      <c r="Z221" s="152">
        <f t="shared" si="290"/>
        <v>9.9260821686482625</v>
      </c>
      <c r="AA221" s="112">
        <v>6</v>
      </c>
      <c r="AB221" s="165">
        <f>LN(SUM($AA$2:AA221))</f>
        <v>6.7381524945959574</v>
      </c>
      <c r="AC221" s="166">
        <f t="shared" si="291"/>
        <v>74.316788975328436</v>
      </c>
      <c r="AD221" s="152">
        <f t="shared" si="292"/>
        <v>63.148063672365673</v>
      </c>
      <c r="AE221" s="92">
        <v>32</v>
      </c>
      <c r="AF221" s="165">
        <f>LN(SUM($AE$2:AE221))</f>
        <v>8.1653636324739818</v>
      </c>
      <c r="AG221" s="166">
        <f t="shared" si="293"/>
        <v>95.489664033750032</v>
      </c>
      <c r="AH221" s="152">
        <f t="shared" si="294"/>
        <v>114.24463364040709</v>
      </c>
      <c r="AJ221" s="165">
        <f>LN(SUM($AI$2:AI221))</f>
        <v>5.4595855141441589</v>
      </c>
      <c r="AK221" s="166">
        <f t="shared" si="295"/>
        <v>226.34233492002554</v>
      </c>
      <c r="AL221" s="152">
        <f t="shared" si="296"/>
        <v>195.65653655984258</v>
      </c>
      <c r="AM221" s="92">
        <v>1</v>
      </c>
      <c r="AN221" s="165">
        <f>LN(SUM($AM$2:AM221))</f>
        <v>6.7129562006770698</v>
      </c>
      <c r="AO221" s="166">
        <f t="shared" si="297"/>
        <v>89.894446726296678</v>
      </c>
      <c r="AP221" s="152">
        <f t="shared" si="298"/>
        <v>103.32047521337415</v>
      </c>
      <c r="AQ221" s="112">
        <v>3</v>
      </c>
      <c r="AR221" s="165">
        <f>LN(SUM($AQ$2:AQ221))</f>
        <v>6.4345465187874531</v>
      </c>
      <c r="AS221" s="166">
        <f t="shared" si="299"/>
        <v>75.436428866798749</v>
      </c>
      <c r="AT221" s="152">
        <f t="shared" si="300"/>
        <v>81.539717125880529</v>
      </c>
      <c r="AU221" s="92">
        <v>33</v>
      </c>
      <c r="AV221" s="165">
        <f>LN(SUM($AU$2:AU221))</f>
        <v>9.358674166481876</v>
      </c>
      <c r="AW221" s="166">
        <f t="shared" si="301"/>
        <v>165.41820568451254</v>
      </c>
      <c r="AX221" s="152">
        <f t="shared" si="302"/>
        <v>182.04011285576249</v>
      </c>
      <c r="AY221" s="92">
        <v>2</v>
      </c>
      <c r="AZ221" s="168">
        <f>LN(SUM($AY$2:AY221))</f>
        <v>4.4308167988433134</v>
      </c>
      <c r="BA221" s="166">
        <f t="shared" si="303"/>
        <v>177.88817045254982</v>
      </c>
      <c r="BB221" s="152">
        <f t="shared" si="304"/>
        <v>252.62008162279247</v>
      </c>
      <c r="BC221" s="112">
        <v>3</v>
      </c>
      <c r="BD221" s="168">
        <f>LN(SUM($BC$2:BC221))</f>
        <v>5.4161004022044201</v>
      </c>
      <c r="BE221" s="166">
        <f t="shared" si="305"/>
        <v>50.548707311710075</v>
      </c>
      <c r="BF221" s="152">
        <f t="shared" si="306"/>
        <v>62.339429234704291</v>
      </c>
      <c r="BG221" s="92">
        <v>85</v>
      </c>
      <c r="BH221" s="168">
        <f>LN(SUM($BG$2:BG221))</f>
        <v>7.7419678998206853</v>
      </c>
      <c r="BI221" s="115">
        <f t="shared" si="307"/>
        <v>26.357825449580975</v>
      </c>
      <c r="BJ221" s="152">
        <f t="shared" si="308"/>
        <v>30.011459648345063</v>
      </c>
      <c r="BK221" s="92">
        <v>8</v>
      </c>
      <c r="BL221" s="168">
        <f>LN(SUM($BK$2:BK221))</f>
        <v>6.6580110458707482</v>
      </c>
      <c r="BM221" s="115">
        <f t="shared" si="309"/>
        <v>58.818136270289926</v>
      </c>
      <c r="BN221" s="152">
        <f t="shared" si="310"/>
        <v>61.383727026004465</v>
      </c>
      <c r="BO221" s="92">
        <v>4</v>
      </c>
      <c r="BP221" s="168">
        <f>LN(SUM($BO$2:BO221))</f>
        <v>5.8111409929767008</v>
      </c>
      <c r="BQ221" s="115">
        <f t="shared" si="311"/>
        <v>72.335593607667533</v>
      </c>
      <c r="BR221" s="152">
        <f t="shared" si="312"/>
        <v>79.328991644552914</v>
      </c>
      <c r="BS221" s="96">
        <v>301</v>
      </c>
      <c r="BT221" s="168">
        <f>LN(SUM($BS$2:BS221))</f>
        <v>10.24760903040324</v>
      </c>
      <c r="BU221" s="169">
        <f t="shared" si="313"/>
        <v>67.707849986027497</v>
      </c>
      <c r="BV221" s="152">
        <f t="shared" si="314"/>
        <v>73.327033353873318</v>
      </c>
    </row>
    <row r="222" spans="1:74" x14ac:dyDescent="0.25">
      <c r="A222" s="163">
        <f t="shared" si="154"/>
        <v>283</v>
      </c>
      <c r="B222" s="164">
        <v>44185</v>
      </c>
      <c r="D222" s="165">
        <f>LN(SUM($C$2:C222))</f>
        <v>6.280395838960195</v>
      </c>
      <c r="E222" s="166">
        <f t="shared" si="279"/>
        <v>57.767070720426851</v>
      </c>
      <c r="F222" s="152">
        <f t="shared" si="280"/>
        <v>48.865866249438817</v>
      </c>
      <c r="H222" s="165">
        <f>LN(SUM($G$2:G222))</f>
        <v>8.0630629113267922</v>
      </c>
      <c r="I222" s="166">
        <f t="shared" si="281"/>
        <v>32.937951614590979</v>
      </c>
      <c r="J222" s="152">
        <f t="shared" si="282"/>
        <v>29.941091940639172</v>
      </c>
      <c r="L222" s="165">
        <f>LN(SUM($K$2:K222))</f>
        <v>7.1685798972640349</v>
      </c>
      <c r="M222" s="166">
        <f t="shared" si="283"/>
        <v>272.02164335415057</v>
      </c>
      <c r="N222" s="152">
        <f t="shared" si="284"/>
        <v>287.3340416470204</v>
      </c>
      <c r="P222" s="165">
        <f>LN(SUM($O$2:O222))</f>
        <v>7.412160334945205</v>
      </c>
      <c r="Q222" s="166">
        <f t="shared" si="285"/>
        <v>59.431246825640464</v>
      </c>
      <c r="R222" s="152">
        <f t="shared" si="286"/>
        <v>50.44116322420161</v>
      </c>
      <c r="T222" s="165">
        <f>LN(SUM($S$2:S222))</f>
        <v>4.0943445622221004</v>
      </c>
      <c r="U222" s="167">
        <f t="shared" si="287"/>
        <v>21.398824038701164</v>
      </c>
      <c r="V222" s="152">
        <f t="shared" si="288"/>
        <v>17.636953312798298</v>
      </c>
      <c r="X222" s="165">
        <f>LN(SUM($W$2:W222))</f>
        <v>4.0943445622221004</v>
      </c>
      <c r="Y222" s="115">
        <f t="shared" si="289"/>
        <v>7.8871684992918434</v>
      </c>
      <c r="Z222" s="152">
        <f t="shared" si="290"/>
        <v>8.2005930044920543</v>
      </c>
      <c r="AB222" s="165">
        <f>LN(SUM($AA$2:AA222))</f>
        <v>6.7381524945959574</v>
      </c>
      <c r="AC222" s="166">
        <f t="shared" si="291"/>
        <v>158.80137419494386</v>
      </c>
      <c r="AD222" s="152">
        <f t="shared" si="292"/>
        <v>97.607427808155805</v>
      </c>
      <c r="AF222" s="165">
        <f>LN(SUM($AE$2:AE222))</f>
        <v>8.1653636324739818</v>
      </c>
      <c r="AG222" s="166">
        <f t="shared" si="293"/>
        <v>97.08749776139237</v>
      </c>
      <c r="AH222" s="152">
        <f t="shared" si="294"/>
        <v>103.38075716180406</v>
      </c>
      <c r="AJ222" s="165">
        <f>LN(SUM($AI$2:AI222))</f>
        <v>5.4595855141441589</v>
      </c>
      <c r="AK222" s="166">
        <f t="shared" si="295"/>
        <v>323.99275670959054</v>
      </c>
      <c r="AL222" s="152">
        <f t="shared" si="296"/>
        <v>251.96001105932828</v>
      </c>
      <c r="AN222" s="165">
        <f>LN(SUM($AM$2:AM222))</f>
        <v>6.7129562006770698</v>
      </c>
      <c r="AO222" s="166">
        <f t="shared" si="297"/>
        <v>99.40888810468644</v>
      </c>
      <c r="AP222" s="152">
        <f t="shared" si="298"/>
        <v>96.603022479330704</v>
      </c>
      <c r="AR222" s="165">
        <f>LN(SUM($AQ$2:AQ222))</f>
        <v>6.4345465187874531</v>
      </c>
      <c r="AS222" s="166">
        <f t="shared" si="299"/>
        <v>87.133729641065713</v>
      </c>
      <c r="AT222" s="152">
        <f t="shared" si="300"/>
        <v>81.638026154477942</v>
      </c>
      <c r="AV222" s="165">
        <f>LN(SUM($AU$2:AU222))</f>
        <v>9.358674166481876</v>
      </c>
      <c r="AW222" s="166">
        <f t="shared" si="301"/>
        <v>186.58825915461128</v>
      </c>
      <c r="AX222" s="152">
        <f t="shared" si="302"/>
        <v>177.6487474025256</v>
      </c>
      <c r="AZ222" s="168">
        <f>LN(SUM($AY$2:AY222))</f>
        <v>4.4308167988433134</v>
      </c>
      <c r="BA222" s="166">
        <f t="shared" si="303"/>
        <v>161.07961003426993</v>
      </c>
      <c r="BB222" s="152">
        <f t="shared" si="304"/>
        <v>218.43872823787828</v>
      </c>
      <c r="BD222" s="168">
        <f>LN(SUM($BC$2:BC222))</f>
        <v>5.4161004022044201</v>
      </c>
      <c r="BE222" s="166">
        <f t="shared" si="305"/>
        <v>51.41680228253751</v>
      </c>
      <c r="BF222" s="152">
        <f t="shared" si="306"/>
        <v>54.418201753604819</v>
      </c>
      <c r="BH222" s="168">
        <f>LN(SUM($BG$2:BG222))</f>
        <v>7.7419678998206853</v>
      </c>
      <c r="BI222" s="115">
        <f t="shared" si="307"/>
        <v>28.357051246284815</v>
      </c>
      <c r="BJ222" s="152">
        <f t="shared" si="308"/>
        <v>28.60735438806719</v>
      </c>
      <c r="BL222" s="168">
        <f>LN(SUM($BK$2:BK222))</f>
        <v>6.6580110458707482</v>
      </c>
      <c r="BM222" s="115">
        <f t="shared" si="309"/>
        <v>72.700652334743154</v>
      </c>
      <c r="BN222" s="152">
        <f t="shared" si="310"/>
        <v>64.248272980525115</v>
      </c>
      <c r="BP222" s="168">
        <f>LN(SUM($BO$2:BO222))</f>
        <v>5.8111409929767008</v>
      </c>
      <c r="BQ222" s="115">
        <f t="shared" si="311"/>
        <v>78.224202907329129</v>
      </c>
      <c r="BR222" s="152">
        <f t="shared" si="312"/>
        <v>78.322133232756286</v>
      </c>
      <c r="BS222" s="96">
        <v>0</v>
      </c>
      <c r="BT222" s="168">
        <f>LN(SUM($BS$2:BS222))</f>
        <v>10.24760903040324</v>
      </c>
      <c r="BU222" s="169">
        <f t="shared" si="313"/>
        <v>77.735865562679038</v>
      </c>
      <c r="BV222" s="152">
        <f t="shared" si="314"/>
        <v>73.315838288258661</v>
      </c>
    </row>
    <row r="223" spans="1:74" x14ac:dyDescent="0.25">
      <c r="A223" s="163">
        <f t="shared" si="154"/>
        <v>284</v>
      </c>
      <c r="B223" s="164">
        <v>44186</v>
      </c>
      <c r="C223" s="92">
        <v>22</v>
      </c>
      <c r="D223" s="165">
        <f>LN(SUM($C$2:C223))</f>
        <v>6.3207682942505823</v>
      </c>
      <c r="E223" s="166">
        <f t="shared" si="279"/>
        <v>47.233883147322707</v>
      </c>
      <c r="F223" s="152">
        <f t="shared" si="280"/>
        <v>49.742114898451923</v>
      </c>
      <c r="G223" s="92">
        <v>84</v>
      </c>
      <c r="H223" s="165">
        <f>LN(SUM($G$2:G223))</f>
        <v>8.0891756788375613</v>
      </c>
      <c r="I223" s="166">
        <f t="shared" si="281"/>
        <v>33.782949479127225</v>
      </c>
      <c r="J223" s="152">
        <f t="shared" si="282"/>
        <v>31.412485696851576</v>
      </c>
      <c r="K223" s="92">
        <v>4</v>
      </c>
      <c r="L223" s="165">
        <f>LN(SUM($K$2:K223))</f>
        <v>7.1716568227685142</v>
      </c>
      <c r="M223" s="166">
        <f t="shared" si="283"/>
        <v>288.31345474549704</v>
      </c>
      <c r="N223" s="152">
        <f t="shared" si="284"/>
        <v>275.4117289453863</v>
      </c>
      <c r="O223" s="92">
        <v>24</v>
      </c>
      <c r="P223" s="165">
        <f>LN(SUM($O$2:O223))</f>
        <v>7.4265490723973047</v>
      </c>
      <c r="Q223" s="166">
        <f t="shared" si="285"/>
        <v>59.886662588574296</v>
      </c>
      <c r="R223" s="152">
        <f t="shared" si="286"/>
        <v>55.03455769496756</v>
      </c>
      <c r="S223" s="92">
        <v>2</v>
      </c>
      <c r="T223" s="165">
        <f>LN(SUM($S$2:S223))</f>
        <v>4.1271343850450917</v>
      </c>
      <c r="U223" s="167">
        <f t="shared" si="287"/>
        <v>33.864328816751332</v>
      </c>
      <c r="V223" s="152">
        <f t="shared" si="288"/>
        <v>23.818799696392801</v>
      </c>
      <c r="W223" s="92">
        <v>1</v>
      </c>
      <c r="X223" s="165">
        <f>LN(SUM($W$2:W223))</f>
        <v>4.1108738641733114</v>
      </c>
      <c r="Y223" s="115">
        <f t="shared" si="289"/>
        <v>9.9710079666801459</v>
      </c>
      <c r="Z223" s="152">
        <f t="shared" si="290"/>
        <v>8.498572404546394</v>
      </c>
      <c r="AA223" s="112">
        <v>5</v>
      </c>
      <c r="AB223" s="165">
        <f>LN(SUM($AA$2:AA223))</f>
        <v>6.7440591863113477</v>
      </c>
      <c r="AC223" s="166">
        <f t="shared" si="291"/>
        <v>143.78327281202812</v>
      </c>
      <c r="AD223" s="152">
        <f t="shared" si="292"/>
        <v>125.63381199410014</v>
      </c>
      <c r="AE223" s="92">
        <v>38</v>
      </c>
      <c r="AF223" s="165">
        <f>LN(SUM($AE$2:AE223))</f>
        <v>8.176110342237342</v>
      </c>
      <c r="AG223" s="166">
        <f t="shared" si="293"/>
        <v>103.62650098749455</v>
      </c>
      <c r="AH223" s="152">
        <f t="shared" si="294"/>
        <v>98.734554260878966</v>
      </c>
      <c r="AI223" s="92">
        <v>2</v>
      </c>
      <c r="AJ223" s="165">
        <f>LN(SUM($AI$2:AI223))</f>
        <v>5.4680601411351315</v>
      </c>
      <c r="AK223" s="166">
        <f t="shared" si="295"/>
        <v>325.67316438465986</v>
      </c>
      <c r="AL223" s="152">
        <f t="shared" si="296"/>
        <v>292.00275200475863</v>
      </c>
      <c r="AM223" s="92">
        <v>2</v>
      </c>
      <c r="AN223" s="165">
        <f>LN(SUM($AM$2:AM223))</f>
        <v>6.7153833863346808</v>
      </c>
      <c r="AO223" s="166">
        <f t="shared" si="297"/>
        <v>118.56232750703298</v>
      </c>
      <c r="AP223" s="152">
        <f t="shared" si="298"/>
        <v>102.62188744600536</v>
      </c>
      <c r="AQ223" s="112">
        <v>26</v>
      </c>
      <c r="AR223" s="165">
        <f>LN(SUM($AQ$2:AQ223))</f>
        <v>6.4754327167040904</v>
      </c>
      <c r="AS223" s="166">
        <f t="shared" si="299"/>
        <v>65.727797550612607</v>
      </c>
      <c r="AT223" s="152">
        <f t="shared" si="300"/>
        <v>76.099318686159009</v>
      </c>
      <c r="AU223" s="92">
        <v>41</v>
      </c>
      <c r="AV223" s="165">
        <f>LN(SUM($AU$2:AU223))</f>
        <v>9.3622027212854295</v>
      </c>
      <c r="AW223" s="166">
        <f t="shared" si="301"/>
        <v>222.8746259209841</v>
      </c>
      <c r="AX223" s="152">
        <f t="shared" si="302"/>
        <v>191.62703025336933</v>
      </c>
      <c r="AY223" s="92">
        <v>2</v>
      </c>
      <c r="AZ223" s="168">
        <f>LN(SUM($AY$2:AY223))</f>
        <v>4.4543472962535073</v>
      </c>
      <c r="BA223" s="166">
        <f t="shared" si="303"/>
        <v>90.196159167248723</v>
      </c>
      <c r="BB223" s="152">
        <f t="shared" si="304"/>
        <v>143.05464655135614</v>
      </c>
      <c r="BC223" s="112">
        <v>1</v>
      </c>
      <c r="BD223" s="168">
        <f>LN(SUM($BC$2:BC223))</f>
        <v>5.4205349992722862</v>
      </c>
      <c r="BE223" s="166">
        <f t="shared" si="305"/>
        <v>62.501646424050648</v>
      </c>
      <c r="BF223" s="152">
        <f t="shared" si="306"/>
        <v>54.822385339432742</v>
      </c>
      <c r="BG223" s="92">
        <v>41</v>
      </c>
      <c r="BH223" s="168">
        <f>LN(SUM($BG$2:BG223))</f>
        <v>7.759614150696903</v>
      </c>
      <c r="BI223" s="115">
        <f t="shared" si="307"/>
        <v>30.60560782649592</v>
      </c>
      <c r="BJ223" s="152">
        <f t="shared" si="308"/>
        <v>28.440161507453904</v>
      </c>
      <c r="BK223" s="92">
        <v>8</v>
      </c>
      <c r="BL223" s="168">
        <f>LN(SUM($BK$2:BK223))</f>
        <v>6.6682282484174031</v>
      </c>
      <c r="BM223" s="115">
        <f t="shared" si="309"/>
        <v>75.483810724810979</v>
      </c>
      <c r="BN223" s="152">
        <f t="shared" si="310"/>
        <v>69.000866443281353</v>
      </c>
      <c r="BO223" s="92">
        <v>4</v>
      </c>
      <c r="BP223" s="168">
        <f>LN(SUM($BO$2:BO223))</f>
        <v>5.8230458954830189</v>
      </c>
      <c r="BQ223" s="115">
        <f t="shared" si="311"/>
        <v>79.877857623174108</v>
      </c>
      <c r="BR223" s="152">
        <f t="shared" si="312"/>
        <v>76.812551379390257</v>
      </c>
      <c r="BS223" s="96">
        <v>307</v>
      </c>
      <c r="BT223" s="168">
        <f>LN(SUM($BS$2:BS223))</f>
        <v>10.258430998296712</v>
      </c>
      <c r="BU223" s="169">
        <f t="shared" si="313"/>
        <v>81.969448445256958</v>
      </c>
      <c r="BV223" s="152">
        <f t="shared" si="314"/>
        <v>75.804387997987831</v>
      </c>
    </row>
    <row r="224" spans="1:74" x14ac:dyDescent="0.25">
      <c r="A224" s="163">
        <f t="shared" si="154"/>
        <v>285</v>
      </c>
      <c r="B224" s="164">
        <v>44187</v>
      </c>
      <c r="C224" s="92">
        <v>2</v>
      </c>
      <c r="D224" s="165">
        <f>LN(SUM($C$2:C224))</f>
        <v>6.3243589623813108</v>
      </c>
      <c r="E224" s="166">
        <f>LN(2)/(SLOPE(D218:D224,A218:A224))</f>
        <v>44.296405252558998</v>
      </c>
      <c r="F224" s="152">
        <f>AVERAGE(E222:E224)</f>
        <v>49.765786373436185</v>
      </c>
      <c r="G224" s="92">
        <v>54</v>
      </c>
      <c r="H224" s="165">
        <f>LN(SUM($G$2:G224))</f>
        <v>8.1056094022998959</v>
      </c>
      <c r="I224" s="166">
        <f>LN(2)/(SLOPE(H218:H224,A218:A224))</f>
        <v>36.241693654048085</v>
      </c>
      <c r="J224" s="152">
        <f>AVERAGE(I222:I224)</f>
        <v>34.320864915922094</v>
      </c>
      <c r="K224" s="92">
        <v>3</v>
      </c>
      <c r="L224" s="165">
        <f>LN(SUM($K$2:K224))</f>
        <v>7.1739583197567942</v>
      </c>
      <c r="M224" s="166">
        <f>LN(2)/(SLOPE(L218:L224,$A218:$A224))</f>
        <v>326.7771651342689</v>
      </c>
      <c r="N224" s="152">
        <f>AVERAGE(M222:M224)</f>
        <v>295.70408774463885</v>
      </c>
      <c r="O224" s="92">
        <v>38</v>
      </c>
      <c r="P224" s="165">
        <f>LN(SUM($O$2:O224))</f>
        <v>7.4489161025442003</v>
      </c>
      <c r="Q224" s="166">
        <f>LN(2)/(SLOPE(P218:P224,A218:A224))</f>
        <v>57.480359891661244</v>
      </c>
      <c r="R224" s="152">
        <f>AVERAGE(Q222:Q224)</f>
        <v>58.932756435291999</v>
      </c>
      <c r="S224" s="92">
        <v>3</v>
      </c>
      <c r="T224" s="165">
        <f>LN(SUM($S$2:S224))</f>
        <v>4.1743872698956368</v>
      </c>
      <c r="U224" s="167">
        <f>LN(2)/(SLOPE(T218:T224,$A218:$A224))</f>
        <v>42.229422349426997</v>
      </c>
      <c r="V224" s="152">
        <f>AVERAGE(U222:U224)</f>
        <v>32.497525068293164</v>
      </c>
      <c r="W224" s="92">
        <v>3</v>
      </c>
      <c r="X224" s="165">
        <f>LN(SUM($W$2:W224))</f>
        <v>4.1588830833596715</v>
      </c>
      <c r="Y224" s="115">
        <f>LN(2)/(SLOPE(X218:X224,$A218:$A224))</f>
        <v>13.052935446469311</v>
      </c>
      <c r="Z224" s="152">
        <f>AVERAGE(Y222:Y224)</f>
        <v>10.303703970813766</v>
      </c>
      <c r="AB224" s="165">
        <f>LN(SUM($AA$2:AA224))</f>
        <v>6.7440591863113477</v>
      </c>
      <c r="AC224" s="166">
        <f>LN(2)/(SLOPE(AB218:AB224,$A218:$A224))</f>
        <v>150.73490123988944</v>
      </c>
      <c r="AD224" s="152">
        <f>AVERAGE(AC222:AC224)</f>
        <v>151.10651608228713</v>
      </c>
      <c r="AE224" s="92">
        <v>21</v>
      </c>
      <c r="AF224" s="165">
        <f>LN(SUM($AE$2:AE224))</f>
        <v>8.1820001362934054</v>
      </c>
      <c r="AG224" s="166">
        <f>LN(2)/(SLOPE(AF218:AF224,$A218:$A224))</f>
        <v>107.00946132956085</v>
      </c>
      <c r="AH224" s="152">
        <f>AVERAGE(AG222:AG224)</f>
        <v>102.57448669281592</v>
      </c>
      <c r="AI224" s="92">
        <v>2</v>
      </c>
      <c r="AJ224" s="165">
        <f>LN(SUM($AI$2:AI224))</f>
        <v>5.476463551931511</v>
      </c>
      <c r="AK224" s="166">
        <f>LN(2)/(SLOPE(AJ218:AJ224,$A218:$A224))</f>
        <v>241.46492660850075</v>
      </c>
      <c r="AL224" s="152">
        <f>AVERAGE(AK222:AK224)</f>
        <v>297.04361590091702</v>
      </c>
      <c r="AM224" s="92">
        <v>8</v>
      </c>
      <c r="AN224" s="165">
        <f>LN(SUM($AM$2:AM224))</f>
        <v>6.7250336421668431</v>
      </c>
      <c r="AO224" s="166">
        <f>LN(2)/(SLOPE(AN218:AN224,$A218:$A224))</f>
        <v>132.30897662995827</v>
      </c>
      <c r="AP224" s="152">
        <f>AVERAGE(AO222:AO224)</f>
        <v>116.76006408055923</v>
      </c>
      <c r="AQ224" s="112">
        <v>7</v>
      </c>
      <c r="AR224" s="165">
        <f>LN(SUM($AQ$2:AQ224))</f>
        <v>6.4861607889440887</v>
      </c>
      <c r="AS224" s="166">
        <f>LN(2)/(SLOPE(AR218:AR224,$A218:$A224))</f>
        <v>52.006685356492618</v>
      </c>
      <c r="AT224" s="152">
        <f>AVERAGE(AS222:AS224)</f>
        <v>68.289404182723644</v>
      </c>
      <c r="AU224" s="92">
        <v>40</v>
      </c>
      <c r="AV224" s="165">
        <f>LN(SUM($AU$2:AU224))</f>
        <v>9.3656332563822176</v>
      </c>
      <c r="AW224" s="166">
        <f>LN(2)/(SLOPE(AV218:AV224,$A218:$A224))</f>
        <v>266.9811698652673</v>
      </c>
      <c r="AX224" s="152">
        <f>AVERAGE(AW222:AW224)</f>
        <v>225.48135164695427</v>
      </c>
      <c r="AZ224" s="168">
        <f>LN(SUM($AY$2:AY224))</f>
        <v>4.4543472962535073</v>
      </c>
      <c r="BA224" s="166">
        <f>LN(2)/(SLOPE(AZ218:AZ224,$A218:$A224))</f>
        <v>74.009625282234282</v>
      </c>
      <c r="BB224" s="152">
        <f>AVERAGE(BA222:BA224)</f>
        <v>108.42846482791765</v>
      </c>
      <c r="BC224" s="112">
        <v>6</v>
      </c>
      <c r="BD224" s="168">
        <f>LN(SUM($BC$2:BC224))</f>
        <v>5.4467373716663099</v>
      </c>
      <c r="BE224" s="166">
        <f>LN(2)/(SLOPE(BD218:BD224,$A218:$A224))</f>
        <v>73.773682171171131</v>
      </c>
      <c r="BF224" s="152">
        <f>AVERAGE(BE222:BE224)</f>
        <v>62.564043625919759</v>
      </c>
      <c r="BG224" s="92">
        <v>49</v>
      </c>
      <c r="BH224" s="168">
        <f>LN(SUM($BG$2:BG224))</f>
        <v>7.780303087908373</v>
      </c>
      <c r="BI224" s="115">
        <f>LN(2)/(SLOPE(BH218:BH224,$A218:$A224))</f>
        <v>32.442042371823035</v>
      </c>
      <c r="BJ224" s="152">
        <f>AVERAGE(BI222:BI224)</f>
        <v>30.468233814867926</v>
      </c>
      <c r="BK224" s="92">
        <v>2</v>
      </c>
      <c r="BL224" s="168">
        <f>LN(SUM($BK$2:BK224))</f>
        <v>6.6707663208458738</v>
      </c>
      <c r="BM224" s="115">
        <f>LN(2)/(SLOPE(BL218:BL224,$A218:$A224))</f>
        <v>88.120365022368276</v>
      </c>
      <c r="BN224" s="152">
        <f>AVERAGE(BM222:BM224)</f>
        <v>78.768276027307465</v>
      </c>
      <c r="BO224" s="92">
        <v>2</v>
      </c>
      <c r="BP224" s="168">
        <f>LN(SUM($BO$2:BO224))</f>
        <v>5.8289456176102075</v>
      </c>
      <c r="BQ224" s="115">
        <f>LN(2)/(SLOPE(BP218:BP224,$A218:$A224))</f>
        <v>83.619769836689713</v>
      </c>
      <c r="BR224" s="152">
        <f>AVERAGE(BQ222:BQ224)</f>
        <v>80.573943455730998</v>
      </c>
      <c r="BS224" s="96">
        <v>240</v>
      </c>
      <c r="BT224" s="168">
        <f>LN(SUM($BS$2:BS224))</f>
        <v>10.266810350446326</v>
      </c>
      <c r="BU224" s="169">
        <f>LN(2)/(SLOPE(BT218:BT224,$A218:$A224))</f>
        <v>86.681330781402878</v>
      </c>
      <c r="BV224" s="152">
        <f>AVERAGE(BU222:BU224)</f>
        <v>82.128881596446305</v>
      </c>
    </row>
    <row r="225" spans="1:75" x14ac:dyDescent="0.25">
      <c r="A225" s="163">
        <f t="shared" si="154"/>
        <v>286</v>
      </c>
      <c r="B225" s="164">
        <v>44188</v>
      </c>
      <c r="C225" s="92">
        <v>7</v>
      </c>
      <c r="D225" s="165">
        <f>LN(SUM($C$2:C225))</f>
        <v>6.3368257311464413</v>
      </c>
      <c r="E225" s="166">
        <f>LN(2)/(SLOPE(D219:D225,A219:A225))</f>
        <v>44.466671300267883</v>
      </c>
      <c r="F225" s="152">
        <f>AVERAGE(E223:E225)</f>
        <v>45.33231990004986</v>
      </c>
      <c r="G225" s="92">
        <v>73</v>
      </c>
      <c r="H225" s="165">
        <f>LN(SUM($G$2:G225))</f>
        <v>8.12740456269308</v>
      </c>
      <c r="I225" s="166">
        <f>LN(2)/(SLOPE(H219:H225,A219:A225))</f>
        <v>38.610650627547813</v>
      </c>
      <c r="J225" s="152">
        <f>AVERAGE(I223:I225)</f>
        <v>36.211764586907712</v>
      </c>
      <c r="K225" s="92">
        <v>4</v>
      </c>
      <c r="L225" s="165">
        <f>LN(SUM($K$2:K225))</f>
        <v>7.1770187659099003</v>
      </c>
      <c r="M225" s="166">
        <f>LN(2)/(SLOPE(L219:L225,$A219:$A225))</f>
        <v>315.34466932254651</v>
      </c>
      <c r="N225" s="152">
        <f>AVERAGE(M223:M225)</f>
        <v>310.1450964007708</v>
      </c>
      <c r="O225" s="92">
        <v>42</v>
      </c>
      <c r="P225" s="165">
        <f>LN(SUM($O$2:O225))</f>
        <v>7.4730690880321973</v>
      </c>
      <c r="Q225" s="166">
        <f>LN(2)/(SLOPE(P219:P225,A219:A225))</f>
        <v>50.17083902128082</v>
      </c>
      <c r="R225" s="152">
        <f>AVERAGE(Q223:Q225)</f>
        <v>55.845953833838784</v>
      </c>
      <c r="S225" s="92">
        <v>1</v>
      </c>
      <c r="T225" s="165">
        <f>LN(SUM($S$2:S225))</f>
        <v>4.1896547420264252</v>
      </c>
      <c r="U225" s="167">
        <f>LN(2)/(SLOPE(T219:T225,$A219:$A225))</f>
        <v>40.534433718925946</v>
      </c>
      <c r="V225" s="152">
        <f>AVERAGE(U223:U225)</f>
        <v>38.876061628368092</v>
      </c>
      <c r="X225" s="165">
        <f>LN(SUM($W$2:W225))</f>
        <v>4.1588830833596715</v>
      </c>
      <c r="Y225" s="115">
        <f>LN(2)/(SLOPE(X219:X225,$A219:$A225))</f>
        <v>18.621068126632466</v>
      </c>
      <c r="Z225" s="152">
        <f>AVERAGE(Y223:Y225)</f>
        <v>13.881670513260639</v>
      </c>
      <c r="AA225" s="112">
        <v>6</v>
      </c>
      <c r="AB225" s="165">
        <f>LN(SUM($AA$2:AA225))</f>
        <v>6.7511014689367599</v>
      </c>
      <c r="AC225" s="166">
        <f>LN(2)/(SLOPE(AB219:AB225,$A219:$A225))</f>
        <v>165.31072164724841</v>
      </c>
      <c r="AD225" s="152">
        <f>AVERAGE(AC223:AC225)</f>
        <v>153.27629856638865</v>
      </c>
      <c r="AE225" s="92">
        <v>28</v>
      </c>
      <c r="AF225" s="165">
        <f>LN(SUM($AE$2:AE225))</f>
        <v>8.1897996187282285</v>
      </c>
      <c r="AG225" s="166">
        <f>LN(2)/(SLOPE(AF219:AF225,$A219:$A225))</f>
        <v>103.65931893716046</v>
      </c>
      <c r="AH225" s="152">
        <f>AVERAGE(AG223:AG225)</f>
        <v>104.76509375140529</v>
      </c>
      <c r="AJ225" s="165">
        <f>LN(SUM($AI$2:AI225))</f>
        <v>5.476463551931511</v>
      </c>
      <c r="AK225" s="166">
        <f>LN(2)/(SLOPE(AJ219:AJ225,$A219:$A225))</f>
        <v>208.99326469113754</v>
      </c>
      <c r="AL225" s="152">
        <f>AVERAGE(AK223:AK225)</f>
        <v>258.71045189476604</v>
      </c>
      <c r="AM225" s="92">
        <v>7</v>
      </c>
      <c r="AN225" s="165">
        <f>LN(SUM($AM$2:AM225))</f>
        <v>6.7334018918373593</v>
      </c>
      <c r="AO225" s="166">
        <f>LN(2)/(SLOPE(AN219:AN225,$A219:$A225))</f>
        <v>136.84786824378159</v>
      </c>
      <c r="AP225" s="152">
        <f>AVERAGE(AO223:AO225)</f>
        <v>129.23972412692427</v>
      </c>
      <c r="AQ225" s="112">
        <v>2</v>
      </c>
      <c r="AR225" s="165">
        <f>LN(SUM($AQ$2:AQ225))</f>
        <v>6.4892049313253173</v>
      </c>
      <c r="AS225" s="166">
        <f>LN(2)/(SLOPE(AR219:AR225,$A219:$A225))</f>
        <v>49.655048634860485</v>
      </c>
      <c r="AT225" s="152">
        <f>AVERAGE(AS223:AS225)</f>
        <v>55.796510513988572</v>
      </c>
      <c r="AU225" s="92">
        <v>47</v>
      </c>
      <c r="AV225" s="165">
        <f>LN(SUM($AU$2:AU225))</f>
        <v>9.3696491544610652</v>
      </c>
      <c r="AW225" s="166">
        <f>LN(2)/(SLOPE(AV219:AV225,$A219:$A225))</f>
        <v>260.54652315201611</v>
      </c>
      <c r="AX225" s="152">
        <f>AVERAGE(AW223:AW225)</f>
        <v>250.13410631275585</v>
      </c>
      <c r="AZ225" s="168">
        <f>LN(SUM($AY$2:AY225))</f>
        <v>4.4543472962535073</v>
      </c>
      <c r="BA225" s="166">
        <f>LN(2)/(SLOPE(AZ219:AZ225,$A219:$A225))</f>
        <v>74.17000800662511</v>
      </c>
      <c r="BB225" s="152">
        <f>AVERAGE(BA223:BA225)</f>
        <v>79.458597485369367</v>
      </c>
      <c r="BC225" s="112">
        <v>2</v>
      </c>
      <c r="BD225" s="168">
        <f>LN(SUM($BC$2:BC225))</f>
        <v>5.4553211153577017</v>
      </c>
      <c r="BE225" s="166">
        <f>LN(2)/(SLOPE(BD219:BD225,$A219:$A225))</f>
        <v>66.625262444945008</v>
      </c>
      <c r="BF225" s="152">
        <f>AVERAGE(BE223:BE225)</f>
        <v>67.633530346722253</v>
      </c>
      <c r="BG225" s="92">
        <v>53</v>
      </c>
      <c r="BH225" s="168">
        <f>LN(SUM($BG$2:BG225))</f>
        <v>7.8022093162471178</v>
      </c>
      <c r="BI225" s="115">
        <f>LN(2)/(SLOPE(BH219:BH225,$A219:$A225))</f>
        <v>35.95487778996943</v>
      </c>
      <c r="BJ225" s="152">
        <f>AVERAGE(BI223:BI225)</f>
        <v>33.0008426627628</v>
      </c>
      <c r="BK225" s="92">
        <v>15</v>
      </c>
      <c r="BL225" s="168">
        <f>LN(SUM($BK$2:BK225))</f>
        <v>6.6895992691789665</v>
      </c>
      <c r="BM225" s="115">
        <f>LN(2)/(SLOPE(BL219:BL225,$A219:$A225))</f>
        <v>86.175738454119042</v>
      </c>
      <c r="BN225" s="152">
        <f>AVERAGE(BM223:BM225)</f>
        <v>83.259971400432775</v>
      </c>
      <c r="BO225" s="92">
        <v>12</v>
      </c>
      <c r="BP225" s="168">
        <f>LN(SUM($BO$2:BO225))</f>
        <v>5.8636311755980968</v>
      </c>
      <c r="BQ225" s="115">
        <f>LN(2)/(SLOPE(BP219:BP225,$A219:$A225))</f>
        <v>66.324469198384122</v>
      </c>
      <c r="BR225" s="152">
        <f>AVERAGE(BQ223:BQ225)</f>
        <v>76.607365552749314</v>
      </c>
      <c r="BS225" s="96">
        <v>299</v>
      </c>
      <c r="BT225" s="168">
        <f>LN(SUM($BS$2:BS225))</f>
        <v>10.277152348094495</v>
      </c>
      <c r="BU225" s="169">
        <f>LN(2)/(SLOPE(BT219:BT225,$A219:$A225))</f>
        <v>87.532038422508123</v>
      </c>
      <c r="BV225" s="152">
        <f>AVERAGE(BU223:BU225)</f>
        <v>85.394272549722658</v>
      </c>
    </row>
    <row r="226" spans="1:75" x14ac:dyDescent="0.25">
      <c r="A226" s="163">
        <f t="shared" si="154"/>
        <v>287</v>
      </c>
      <c r="B226" s="164">
        <v>44189</v>
      </c>
      <c r="C226" s="92">
        <v>7</v>
      </c>
      <c r="D226" s="165">
        <f>LN(SUM($C$2:C226))</f>
        <v>6.3491389913797978</v>
      </c>
      <c r="E226" s="166">
        <f>LN(2)/(SLOPE(D220:D226,A220:A226))</f>
        <v>47.529753614016492</v>
      </c>
      <c r="F226" s="152">
        <f>AVERAGE(E224:E226)</f>
        <v>45.430943388947789</v>
      </c>
      <c r="G226" s="92">
        <v>75</v>
      </c>
      <c r="H226" s="165">
        <f>LN(SUM($G$2:G226))</f>
        <v>8.1493128436353448</v>
      </c>
      <c r="I226" s="166">
        <f>LN(2)/(SLOPE(H220:H226,A220:A226))</f>
        <v>37.736726365175429</v>
      </c>
      <c r="J226" s="152">
        <f>AVERAGE(I224:I226)</f>
        <v>37.529690215590442</v>
      </c>
      <c r="K226" s="92">
        <v>8</v>
      </c>
      <c r="L226" s="165">
        <f>LN(SUM($K$2:K226))</f>
        <v>7.1831117017432806</v>
      </c>
      <c r="M226" s="166">
        <f>LN(2)/(SLOPE(L220:L226,$A220:$A226))</f>
        <v>258.3930774724567</v>
      </c>
      <c r="N226" s="152">
        <f>AVERAGE(M224:M226)</f>
        <v>300.17163730975739</v>
      </c>
      <c r="O226" s="92">
        <v>21</v>
      </c>
      <c r="P226" s="165">
        <f>LN(SUM($O$2:O226))</f>
        <v>7.4849302832896614</v>
      </c>
      <c r="Q226" s="166">
        <f>LN(2)/(SLOPE(P220:P226,A220:A226))</f>
        <v>46.337588519034597</v>
      </c>
      <c r="R226" s="152">
        <f>AVERAGE(Q224:Q226)</f>
        <v>51.329595810658894</v>
      </c>
      <c r="S226" s="92">
        <v>1</v>
      </c>
      <c r="T226" s="165">
        <f>LN(SUM($S$2:S226))</f>
        <v>4.2046926193909657</v>
      </c>
      <c r="U226" s="167">
        <f>LN(2)/(SLOPE(T220:T226,$A220:$A226))</f>
        <v>32.255089858560481</v>
      </c>
      <c r="V226" s="152">
        <f>AVERAGE(U224:U226)</f>
        <v>38.339648642304475</v>
      </c>
      <c r="W226" s="92">
        <v>0</v>
      </c>
      <c r="X226" s="165">
        <f>LN(SUM($W$2:W226))</f>
        <v>4.1588830833596715</v>
      </c>
      <c r="Y226" s="115">
        <f>LN(2)/(SLOPE(X220:X226,$A220:$A226))</f>
        <v>44.345963667299479</v>
      </c>
      <c r="Z226" s="152">
        <f>AVERAGE(Y224:Y226)</f>
        <v>25.339989080133751</v>
      </c>
      <c r="AA226" s="112">
        <v>2</v>
      </c>
      <c r="AB226" s="165">
        <f>LN(SUM($AA$2:AA226))</f>
        <v>6.75343791859778</v>
      </c>
      <c r="AC226" s="166">
        <f>LN(2)/(SLOPE(AB220:AB226,$A220:$A226))</f>
        <v>195.91478734869261</v>
      </c>
      <c r="AD226" s="152">
        <f>AVERAGE(AC224:AC226)</f>
        <v>170.65347007861013</v>
      </c>
      <c r="AE226" s="92">
        <v>46</v>
      </c>
      <c r="AF226" s="165">
        <f>LN(SUM($AE$2:AE226))</f>
        <v>8.2024824465765374</v>
      </c>
      <c r="AG226" s="166">
        <f>LN(2)/(SLOPE(AF220:AF226,$A220:$A226))</f>
        <v>95.004726909365658</v>
      </c>
      <c r="AH226" s="152">
        <f>AVERAGE(AG224:AG226)</f>
        <v>101.89116905869565</v>
      </c>
      <c r="AI226" s="92">
        <v>2</v>
      </c>
      <c r="AJ226" s="165">
        <f>LN(SUM($AI$2:AI226))</f>
        <v>5.4847969334906548</v>
      </c>
      <c r="AK226" s="166">
        <f>LN(2)/(SLOPE(AJ220:AJ226,$A220:$A226))</f>
        <v>153.70532493809591</v>
      </c>
      <c r="AL226" s="152">
        <f>AVERAGE(AK224:AK226)</f>
        <v>201.38783874591141</v>
      </c>
      <c r="AM226" s="92">
        <v>2</v>
      </c>
      <c r="AN226" s="165">
        <f>LN(SUM($AM$2:AM226))</f>
        <v>6.7357800142423265</v>
      </c>
      <c r="AO226" s="166">
        <f>LN(2)/(SLOPE(AN220:AN226,$A220:$A226))</f>
        <v>155.15613402776214</v>
      </c>
      <c r="AP226" s="152">
        <f>AVERAGE(AO224:AO226)</f>
        <v>141.43765963383399</v>
      </c>
      <c r="AQ226" s="112">
        <v>5</v>
      </c>
      <c r="AR226" s="165">
        <f>LN(SUM($AQ$2:AQ226))</f>
        <v>6.4967749901858625</v>
      </c>
      <c r="AS226" s="166">
        <f>LN(2)/(SLOPE(AR220:AR226,$A220:$A226))</f>
        <v>53.599138348494137</v>
      </c>
      <c r="AT226" s="152">
        <f>AVERAGE(AS224:AS226)</f>
        <v>51.75362411328242</v>
      </c>
      <c r="AU226" s="92">
        <v>27</v>
      </c>
      <c r="AV226" s="165">
        <f>LN(SUM($AU$2:AU226))</f>
        <v>9.3719488871725964</v>
      </c>
      <c r="AW226" s="166">
        <f>LN(2)/(SLOPE(AV220:AV226,$A220:$A226))</f>
        <v>251.13829651167603</v>
      </c>
      <c r="AX226" s="152">
        <f>AVERAGE(AW224:AW226)</f>
        <v>259.55532984298645</v>
      </c>
      <c r="AY226" s="92">
        <v>3</v>
      </c>
      <c r="AZ226" s="168">
        <f>LN(SUM($AY$2:AY226))</f>
        <v>4.4886363697321396</v>
      </c>
      <c r="BA226" s="166">
        <f>LN(2)/(SLOPE(AZ220:AZ226,$A220:$A226))</f>
        <v>61.351538258579183</v>
      </c>
      <c r="BB226" s="152">
        <f>AVERAGE(BA224:BA226)</f>
        <v>69.843723849146201</v>
      </c>
      <c r="BC226" s="112">
        <v>1</v>
      </c>
      <c r="BD226" s="168">
        <f>LN(SUM($BC$2:BC226))</f>
        <v>5.4595855141441589</v>
      </c>
      <c r="BE226" s="166">
        <f>LN(2)/(SLOPE(BD220:BD226,$A220:$A226))</f>
        <v>69.363571665731541</v>
      </c>
      <c r="BF226" s="152">
        <f>AVERAGE(BE224:BE226)</f>
        <v>69.920838760615894</v>
      </c>
      <c r="BG226" s="92">
        <v>44</v>
      </c>
      <c r="BH226" s="168">
        <f>LN(SUM($BG$2:BG226))</f>
        <v>7.8200379894587533</v>
      </c>
      <c r="BI226" s="115">
        <f>LN(2)/(SLOPE(BH220:BH226,$A220:$A226))</f>
        <v>38.367459048928396</v>
      </c>
      <c r="BJ226" s="152">
        <f>AVERAGE(BI224:BI226)</f>
        <v>35.588126403573618</v>
      </c>
      <c r="BK226" s="92">
        <v>9</v>
      </c>
      <c r="BL226" s="168">
        <f>LN(SUM($BK$2:BK226))</f>
        <v>6.7007311095478101</v>
      </c>
      <c r="BM226" s="115">
        <f>LN(2)/(SLOPE(BL220:BL226,$A220:$A226))</f>
        <v>82.56669306949037</v>
      </c>
      <c r="BN226" s="152">
        <f>AVERAGE(BM224:BM226)</f>
        <v>85.620932181992558</v>
      </c>
      <c r="BO226" s="92">
        <v>0</v>
      </c>
      <c r="BP226" s="168">
        <f>LN(SUM($BO$2:BO226))</f>
        <v>5.8636311755980968</v>
      </c>
      <c r="BQ226" s="115">
        <f>LN(2)/(SLOPE(BP220:BP226,$A220:$A226))</f>
        <v>61.340351190695891</v>
      </c>
      <c r="BR226" s="152">
        <f>AVERAGE(BQ224:BQ226)</f>
        <v>70.428196741923244</v>
      </c>
      <c r="BS226" s="96">
        <v>253</v>
      </c>
      <c r="BT226" s="168">
        <f>LN(SUM($BS$2:BS226))</f>
        <v>10.285820496587245</v>
      </c>
      <c r="BU226" s="169">
        <f>LN(2)/(SLOPE(BT220:BT226,$A220:$A226))</f>
        <v>86.220553889894717</v>
      </c>
      <c r="BV226" s="152">
        <f>AVERAGE(BU224:BU226)</f>
        <v>86.81130769793522</v>
      </c>
    </row>
    <row r="227" spans="1:75" x14ac:dyDescent="0.25">
      <c r="A227" s="163">
        <f t="shared" si="154"/>
        <v>288</v>
      </c>
      <c r="B227" s="164">
        <v>44190</v>
      </c>
      <c r="D227" s="165">
        <f>LN(SUM($C$2:C227))</f>
        <v>6.3491389913797978</v>
      </c>
      <c r="E227" s="166">
        <f t="shared" ref="E227:E233" si="315">LN(2)/(SLOPE(D221:D227,A221:A227))</f>
        <v>53.945433150536083</v>
      </c>
      <c r="F227" s="152">
        <f t="shared" ref="F227:F233" si="316">AVERAGE(E225:E227)</f>
        <v>48.647286021606817</v>
      </c>
      <c r="H227" s="165">
        <f>LN(SUM($G$2:G227))</f>
        <v>8.1493128436353448</v>
      </c>
      <c r="I227" s="166">
        <f>LN(2)/(SLOPE(H221:H227,A221:A227))</f>
        <v>41.339740113605423</v>
      </c>
      <c r="J227" s="152">
        <f>AVERAGE(I225:I227)</f>
        <v>39.229039035442888</v>
      </c>
      <c r="L227" s="165">
        <f>LN(SUM($K$2:K227))</f>
        <v>7.1831117017432806</v>
      </c>
      <c r="M227" s="166">
        <f t="shared" ref="M227:M239" si="317">LN(2)/(SLOPE(L221:L227,$A221:$A227))</f>
        <v>248.75520216834036</v>
      </c>
      <c r="N227" s="152">
        <f t="shared" ref="N227:N239" si="318">AVERAGE(M225:M227)</f>
        <v>274.16431632111454</v>
      </c>
      <c r="P227" s="165">
        <f>LN(SUM($O$2:O227))</f>
        <v>7.4849302832896614</v>
      </c>
      <c r="Q227" s="166">
        <f t="shared" ref="Q227:Q233" si="319">LN(2)/(SLOPE(P221:P227,A221:A227))</f>
        <v>47.294228455500381</v>
      </c>
      <c r="R227" s="152">
        <f t="shared" ref="R227:R233" si="320">AVERAGE(Q225:Q227)</f>
        <v>47.934218665271935</v>
      </c>
      <c r="T227" s="165">
        <f>LN(SUM($S$2:S227))</f>
        <v>4.2046926193909657</v>
      </c>
      <c r="U227" s="167">
        <f t="shared" ref="U227:U233" si="321">LN(2)/(SLOPE(T221:T227,$A221:$A227))</f>
        <v>31.595905227460413</v>
      </c>
      <c r="V227" s="152">
        <f t="shared" ref="V227:V233" si="322">AVERAGE(U225:U227)</f>
        <v>34.795142934982273</v>
      </c>
      <c r="X227" s="165">
        <f>LN(SUM($W$2:W227))</f>
        <v>4.1588830833596715</v>
      </c>
      <c r="Y227" s="115">
        <f t="shared" ref="Y227:Y233" si="323">LN(2)/(SLOPE(X221:X227,$A221:$A227))</f>
        <v>52.355072873633475</v>
      </c>
      <c r="Z227" s="152">
        <f t="shared" ref="Z227:Z233" si="324">AVERAGE(Y225:Y227)</f>
        <v>38.440701555855135</v>
      </c>
      <c r="AB227" s="165">
        <f>LN(SUM($AA$2:AA227))</f>
        <v>6.75343791859778</v>
      </c>
      <c r="AC227" s="166">
        <f t="shared" ref="AC227:AC233" si="325">LN(2)/(SLOPE(AB221:AB227,$A221:$A227))</f>
        <v>232.51779026930316</v>
      </c>
      <c r="AD227" s="152">
        <f t="shared" ref="AD227:AD233" si="326">AVERAGE(AC225:AC227)</f>
        <v>197.91443308841474</v>
      </c>
      <c r="AF227" s="165">
        <f>LN(SUM($AE$2:AE227))</f>
        <v>8.2024824465765374</v>
      </c>
      <c r="AG227" s="166">
        <f t="shared" ref="AG227:AG233" si="327">LN(2)/(SLOPE(AF221:AF227,$A221:$A227))</f>
        <v>97.389577942614537</v>
      </c>
      <c r="AH227" s="152">
        <f t="shared" ref="AH227:AH233" si="328">AVERAGE(AG225:AG227)</f>
        <v>98.684541263046881</v>
      </c>
      <c r="AJ227" s="165">
        <f>LN(SUM($AI$2:AI227))</f>
        <v>5.4847969334906548</v>
      </c>
      <c r="AK227" s="166">
        <f t="shared" ref="AK227:AK233" si="329">LN(2)/(SLOPE(AJ221:AJ227,$A221:$A227))</f>
        <v>144.34067974578318</v>
      </c>
      <c r="AL227" s="152">
        <f t="shared" ref="AL227:AL233" si="330">AVERAGE(AK225:AK227)</f>
        <v>169.0130897916722</v>
      </c>
      <c r="AN227" s="165">
        <f>LN(SUM($AM$2:AM227))</f>
        <v>6.7357800142423265</v>
      </c>
      <c r="AO227" s="166">
        <f t="shared" ref="AO227:AO233" si="331">LN(2)/(SLOPE(AN221:AN227,$A221:$A227))</f>
        <v>146.87814046169217</v>
      </c>
      <c r="AP227" s="152">
        <f t="shared" ref="AP227:AP233" si="332">AVERAGE(AO225:AO227)</f>
        <v>146.29404757774532</v>
      </c>
      <c r="AR227" s="165">
        <f>LN(SUM($AQ$2:AQ227))</f>
        <v>6.4967749901858625</v>
      </c>
      <c r="AS227" s="166">
        <f t="shared" ref="AS227:AS233" si="333">LN(2)/(SLOPE(AR221:AR227,$A221:$A227))</f>
        <v>59.732996766851031</v>
      </c>
      <c r="AT227" s="152">
        <f t="shared" ref="AT227:AT233" si="334">AVERAGE(AS225:AS227)</f>
        <v>54.329061250068548</v>
      </c>
      <c r="AV227" s="165">
        <f>LN(SUM($AU$2:AU227))</f>
        <v>9.3719488871725964</v>
      </c>
      <c r="AW227" s="166">
        <f t="shared" ref="AW227:AW233" si="335">LN(2)/(SLOPE(AV221:AV227,$A221:$A227))</f>
        <v>262.91128996800722</v>
      </c>
      <c r="AX227" s="152">
        <f t="shared" ref="AX227:AX233" si="336">AVERAGE(AW225:AW227)</f>
        <v>258.19870321056646</v>
      </c>
      <c r="AZ227" s="168">
        <f>LN(SUM($AY$2:AY227))</f>
        <v>4.4886363697321396</v>
      </c>
      <c r="BA227" s="166">
        <f t="shared" ref="BA227:BA233" si="337">LN(2)/(SLOPE(AZ221:AZ227,$A221:$A227))</f>
        <v>67.133397074135388</v>
      </c>
      <c r="BB227" s="152">
        <f t="shared" ref="BB227:BB233" si="338">AVERAGE(BA225:BA227)</f>
        <v>67.551647779779884</v>
      </c>
      <c r="BD227" s="168">
        <f>LN(SUM($BC$2:BC227))</f>
        <v>5.4595855141441589</v>
      </c>
      <c r="BE227" s="166">
        <f t="shared" ref="BE227:BE233" si="339">LN(2)/(SLOPE(BD221:BD227,$A221:$A227))</f>
        <v>76.951715242127051</v>
      </c>
      <c r="BF227" s="152">
        <f t="shared" ref="BF227:BF233" si="340">AVERAGE(BE225:BE227)</f>
        <v>70.9801831176012</v>
      </c>
      <c r="BH227" s="168">
        <f>LN(SUM($BG$2:BG227))</f>
        <v>7.8200379894587533</v>
      </c>
      <c r="BI227" s="115">
        <f t="shared" ref="BI227:BI233" si="341">LN(2)/(SLOPE(BH221:BH227,$A221:$A227))</f>
        <v>44.828081033080778</v>
      </c>
      <c r="BJ227" s="152">
        <f t="shared" ref="BJ227:BJ233" si="342">AVERAGE(BI225:BI227)</f>
        <v>39.716805957326201</v>
      </c>
      <c r="BL227" s="168">
        <f>LN(SUM($BK$2:BK227))</f>
        <v>6.7007311095478101</v>
      </c>
      <c r="BM227" s="115">
        <f t="shared" ref="BM227:BM233" si="343">LN(2)/(SLOPE(BL221:BL227,$A221:$A227))</f>
        <v>82.597822892548919</v>
      </c>
      <c r="BN227" s="152">
        <f t="shared" ref="BN227:BN233" si="344">AVERAGE(BM225:BM227)</f>
        <v>83.78008480538611</v>
      </c>
      <c r="BP227" s="168">
        <f>LN(SUM($BO$2:BO227))</f>
        <v>5.8636311755980968</v>
      </c>
      <c r="BQ227" s="115">
        <f t="shared" ref="BQ227:BQ233" si="345">LN(2)/(SLOPE(BP221:BP227,$A221:$A227))</f>
        <v>64.045554589767008</v>
      </c>
      <c r="BR227" s="152">
        <f t="shared" ref="BR227:BR233" si="346">AVERAGE(BQ225:BQ227)</f>
        <v>63.90345832628234</v>
      </c>
      <c r="BT227" s="168">
        <f>LN(SUM($BS$2:BS227))</f>
        <v>10.285820496587245</v>
      </c>
      <c r="BU227" s="169">
        <f t="shared" ref="BU227:BU233" si="347">LN(2)/(SLOPE(BT221:BT227,$A221:$A227))</f>
        <v>92.517128000179298</v>
      </c>
      <c r="BV227" s="152">
        <f t="shared" ref="BV227:BV233" si="348">AVERAGE(BU225:BU227)</f>
        <v>88.756573437527379</v>
      </c>
    </row>
    <row r="228" spans="1:75" x14ac:dyDescent="0.25">
      <c r="A228" s="163">
        <f t="shared" si="154"/>
        <v>289</v>
      </c>
      <c r="B228" s="164">
        <v>44191</v>
      </c>
      <c r="C228" s="92">
        <v>16</v>
      </c>
      <c r="D228" s="165">
        <f>LN(SUM($C$2:C228))</f>
        <v>6.3767269478986268</v>
      </c>
      <c r="E228" s="166">
        <f t="shared" si="315"/>
        <v>52.381507219067068</v>
      </c>
      <c r="F228" s="152">
        <f t="shared" si="316"/>
        <v>51.285564661206543</v>
      </c>
      <c r="G228" s="92">
        <v>110</v>
      </c>
      <c r="H228" s="165">
        <f>LN(SUM($G$2:G228))</f>
        <v>8.1806009475944492</v>
      </c>
      <c r="I228" s="166">
        <f t="shared" ref="I228:I233" si="349">LN(2)/(SLOPE(H222:H228,A222:A228))</f>
        <v>37.569543419212195</v>
      </c>
      <c r="J228" s="152">
        <f t="shared" ref="J228:J233" si="350">AVERAGE(I226:I228)</f>
        <v>38.882003299331011</v>
      </c>
      <c r="K228" s="91">
        <v>4</v>
      </c>
      <c r="L228" s="165">
        <f>LN(SUM($K$2:K228))</f>
        <v>7.1861443045223252</v>
      </c>
      <c r="M228" s="166">
        <f t="shared" si="317"/>
        <v>228.98718944403149</v>
      </c>
      <c r="N228" s="152">
        <f t="shared" si="318"/>
        <v>245.37848969494283</v>
      </c>
      <c r="O228" s="92">
        <v>14</v>
      </c>
      <c r="P228" s="165">
        <f>LN(SUM($O$2:O228))</f>
        <v>7.4927603009223791</v>
      </c>
      <c r="Q228" s="166">
        <f t="shared" si="319"/>
        <v>49.187219798870146</v>
      </c>
      <c r="R228" s="152">
        <f t="shared" si="320"/>
        <v>47.606345591135039</v>
      </c>
      <c r="S228" s="92">
        <v>2</v>
      </c>
      <c r="T228" s="165">
        <f>LN(SUM($S$2:S228))</f>
        <v>4.2341065045972597</v>
      </c>
      <c r="U228" s="167">
        <f t="shared" si="321"/>
        <v>32.095048253684645</v>
      </c>
      <c r="V228" s="152">
        <f t="shared" si="322"/>
        <v>31.982014446568513</v>
      </c>
      <c r="W228" s="92">
        <v>0</v>
      </c>
      <c r="X228" s="165">
        <f>LN(SUM($W$2:W228))</f>
        <v>4.1588830833596715</v>
      </c>
      <c r="Y228" s="115">
        <f t="shared" si="323"/>
        <v>67.009125089036957</v>
      </c>
      <c r="Z228" s="152">
        <f t="shared" si="324"/>
        <v>54.570053876656637</v>
      </c>
      <c r="AA228" s="112">
        <v>7</v>
      </c>
      <c r="AB228" s="165">
        <f>LN(SUM($AA$2:AA228))</f>
        <v>6.7615727688040552</v>
      </c>
      <c r="AC228" s="166">
        <f t="shared" si="325"/>
        <v>197.24297704886476</v>
      </c>
      <c r="AD228" s="152">
        <f t="shared" si="326"/>
        <v>208.55851822228684</v>
      </c>
      <c r="AE228" s="92">
        <v>47</v>
      </c>
      <c r="AF228" s="165">
        <f>LN(SUM($AE$2:AE228))</f>
        <v>8.2152769589366326</v>
      </c>
      <c r="AG228" s="166">
        <f t="shared" si="327"/>
        <v>87.04500989766818</v>
      </c>
      <c r="AH228" s="152">
        <f t="shared" si="328"/>
        <v>93.146438249882792</v>
      </c>
      <c r="AI228" s="92">
        <v>4</v>
      </c>
      <c r="AJ228" s="165">
        <f>LN(SUM($AI$2:AI228))</f>
        <v>5.5012582105447274</v>
      </c>
      <c r="AK228" s="166">
        <f t="shared" si="329"/>
        <v>116.33816635504171</v>
      </c>
      <c r="AL228" s="152">
        <f t="shared" si="330"/>
        <v>138.12805701297361</v>
      </c>
      <c r="AM228" s="92">
        <v>6</v>
      </c>
      <c r="AN228" s="165">
        <f>LN(SUM($AM$2:AM228))</f>
        <v>6.7428806357919031</v>
      </c>
      <c r="AO228" s="166">
        <f t="shared" si="331"/>
        <v>137.34143514921928</v>
      </c>
      <c r="AP228" s="152">
        <f t="shared" si="332"/>
        <v>146.45856987955787</v>
      </c>
      <c r="AQ228" s="112">
        <v>3</v>
      </c>
      <c r="AR228" s="165">
        <f>LN(SUM($AQ$2:AQ228))</f>
        <v>6.5012896705403893</v>
      </c>
      <c r="AS228" s="166">
        <f t="shared" si="333"/>
        <v>76.55211842505976</v>
      </c>
      <c r="AT228" s="152">
        <f t="shared" si="334"/>
        <v>63.294751180134973</v>
      </c>
      <c r="AU228" s="92">
        <v>33</v>
      </c>
      <c r="AV228" s="165">
        <f>LN(SUM($AU$2:AU228))</f>
        <v>9.3747525082265692</v>
      </c>
      <c r="AW228" s="166">
        <f t="shared" si="335"/>
        <v>262.11963661459623</v>
      </c>
      <c r="AX228" s="152">
        <f t="shared" si="336"/>
        <v>258.72307436475984</v>
      </c>
      <c r="AY228" s="92">
        <v>1</v>
      </c>
      <c r="AZ228" s="168">
        <f>LN(SUM($AY$2:AY228))</f>
        <v>4.499809670330265</v>
      </c>
      <c r="BA228" s="166">
        <f t="shared" si="337"/>
        <v>62.637992413697354</v>
      </c>
      <c r="BB228" s="152">
        <f t="shared" si="338"/>
        <v>63.707642582137311</v>
      </c>
      <c r="BC228" s="112">
        <v>2</v>
      </c>
      <c r="BD228" s="168">
        <f>LN(SUM($BC$2:BC228))</f>
        <v>5.4680601411351315</v>
      </c>
      <c r="BE228" s="166">
        <f t="shared" si="339"/>
        <v>78.630019558240477</v>
      </c>
      <c r="BF228" s="152">
        <f t="shared" si="340"/>
        <v>74.981768822033018</v>
      </c>
      <c r="BG228" s="92">
        <v>36</v>
      </c>
      <c r="BH228" s="168">
        <f>LN(SUM($BG$2:BG228))</f>
        <v>7.8343923029104365</v>
      </c>
      <c r="BI228" s="115">
        <f t="shared" si="341"/>
        <v>44.325372810784998</v>
      </c>
      <c r="BJ228" s="152">
        <f t="shared" si="342"/>
        <v>42.506970964264724</v>
      </c>
      <c r="BK228" s="92">
        <v>15</v>
      </c>
      <c r="BL228" s="168">
        <f>LN(SUM($BK$2:BK228))</f>
        <v>6.7190131543852596</v>
      </c>
      <c r="BM228" s="115">
        <f t="shared" si="343"/>
        <v>69.819202562367778</v>
      </c>
      <c r="BN228" s="152">
        <f t="shared" si="344"/>
        <v>78.327906174802351</v>
      </c>
      <c r="BO228" s="92">
        <v>9</v>
      </c>
      <c r="BP228" s="168">
        <f>LN(SUM($BO$2:BO228))</f>
        <v>5.8888779583328805</v>
      </c>
      <c r="BQ228" s="115">
        <f t="shared" si="345"/>
        <v>55.599985851841019</v>
      </c>
      <c r="BR228" s="152">
        <f t="shared" si="346"/>
        <v>60.328630544101308</v>
      </c>
      <c r="BS228" s="96">
        <v>309</v>
      </c>
      <c r="BT228" s="168">
        <f>LN(SUM($BS$2:BS228))</f>
        <v>10.29630636560997</v>
      </c>
      <c r="BU228" s="169">
        <f t="shared" si="347"/>
        <v>88.266416661948639</v>
      </c>
      <c r="BV228" s="152">
        <f t="shared" si="348"/>
        <v>89.001366184007551</v>
      </c>
    </row>
    <row r="229" spans="1:75" x14ac:dyDescent="0.25">
      <c r="A229" s="163">
        <f t="shared" si="154"/>
        <v>290</v>
      </c>
      <c r="B229" s="164">
        <v>44192</v>
      </c>
      <c r="D229" s="165">
        <f>LN(SUM($C$2:C229))</f>
        <v>6.3767269478986268</v>
      </c>
      <c r="E229" s="166">
        <f t="shared" si="315"/>
        <v>68.116549838911553</v>
      </c>
      <c r="F229" s="152">
        <f t="shared" si="316"/>
        <v>58.147830069504899</v>
      </c>
      <c r="H229" s="165">
        <f>LN(SUM($G$2:G229))</f>
        <v>8.1806009475944492</v>
      </c>
      <c r="I229" s="166">
        <f t="shared" si="349"/>
        <v>43.499661161292025</v>
      </c>
      <c r="J229" s="152">
        <f t="shared" si="350"/>
        <v>40.802981564703217</v>
      </c>
      <c r="L229" s="165">
        <f>LN(SUM($K$2:K229))</f>
        <v>7.1861443045223252</v>
      </c>
      <c r="M229" s="166">
        <f t="shared" si="317"/>
        <v>262.52964418943259</v>
      </c>
      <c r="N229" s="152">
        <f t="shared" si="318"/>
        <v>246.75734526726816</v>
      </c>
      <c r="P229" s="165">
        <f>LN(SUM($O$2:O229))</f>
        <v>7.4927603009223791</v>
      </c>
      <c r="Q229" s="166">
        <f t="shared" si="319"/>
        <v>65.087892294304538</v>
      </c>
      <c r="R229" s="152">
        <f t="shared" si="320"/>
        <v>53.856446849558353</v>
      </c>
      <c r="T229" s="165">
        <f>LN(SUM($S$2:S229))</f>
        <v>4.2341065045972597</v>
      </c>
      <c r="U229" s="167">
        <f t="shared" si="321"/>
        <v>42.618427621926621</v>
      </c>
      <c r="V229" s="152">
        <f t="shared" si="322"/>
        <v>35.436460367690557</v>
      </c>
      <c r="X229" s="165">
        <f>LN(SUM($W$2:W229))</f>
        <v>4.1588830833596715</v>
      </c>
      <c r="Y229" s="115">
        <f t="shared" si="323"/>
        <v>134.7527369714891</v>
      </c>
      <c r="Z229" s="152">
        <f t="shared" si="324"/>
        <v>84.705644978053172</v>
      </c>
      <c r="AB229" s="165">
        <f>LN(SUM($AA$2:AA229))</f>
        <v>6.7615727688040552</v>
      </c>
      <c r="AC229" s="166">
        <f t="shared" si="325"/>
        <v>215.87518777775833</v>
      </c>
      <c r="AD229" s="152">
        <f t="shared" si="326"/>
        <v>215.21198503197544</v>
      </c>
      <c r="AF229" s="165">
        <f>LN(SUM($AE$2:AE229))</f>
        <v>8.2152769589366326</v>
      </c>
      <c r="AG229" s="166">
        <f t="shared" si="327"/>
        <v>98.650420709189206</v>
      </c>
      <c r="AH229" s="152">
        <f t="shared" si="328"/>
        <v>94.361669516490636</v>
      </c>
      <c r="AJ229" s="165">
        <f>LN(SUM($AI$2:AI229))</f>
        <v>5.5012582105447274</v>
      </c>
      <c r="AK229" s="166">
        <f t="shared" si="329"/>
        <v>123.21293900158034</v>
      </c>
      <c r="AL229" s="152">
        <f t="shared" si="330"/>
        <v>127.96392836746843</v>
      </c>
      <c r="AN229" s="165">
        <f>LN(SUM($AM$2:AM229))</f>
        <v>6.7428806357919031</v>
      </c>
      <c r="AO229" s="166">
        <f t="shared" si="331"/>
        <v>160.97793628478294</v>
      </c>
      <c r="AP229" s="152">
        <f t="shared" si="332"/>
        <v>148.3991706318981</v>
      </c>
      <c r="AR229" s="165">
        <f>LN(SUM($AQ$2:AQ229))</f>
        <v>6.5012896705403893</v>
      </c>
      <c r="AS229" s="166">
        <f t="shared" si="333"/>
        <v>168.18321021178568</v>
      </c>
      <c r="AT229" s="152">
        <f t="shared" si="334"/>
        <v>101.48944180123215</v>
      </c>
      <c r="AV229" s="165">
        <f>LN(SUM($AU$2:AU229))</f>
        <v>9.3747525082265692</v>
      </c>
      <c r="AW229" s="166">
        <f t="shared" si="335"/>
        <v>333.5439506305799</v>
      </c>
      <c r="AX229" s="152">
        <f t="shared" si="336"/>
        <v>286.19162573772775</v>
      </c>
      <c r="AZ229" s="168">
        <f>LN(SUM($AY$2:AY229))</f>
        <v>4.499809670330265</v>
      </c>
      <c r="BA229" s="166">
        <f t="shared" si="337"/>
        <v>74.189797518029778</v>
      </c>
      <c r="BB229" s="152">
        <f t="shared" si="338"/>
        <v>67.987062335287519</v>
      </c>
      <c r="BD229" s="168">
        <f>LN(SUM($BC$2:BC229))</f>
        <v>5.4680601411351315</v>
      </c>
      <c r="BE229" s="166">
        <f t="shared" si="339"/>
        <v>102.42543654232837</v>
      </c>
      <c r="BF229" s="152">
        <f t="shared" si="340"/>
        <v>86.002390447565304</v>
      </c>
      <c r="BH229" s="168">
        <f>LN(SUM($BG$2:BG229))</f>
        <v>7.8343923029104365</v>
      </c>
      <c r="BI229" s="115">
        <f t="shared" si="341"/>
        <v>55.397712631169462</v>
      </c>
      <c r="BJ229" s="152">
        <f t="shared" si="342"/>
        <v>48.183722158345084</v>
      </c>
      <c r="BL229" s="168">
        <f>LN(SUM($BK$2:BK229))</f>
        <v>6.7190131543852596</v>
      </c>
      <c r="BM229" s="115">
        <f t="shared" si="343"/>
        <v>74.65229722553606</v>
      </c>
      <c r="BN229" s="152">
        <f t="shared" si="344"/>
        <v>75.68977422681759</v>
      </c>
      <c r="BP229" s="168">
        <f>LN(SUM($BO$2:BO229))</f>
        <v>5.8888779583328805</v>
      </c>
      <c r="BQ229" s="115">
        <f t="shared" si="345"/>
        <v>61.154738629209263</v>
      </c>
      <c r="BR229" s="152">
        <f t="shared" si="346"/>
        <v>60.26675969027243</v>
      </c>
      <c r="BT229" s="168">
        <f>LN(SUM($BS$2:BS229))</f>
        <v>10.29630636560997</v>
      </c>
      <c r="BU229" s="169">
        <f t="shared" si="347"/>
        <v>107.05785884256797</v>
      </c>
      <c r="BV229" s="152">
        <f t="shared" si="348"/>
        <v>95.947134501565301</v>
      </c>
    </row>
    <row r="230" spans="1:75" x14ac:dyDescent="0.25">
      <c r="A230" s="163">
        <f t="shared" si="154"/>
        <v>291</v>
      </c>
      <c r="B230" s="164">
        <v>44193</v>
      </c>
      <c r="C230" s="92">
        <v>11</v>
      </c>
      <c r="D230" s="165">
        <f>LN(SUM($C$2:C230))</f>
        <v>6.3952615981154493</v>
      </c>
      <c r="E230" s="166">
        <f t="shared" si="315"/>
        <v>60.631753507888881</v>
      </c>
      <c r="F230" s="152">
        <f t="shared" si="316"/>
        <v>60.376603521955836</v>
      </c>
      <c r="G230" s="92">
        <v>73</v>
      </c>
      <c r="H230" s="165">
        <f>LN(SUM($G$2:G230))</f>
        <v>8.200837258379849</v>
      </c>
      <c r="I230" s="166">
        <f t="shared" si="349"/>
        <v>45.842586505175689</v>
      </c>
      <c r="J230" s="152">
        <f t="shared" si="350"/>
        <v>42.3039303618933</v>
      </c>
      <c r="K230" s="91">
        <v>1</v>
      </c>
      <c r="L230" s="165">
        <f>LN(SUM($K$2:K230))</f>
        <v>7.1869010204116313</v>
      </c>
      <c r="M230" s="166">
        <f t="shared" si="317"/>
        <v>322.86717212740859</v>
      </c>
      <c r="N230" s="152">
        <f t="shared" si="318"/>
        <v>271.46133525362421</v>
      </c>
      <c r="O230" s="92">
        <v>24</v>
      </c>
      <c r="P230" s="165">
        <f>LN(SUM($O$2:O230))</f>
        <v>7.5060421785181219</v>
      </c>
      <c r="Q230" s="166">
        <f t="shared" si="319"/>
        <v>88.787508346814619</v>
      </c>
      <c r="R230" s="152">
        <f t="shared" si="320"/>
        <v>67.687540146663096</v>
      </c>
      <c r="S230" s="92">
        <v>4</v>
      </c>
      <c r="T230" s="165">
        <f>LN(SUM($S$2:S230))</f>
        <v>4.290459441148391</v>
      </c>
      <c r="U230" s="167">
        <f t="shared" si="321"/>
        <v>41.600664073593542</v>
      </c>
      <c r="V230" s="152">
        <f t="shared" si="322"/>
        <v>38.771379983068272</v>
      </c>
      <c r="X230" s="165">
        <f>LN(SUM($W$2:W230))</f>
        <v>4.1588830833596715</v>
      </c>
      <c r="Y230" s="115" t="e">
        <f t="shared" si="323"/>
        <v>#DIV/0!</v>
      </c>
      <c r="Z230" s="152" t="e">
        <f t="shared" si="324"/>
        <v>#DIV/0!</v>
      </c>
      <c r="AA230" s="112">
        <v>4</v>
      </c>
      <c r="AB230" s="165">
        <f>LN(SUM($AA$2:AA230))</f>
        <v>6.7661917146603505</v>
      </c>
      <c r="AC230" s="166">
        <f t="shared" si="325"/>
        <v>203.27953855312401</v>
      </c>
      <c r="AD230" s="152">
        <f t="shared" si="326"/>
        <v>205.46590112658237</v>
      </c>
      <c r="AE230" s="92">
        <v>54</v>
      </c>
      <c r="AF230" s="165">
        <f>LN(SUM($AE$2:AE230))</f>
        <v>8.2297777500818867</v>
      </c>
      <c r="AG230" s="166">
        <f t="shared" si="327"/>
        <v>93.721896909402588</v>
      </c>
      <c r="AH230" s="152">
        <f t="shared" si="328"/>
        <v>93.139109172086648</v>
      </c>
      <c r="AI230" s="92">
        <v>4</v>
      </c>
      <c r="AJ230" s="165">
        <f>LN(SUM($AI$2:AI230))</f>
        <v>5.5174528964647074</v>
      </c>
      <c r="AK230" s="166">
        <f t="shared" si="329"/>
        <v>102.6783511939901</v>
      </c>
      <c r="AL230" s="152">
        <f t="shared" si="330"/>
        <v>114.0764855168707</v>
      </c>
      <c r="AM230" s="92">
        <v>7</v>
      </c>
      <c r="AN230" s="165">
        <f>LN(SUM($AM$2:AM230))</f>
        <v>6.7511014689367599</v>
      </c>
      <c r="AO230" s="166">
        <f t="shared" si="331"/>
        <v>186.14833227449998</v>
      </c>
      <c r="AP230" s="152">
        <f t="shared" si="332"/>
        <v>161.48923456950072</v>
      </c>
      <c r="AQ230" s="112">
        <v>5</v>
      </c>
      <c r="AR230" s="165">
        <f>LN(SUM($AQ$2:AQ230))</f>
        <v>6.508769136971682</v>
      </c>
      <c r="AS230" s="166">
        <f t="shared" si="333"/>
        <v>201.1012471249424</v>
      </c>
      <c r="AT230" s="152">
        <f t="shared" si="334"/>
        <v>148.61219192059596</v>
      </c>
      <c r="AU230" s="92">
        <v>48</v>
      </c>
      <c r="AV230" s="165">
        <f>LN(SUM($AU$2:AU230))</f>
        <v>9.3788165219480835</v>
      </c>
      <c r="AW230" s="166">
        <f t="shared" si="335"/>
        <v>369.25560872114937</v>
      </c>
      <c r="AX230" s="152">
        <f t="shared" si="336"/>
        <v>321.63973198877517</v>
      </c>
      <c r="AY230" s="92">
        <v>1</v>
      </c>
      <c r="AZ230" s="168">
        <f>LN(SUM($AY$2:AY230))</f>
        <v>4.5108595065168497</v>
      </c>
      <c r="BA230" s="166">
        <f t="shared" si="337"/>
        <v>71.449349134749639</v>
      </c>
      <c r="BB230" s="152">
        <f t="shared" si="338"/>
        <v>69.425713022158916</v>
      </c>
      <c r="BC230" s="112">
        <v>3</v>
      </c>
      <c r="BD230" s="168">
        <f>LN(SUM($BC$2:BC230))</f>
        <v>5.4806389233419912</v>
      </c>
      <c r="BE230" s="166">
        <f t="shared" si="339"/>
        <v>143.06724557026828</v>
      </c>
      <c r="BF230" s="152">
        <f t="shared" si="340"/>
        <v>108.04090055694572</v>
      </c>
      <c r="BG230" s="92">
        <v>40</v>
      </c>
      <c r="BH230" s="168">
        <f>LN(SUM($BG$2:BG230))</f>
        <v>7.8501035451755818</v>
      </c>
      <c r="BI230" s="115">
        <f t="shared" si="341"/>
        <v>67.360854270152501</v>
      </c>
      <c r="BJ230" s="152">
        <f t="shared" si="342"/>
        <v>55.694646570702311</v>
      </c>
      <c r="BK230" s="92">
        <v>6</v>
      </c>
      <c r="BL230" s="168">
        <f>LN(SUM($BK$2:BK230))</f>
        <v>6.7262334023587469</v>
      </c>
      <c r="BM230" s="115">
        <f t="shared" si="343"/>
        <v>79.701189229445831</v>
      </c>
      <c r="BN230" s="152">
        <f t="shared" si="344"/>
        <v>74.724229672449894</v>
      </c>
      <c r="BO230" s="92">
        <v>6</v>
      </c>
      <c r="BP230" s="168">
        <f>LN(SUM($BO$2:BO230))</f>
        <v>5.9053618480545707</v>
      </c>
      <c r="BQ230" s="115">
        <f t="shared" si="345"/>
        <v>63.635470589741978</v>
      </c>
      <c r="BR230" s="152">
        <f t="shared" si="346"/>
        <v>60.130065023597417</v>
      </c>
      <c r="BS230" s="96">
        <v>291</v>
      </c>
      <c r="BT230" s="168">
        <f>LN(SUM($BS$2:BS230))</f>
        <v>10.306081877219272</v>
      </c>
      <c r="BU230" s="169">
        <f t="shared" si="347"/>
        <v>116.48939205451484</v>
      </c>
      <c r="BV230" s="152">
        <f t="shared" si="348"/>
        <v>103.93788918634381</v>
      </c>
    </row>
    <row r="231" spans="1:75" x14ac:dyDescent="0.25">
      <c r="A231" s="163">
        <f t="shared" si="154"/>
        <v>292</v>
      </c>
      <c r="B231" s="164">
        <v>44194</v>
      </c>
      <c r="C231" s="92">
        <v>22</v>
      </c>
      <c r="D231" s="165">
        <f>LN(SUM($C$2:C231))</f>
        <v>6.4313310819334788</v>
      </c>
      <c r="E231" s="166">
        <f t="shared" si="315"/>
        <v>48.117412852670611</v>
      </c>
      <c r="F231" s="152">
        <f t="shared" si="316"/>
        <v>58.955238733157017</v>
      </c>
      <c r="G231" s="92">
        <v>74</v>
      </c>
      <c r="H231" s="165">
        <f>LN(SUM($G$2:G231))</f>
        <v>8.2209411682813887</v>
      </c>
      <c r="I231" s="166">
        <f t="shared" si="349"/>
        <v>46.772558275764531</v>
      </c>
      <c r="J231" s="152">
        <f t="shared" si="350"/>
        <v>45.371601980744082</v>
      </c>
      <c r="K231" s="91">
        <v>3</v>
      </c>
      <c r="L231" s="165">
        <f>LN(SUM($K$2:K231))</f>
        <v>7.1891677384203225</v>
      </c>
      <c r="M231" s="166">
        <f t="shared" si="317"/>
        <v>412.4284082955499</v>
      </c>
      <c r="N231" s="152">
        <f t="shared" si="318"/>
        <v>332.6084082041304</v>
      </c>
      <c r="O231" s="92">
        <v>10</v>
      </c>
      <c r="P231" s="165">
        <f>LN(SUM($O$2:O231))</f>
        <v>7.511524648390866</v>
      </c>
      <c r="Q231" s="166">
        <f t="shared" si="319"/>
        <v>117.32598031579997</v>
      </c>
      <c r="R231" s="152">
        <f t="shared" si="320"/>
        <v>90.400460318973046</v>
      </c>
      <c r="S231" s="92">
        <v>3</v>
      </c>
      <c r="T231" s="165">
        <f>LN(SUM($S$2:S231))</f>
        <v>4.3307333402863311</v>
      </c>
      <c r="U231" s="167">
        <f t="shared" si="321"/>
        <v>31.093623179203156</v>
      </c>
      <c r="V231" s="152">
        <f t="shared" si="322"/>
        <v>38.437571624907775</v>
      </c>
      <c r="X231" s="165">
        <f>LN(SUM($W$2:W231))</f>
        <v>4.1588830833596715</v>
      </c>
      <c r="Y231" s="115" t="e">
        <f t="shared" si="323"/>
        <v>#DIV/0!</v>
      </c>
      <c r="Z231" s="152" t="e">
        <f t="shared" si="324"/>
        <v>#DIV/0!</v>
      </c>
      <c r="AA231" s="112">
        <v>9</v>
      </c>
      <c r="AB231" s="165">
        <f>LN(SUM($AA$2:AA231))</f>
        <v>6.776506992372183</v>
      </c>
      <c r="AC231" s="166">
        <f t="shared" si="325"/>
        <v>176.66389483843554</v>
      </c>
      <c r="AD231" s="152">
        <f t="shared" si="326"/>
        <v>198.6062070564393</v>
      </c>
      <c r="AE231" s="92">
        <v>66</v>
      </c>
      <c r="AF231" s="165">
        <f>LN(SUM($AE$2:AE231))</f>
        <v>8.2472200527452291</v>
      </c>
      <c r="AG231" s="166">
        <f t="shared" si="327"/>
        <v>80.986483922990516</v>
      </c>
      <c r="AH231" s="152">
        <f t="shared" si="328"/>
        <v>91.119600513860789</v>
      </c>
      <c r="AI231" s="92">
        <v>1</v>
      </c>
      <c r="AJ231" s="165">
        <f>LN(SUM($AI$2:AI231))</f>
        <v>5.521460917862246</v>
      </c>
      <c r="AK231" s="166">
        <f t="shared" si="329"/>
        <v>89.535183835019964</v>
      </c>
      <c r="AL231" s="152">
        <f t="shared" si="330"/>
        <v>105.14215801019679</v>
      </c>
      <c r="AM231" s="92">
        <v>16</v>
      </c>
      <c r="AN231" s="165">
        <f>LN(SUM($AM$2:AM231))</f>
        <v>6.7696419768525029</v>
      </c>
      <c r="AO231" s="166">
        <f t="shared" si="331"/>
        <v>132.5113981268743</v>
      </c>
      <c r="AP231" s="152">
        <f t="shared" si="332"/>
        <v>159.87922222871907</v>
      </c>
      <c r="AQ231" s="112">
        <v>7</v>
      </c>
      <c r="AR231" s="165">
        <f>LN(SUM($AQ$2:AQ231))</f>
        <v>6.5191472879403953</v>
      </c>
      <c r="AS231" s="166">
        <f t="shared" si="333"/>
        <v>164.0168501346345</v>
      </c>
      <c r="AT231" s="152">
        <f t="shared" si="334"/>
        <v>177.76710249045422</v>
      </c>
      <c r="AU231" s="92">
        <v>56</v>
      </c>
      <c r="AV231" s="165">
        <f>LN(SUM($AU$2:AU231))</f>
        <v>9.3835370904375797</v>
      </c>
      <c r="AW231" s="166">
        <f t="shared" si="335"/>
        <v>333.45740909551483</v>
      </c>
      <c r="AX231" s="152">
        <f t="shared" si="336"/>
        <v>345.4189894824147</v>
      </c>
      <c r="AZ231" s="168">
        <f>LN(SUM($AY$2:AY231))</f>
        <v>4.5108595065168497</v>
      </c>
      <c r="BA231" s="166">
        <f t="shared" si="337"/>
        <v>86.198473008263875</v>
      </c>
      <c r="BB231" s="152">
        <f t="shared" si="338"/>
        <v>77.279206553681092</v>
      </c>
      <c r="BC231" s="112">
        <v>3</v>
      </c>
      <c r="BD231" s="168">
        <f>LN(SUM($BC$2:BC231))</f>
        <v>5.4930614433405482</v>
      </c>
      <c r="BE231" s="166">
        <f t="shared" si="339"/>
        <v>118.48494026889597</v>
      </c>
      <c r="BF231" s="152">
        <f t="shared" si="340"/>
        <v>121.3258741271642</v>
      </c>
      <c r="BG231" s="92">
        <v>64</v>
      </c>
      <c r="BH231" s="168">
        <f>LN(SUM($BG$2:BG231))</f>
        <v>7.8747391251718106</v>
      </c>
      <c r="BI231" s="115">
        <f t="shared" si="341"/>
        <v>66.4491343414591</v>
      </c>
      <c r="BJ231" s="152">
        <f t="shared" si="342"/>
        <v>63.069233747593692</v>
      </c>
      <c r="BK231" s="92">
        <v>5</v>
      </c>
      <c r="BL231" s="168">
        <f>LN(SUM($BK$2:BK231))</f>
        <v>6.7322107064672059</v>
      </c>
      <c r="BM231" s="115">
        <f t="shared" si="343"/>
        <v>98.457935655431598</v>
      </c>
      <c r="BN231" s="152">
        <f t="shared" si="344"/>
        <v>84.270474036804501</v>
      </c>
      <c r="BP231" s="168">
        <f>LN(SUM($BO$2:BO231))</f>
        <v>5.9053618480545707</v>
      </c>
      <c r="BQ231" s="115">
        <f t="shared" si="345"/>
        <v>82.976096719628643</v>
      </c>
      <c r="BR231" s="152">
        <f t="shared" si="346"/>
        <v>69.255435312859959</v>
      </c>
      <c r="BS231" s="96">
        <v>339</v>
      </c>
      <c r="BT231" s="168">
        <f>LN(SUM($BS$2:BS231))</f>
        <v>10.317350632095335</v>
      </c>
      <c r="BU231" s="169">
        <f t="shared" si="347"/>
        <v>113.09864343521249</v>
      </c>
      <c r="BV231" s="152">
        <f t="shared" si="348"/>
        <v>112.21529811076509</v>
      </c>
    </row>
    <row r="232" spans="1:75" x14ac:dyDescent="0.25">
      <c r="A232" s="163">
        <f t="shared" si="154"/>
        <v>293</v>
      </c>
      <c r="B232" s="164">
        <v>44195</v>
      </c>
      <c r="C232" s="92">
        <v>16</v>
      </c>
      <c r="D232" s="165">
        <f>LN(SUM($C$2:C232))</f>
        <v>6.4567696555721632</v>
      </c>
      <c r="E232" s="166">
        <f t="shared" si="315"/>
        <v>38.370315814883298</v>
      </c>
      <c r="F232" s="152">
        <f t="shared" si="316"/>
        <v>49.039827391814264</v>
      </c>
      <c r="G232" s="92">
        <v>70</v>
      </c>
      <c r="H232" s="165">
        <f>LN(SUM($G$2:G232))</f>
        <v>8.2395934543059681</v>
      </c>
      <c r="I232" s="166">
        <f t="shared" si="349"/>
        <v>44.684702697465589</v>
      </c>
      <c r="J232" s="152">
        <f t="shared" si="350"/>
        <v>45.766615826135272</v>
      </c>
      <c r="K232" s="91">
        <v>5</v>
      </c>
      <c r="L232" s="165">
        <f>LN(SUM($K$2:K232))</f>
        <v>7.1929342212157996</v>
      </c>
      <c r="M232" s="166">
        <f t="shared" si="317"/>
        <v>458.4269103964649</v>
      </c>
      <c r="N232" s="152">
        <f t="shared" si="318"/>
        <v>397.9074969398078</v>
      </c>
      <c r="O232" s="92">
        <v>36</v>
      </c>
      <c r="P232" s="165">
        <f>LN(SUM($O$2:O232))</f>
        <v>7.5310163320779155</v>
      </c>
      <c r="Q232" s="166">
        <f t="shared" si="319"/>
        <v>94.799194842138775</v>
      </c>
      <c r="R232" s="152">
        <f t="shared" si="320"/>
        <v>100.3042278349178</v>
      </c>
      <c r="S232" s="92">
        <v>3</v>
      </c>
      <c r="T232" s="165">
        <f>LN(SUM($S$2:S232))</f>
        <v>4.3694478524670215</v>
      </c>
      <c r="U232" s="167">
        <f t="shared" si="321"/>
        <v>24.178546381148522</v>
      </c>
      <c r="V232" s="152">
        <f t="shared" si="322"/>
        <v>32.290944544648404</v>
      </c>
      <c r="X232" s="165">
        <f>LN(SUM($W$2:W232))</f>
        <v>4.1588830833596715</v>
      </c>
      <c r="Y232" s="115" t="e">
        <f t="shared" si="323"/>
        <v>#DIV/0!</v>
      </c>
      <c r="Z232" s="152" t="e">
        <f t="shared" si="324"/>
        <v>#DIV/0!</v>
      </c>
      <c r="AA232" s="112">
        <v>8</v>
      </c>
      <c r="AB232" s="165">
        <f>LN(SUM($AA$2:AA232))</f>
        <v>6.7855876450079293</v>
      </c>
      <c r="AC232" s="166">
        <f t="shared" si="325"/>
        <v>131.84303024728257</v>
      </c>
      <c r="AD232" s="152">
        <f t="shared" si="326"/>
        <v>170.59548787961404</v>
      </c>
      <c r="AE232" s="92">
        <v>51</v>
      </c>
      <c r="AF232" s="165">
        <f>LN(SUM($AE$2:AE232))</f>
        <v>8.260492856573185</v>
      </c>
      <c r="AG232" s="166">
        <f t="shared" si="327"/>
        <v>69.811568617306008</v>
      </c>
      <c r="AH232" s="152">
        <f t="shared" si="328"/>
        <v>81.50664981656638</v>
      </c>
      <c r="AJ232" s="165">
        <f>LN(SUM($AI$2:AI232))</f>
        <v>5.521460917862246</v>
      </c>
      <c r="AK232" s="166">
        <f t="shared" si="329"/>
        <v>97.276692026882074</v>
      </c>
      <c r="AL232" s="152">
        <f t="shared" si="330"/>
        <v>96.496742351964045</v>
      </c>
      <c r="AM232" s="92">
        <v>8</v>
      </c>
      <c r="AN232" s="165">
        <f>LN(SUM($AM$2:AM232))</f>
        <v>6.7787848976851768</v>
      </c>
      <c r="AO232" s="166">
        <f t="shared" si="331"/>
        <v>94.69251096775497</v>
      </c>
      <c r="AP232" s="152">
        <f t="shared" si="332"/>
        <v>137.78408045637642</v>
      </c>
      <c r="AQ232" s="112">
        <v>4</v>
      </c>
      <c r="AR232" s="165">
        <f>LN(SUM($AQ$2:AQ232))</f>
        <v>6.5250296578434623</v>
      </c>
      <c r="AS232" s="166">
        <f t="shared" si="333"/>
        <v>141.67745976981288</v>
      </c>
      <c r="AT232" s="152">
        <f t="shared" si="334"/>
        <v>168.93185234312992</v>
      </c>
      <c r="AU232" s="92">
        <v>78</v>
      </c>
      <c r="AV232" s="165">
        <f>LN(SUM($AU$2:AU232))</f>
        <v>9.3900752528733697</v>
      </c>
      <c r="AW232" s="166">
        <f t="shared" si="335"/>
        <v>237.7877459327409</v>
      </c>
      <c r="AX232" s="152">
        <f t="shared" si="336"/>
        <v>313.50025458313502</v>
      </c>
      <c r="AY232" s="92">
        <v>5</v>
      </c>
      <c r="AZ232" s="168">
        <f>LN(SUM($AY$2:AY232))</f>
        <v>4.5643481914678361</v>
      </c>
      <c r="BA232" s="166">
        <f t="shared" si="337"/>
        <v>68.669330587754601</v>
      </c>
      <c r="BB232" s="152">
        <f t="shared" si="338"/>
        <v>75.439050910256029</v>
      </c>
      <c r="BC232" s="112">
        <v>4</v>
      </c>
      <c r="BD232" s="168">
        <f>LN(SUM($BC$2:BC232))</f>
        <v>5.5093883366279774</v>
      </c>
      <c r="BE232" s="166">
        <f t="shared" si="339"/>
        <v>84.774162094433549</v>
      </c>
      <c r="BF232" s="152">
        <f t="shared" si="340"/>
        <v>115.44211597786595</v>
      </c>
      <c r="BG232" s="92">
        <v>33</v>
      </c>
      <c r="BH232" s="168">
        <f>LN(SUM($BG$2:BG232))</f>
        <v>7.8872085858139318</v>
      </c>
      <c r="BI232" s="115">
        <f t="shared" si="341"/>
        <v>59.420139505020863</v>
      </c>
      <c r="BJ232" s="152">
        <f t="shared" si="342"/>
        <v>64.410042705544157</v>
      </c>
      <c r="BK232" s="92">
        <v>17</v>
      </c>
      <c r="BL232" s="168">
        <f>LN(SUM($BK$2:BK232))</f>
        <v>6.752270376141742</v>
      </c>
      <c r="BM232" s="115">
        <f t="shared" si="343"/>
        <v>86.336117463240612</v>
      </c>
      <c r="BN232" s="152">
        <f t="shared" si="344"/>
        <v>88.165080782706013</v>
      </c>
      <c r="BO232" s="92">
        <v>10</v>
      </c>
      <c r="BP232" s="168">
        <f>LN(SUM($BO$2:BO232))</f>
        <v>5.9322451874480109</v>
      </c>
      <c r="BQ232" s="115">
        <f t="shared" si="345"/>
        <v>63.46935581712075</v>
      </c>
      <c r="BR232" s="152">
        <f t="shared" si="346"/>
        <v>70.026974375497119</v>
      </c>
      <c r="BS232" s="96">
        <v>348</v>
      </c>
      <c r="BT232" s="168">
        <f>LN(SUM($BS$2:BS232))</f>
        <v>10.328787967145063</v>
      </c>
      <c r="BU232" s="169">
        <f t="shared" si="347"/>
        <v>96.204494756801409</v>
      </c>
      <c r="BV232" s="152">
        <f t="shared" si="348"/>
        <v>108.59751008217624</v>
      </c>
    </row>
    <row r="233" spans="1:75" x14ac:dyDescent="0.25">
      <c r="A233" s="163">
        <f t="shared" si="154"/>
        <v>294</v>
      </c>
      <c r="B233" s="164">
        <v>44196</v>
      </c>
      <c r="C233" s="92">
        <v>15</v>
      </c>
      <c r="D233" s="165">
        <f>LN(SUM($C$2:C233))</f>
        <v>6.4800445619266531</v>
      </c>
      <c r="E233" s="166">
        <f t="shared" si="315"/>
        <v>31.952454726112592</v>
      </c>
      <c r="F233" s="152">
        <f t="shared" si="316"/>
        <v>39.480061131222165</v>
      </c>
      <c r="G233" s="92">
        <v>98</v>
      </c>
      <c r="H233" s="165">
        <f>LN(SUM($G$2:G233))</f>
        <v>8.2651356299373848</v>
      </c>
      <c r="I233" s="166">
        <f t="shared" si="349"/>
        <v>38.371622977558729</v>
      </c>
      <c r="J233" s="152">
        <f t="shared" si="350"/>
        <v>43.276294650262948</v>
      </c>
      <c r="K233" s="92">
        <v>1</v>
      </c>
      <c r="L233" s="165">
        <f>LN(SUM($K$2:K233))</f>
        <v>7.193685818395112</v>
      </c>
      <c r="M233" s="166">
        <f t="shared" si="317"/>
        <v>401.61144676362653</v>
      </c>
      <c r="N233" s="152">
        <f t="shared" si="318"/>
        <v>424.15558848521385</v>
      </c>
      <c r="O233" s="92">
        <v>33</v>
      </c>
      <c r="P233" s="165">
        <f>LN(SUM($O$2:O233))</f>
        <v>7.5485559791698735</v>
      </c>
      <c r="Q233" s="166">
        <f t="shared" si="319"/>
        <v>67.82416161483782</v>
      </c>
      <c r="R233" s="152">
        <f t="shared" si="320"/>
        <v>93.316445590925525</v>
      </c>
      <c r="T233" s="165">
        <f>LN(SUM($S$2:S233))</f>
        <v>4.3694478524670215</v>
      </c>
      <c r="U233" s="167">
        <f t="shared" si="321"/>
        <v>22.526321979897251</v>
      </c>
      <c r="V233" s="152">
        <f t="shared" si="322"/>
        <v>25.93283051341631</v>
      </c>
      <c r="X233" s="165">
        <f>LN(SUM($W$2:W233))</f>
        <v>4.1588830833596715</v>
      </c>
      <c r="Y233" s="115" t="e">
        <f t="shared" si="323"/>
        <v>#DIV/0!</v>
      </c>
      <c r="Z233" s="152" t="e">
        <f t="shared" si="324"/>
        <v>#DIV/0!</v>
      </c>
      <c r="AA233" s="112">
        <v>10</v>
      </c>
      <c r="AB233" s="165">
        <f>LN(SUM($AA$2:AA233))</f>
        <v>6.7968237182748554</v>
      </c>
      <c r="AC233" s="166">
        <f t="shared" si="325"/>
        <v>100.49701155537393</v>
      </c>
      <c r="AD233" s="152">
        <f t="shared" si="326"/>
        <v>136.33464554703068</v>
      </c>
      <c r="AE233" s="92">
        <v>53</v>
      </c>
      <c r="AF233" s="165">
        <f>LN(SUM($AE$2:AE233))</f>
        <v>8.2741020022923308</v>
      </c>
      <c r="AG233" s="166">
        <f t="shared" si="327"/>
        <v>57.550978238045168</v>
      </c>
      <c r="AH233" s="152">
        <f t="shared" si="328"/>
        <v>69.449676926113895</v>
      </c>
      <c r="AJ233" s="165">
        <f>LN(SUM($AI$2:AI233))</f>
        <v>5.521460917862246</v>
      </c>
      <c r="AK233" s="166">
        <f t="shared" si="329"/>
        <v>113.76384827508898</v>
      </c>
      <c r="AL233" s="152">
        <f t="shared" si="330"/>
        <v>100.19190804566365</v>
      </c>
      <c r="AM233" s="92">
        <v>18</v>
      </c>
      <c r="AN233" s="165">
        <f>LN(SUM($AM$2:AM233))</f>
        <v>6.799055862058796</v>
      </c>
      <c r="AO233" s="166">
        <f t="shared" si="331"/>
        <v>67.296447531599654</v>
      </c>
      <c r="AP233" s="152">
        <f t="shared" si="332"/>
        <v>98.166785542076312</v>
      </c>
      <c r="AQ233" s="112">
        <v>2</v>
      </c>
      <c r="AR233" s="165">
        <f>LN(SUM($AQ$2:AQ233))</f>
        <v>6.5279579176225502</v>
      </c>
      <c r="AS233" s="166">
        <f t="shared" si="333"/>
        <v>122.15094679580565</v>
      </c>
      <c r="AT233" s="152">
        <f t="shared" si="334"/>
        <v>142.61508556675099</v>
      </c>
      <c r="AU233" s="92">
        <v>79</v>
      </c>
      <c r="AV233" s="165">
        <f>LN(SUM($AU$2:AU233))</f>
        <v>9.3966539500396742</v>
      </c>
      <c r="AW233" s="166">
        <f t="shared" si="335"/>
        <v>170.92850056080368</v>
      </c>
      <c r="AX233" s="152">
        <f t="shared" si="336"/>
        <v>247.39121852968651</v>
      </c>
      <c r="AY233" s="92">
        <v>6</v>
      </c>
      <c r="AZ233" s="168">
        <f>LN(SUM($AY$2:AY233))</f>
        <v>4.6249728132842707</v>
      </c>
      <c r="BA233" s="166">
        <f t="shared" si="337"/>
        <v>35.343000030624012</v>
      </c>
      <c r="BB233" s="152">
        <f t="shared" si="338"/>
        <v>63.403601208880822</v>
      </c>
      <c r="BC233" s="112">
        <v>6</v>
      </c>
      <c r="BD233" s="168">
        <f>LN(SUM($BC$2:BC233))</f>
        <v>5.5333894887275203</v>
      </c>
      <c r="BE233" s="166">
        <f t="shared" si="339"/>
        <v>58.9787694047331</v>
      </c>
      <c r="BF233" s="152">
        <f t="shared" si="340"/>
        <v>87.412623922687544</v>
      </c>
      <c r="BG233" s="92">
        <v>51</v>
      </c>
      <c r="BH233" s="168">
        <f>LN(SUM($BG$2:BG233))</f>
        <v>7.9061788403948148</v>
      </c>
      <c r="BI233" s="115">
        <f t="shared" si="341"/>
        <v>47.992156055460526</v>
      </c>
      <c r="BJ233" s="152">
        <f t="shared" si="342"/>
        <v>57.953809967313497</v>
      </c>
      <c r="BK233" s="92">
        <v>19</v>
      </c>
      <c r="BL233" s="168">
        <f>LN(SUM($BK$2:BK233))</f>
        <v>6.7742238863576141</v>
      </c>
      <c r="BM233" s="115">
        <f t="shared" si="343"/>
        <v>64.652719868480801</v>
      </c>
      <c r="BN233" s="152">
        <f t="shared" si="344"/>
        <v>83.148924329050999</v>
      </c>
      <c r="BP233" s="168">
        <f>LN(SUM($BO$2:BO233))</f>
        <v>5.9322451874480109</v>
      </c>
      <c r="BQ233" s="115">
        <f t="shared" si="345"/>
        <v>62.7971816891638</v>
      </c>
      <c r="BR233" s="152">
        <f t="shared" si="346"/>
        <v>69.747544741971069</v>
      </c>
      <c r="BS233" s="96">
        <v>391</v>
      </c>
      <c r="BT233" s="168">
        <f>LN(SUM($BS$2:BS233))</f>
        <v>10.341484385646778</v>
      </c>
      <c r="BU233" s="169">
        <f t="shared" si="347"/>
        <v>76.712202682622305</v>
      </c>
      <c r="BV233" s="152">
        <f t="shared" si="348"/>
        <v>95.33844695821206</v>
      </c>
      <c r="BW233" s="92">
        <f>MAX(BS$12:BS233)</f>
        <v>479</v>
      </c>
    </row>
    <row r="234" spans="1:75" s="209" customFormat="1" x14ac:dyDescent="0.25">
      <c r="A234" s="207">
        <f t="shared" si="154"/>
        <v>295</v>
      </c>
      <c r="B234" s="208">
        <v>44197</v>
      </c>
      <c r="C234" s="209">
        <v>0</v>
      </c>
      <c r="D234" s="210">
        <f>LN(SUM($C$2:C234))</f>
        <v>6.4800445619266531</v>
      </c>
      <c r="E234" s="211">
        <f t="shared" ref="E234:E242" si="351">LN(2)/(SLOPE(D228:D234,A228:A234))</f>
        <v>33.572480646702012</v>
      </c>
      <c r="F234" s="212">
        <f t="shared" ref="F234:F242" si="352">AVERAGE(E232:E234)</f>
        <v>34.631750395899303</v>
      </c>
      <c r="G234" s="209">
        <v>0</v>
      </c>
      <c r="H234" s="210">
        <f>LN(SUM($G$2:G234))</f>
        <v>8.2651356299373848</v>
      </c>
      <c r="I234" s="211">
        <f t="shared" ref="I234:I242" si="353">LN(2)/(SLOPE(H228:H234,A228:A234))</f>
        <v>42.060849009903258</v>
      </c>
      <c r="J234" s="212">
        <f t="shared" ref="J234:J242" si="354">AVERAGE(I232:I234)</f>
        <v>41.705724894975852</v>
      </c>
      <c r="K234" s="209">
        <v>0</v>
      </c>
      <c r="L234" s="210">
        <f>LN(SUM($K$2:K234))</f>
        <v>7.193685818395112</v>
      </c>
      <c r="M234" s="211">
        <f t="shared" si="317"/>
        <v>443.70780352266701</v>
      </c>
      <c r="N234" s="212">
        <f t="shared" si="318"/>
        <v>434.58205356091952</v>
      </c>
      <c r="O234" s="209">
        <v>0</v>
      </c>
      <c r="P234" s="210">
        <f>LN(SUM($O$2:O234))</f>
        <v>7.5485559791698735</v>
      </c>
      <c r="Q234" s="211">
        <f t="shared" ref="Q234:Q242" si="355">LN(2)/(SLOPE(P228:P234,A228:A234))</f>
        <v>63.852471011958627</v>
      </c>
      <c r="R234" s="212">
        <f t="shared" ref="R234:R242" si="356">AVERAGE(Q232:Q234)</f>
        <v>75.491942489645069</v>
      </c>
      <c r="S234" s="209">
        <v>0</v>
      </c>
      <c r="T234" s="210">
        <f>LN(SUM($S$2:S234))</f>
        <v>4.3694478524670215</v>
      </c>
      <c r="U234" s="214">
        <f t="shared" ref="U234:U242" si="357">LN(2)/(SLOPE(T228:T234,$A228:$A234))</f>
        <v>25.682473995680624</v>
      </c>
      <c r="V234" s="212">
        <f t="shared" ref="V234:V242" si="358">AVERAGE(U232:U234)</f>
        <v>24.129114118908799</v>
      </c>
      <c r="W234" s="209">
        <v>0</v>
      </c>
      <c r="X234" s="210">
        <f>LN(SUM($W$2:W234))</f>
        <v>4.1588830833596715</v>
      </c>
      <c r="Y234" s="215" t="e">
        <f t="shared" ref="Y234:Y242" si="359">LN(2)/(SLOPE(X228:X234,$A228:$A234))</f>
        <v>#DIV/0!</v>
      </c>
      <c r="Z234" s="212" t="e">
        <f t="shared" ref="Z234:Z242" si="360">AVERAGE(Y232:Y234)</f>
        <v>#DIV/0!</v>
      </c>
      <c r="AA234" s="216">
        <v>0</v>
      </c>
      <c r="AB234" s="210">
        <f>LN(SUM($AA$2:AA234))</f>
        <v>6.7968237182748554</v>
      </c>
      <c r="AC234" s="211">
        <f t="shared" ref="AC234:AC242" si="361">LN(2)/(SLOPE(AB228:AB234,$A228:$A234))</f>
        <v>99.197821769271343</v>
      </c>
      <c r="AD234" s="212">
        <f t="shared" ref="AD234:AD242" si="362">AVERAGE(AC232:AC234)</f>
        <v>110.51262119064262</v>
      </c>
      <c r="AE234" s="209">
        <v>0</v>
      </c>
      <c r="AF234" s="210">
        <f>LN(SUM($AE$2:AE234))</f>
        <v>8.2741020022923308</v>
      </c>
      <c r="AG234" s="211">
        <f t="shared" ref="AG234:AG242" si="363">LN(2)/(SLOPE(AF228:AF234,$A228:$A234))</f>
        <v>59.746649862675582</v>
      </c>
      <c r="AH234" s="212">
        <f t="shared" ref="AH234:AH242" si="364">AVERAGE(AG232:AG234)</f>
        <v>62.369732239342255</v>
      </c>
      <c r="AI234" s="209">
        <v>0</v>
      </c>
      <c r="AJ234" s="210">
        <f>LN(SUM($AI$2:AI234))</f>
        <v>5.521460917862246</v>
      </c>
      <c r="AK234" s="211">
        <f t="shared" ref="AK234:AK242" si="365">LN(2)/(SLOPE(AJ228:AJ234,$A228:$A234))</f>
        <v>184.80130582738215</v>
      </c>
      <c r="AL234" s="212">
        <f t="shared" ref="AL234:AL242" si="366">AVERAGE(AK232:AK234)</f>
        <v>131.94728204311772</v>
      </c>
      <c r="AM234" s="209">
        <v>0</v>
      </c>
      <c r="AN234" s="210">
        <f>LN(SUM($AM$2:AM234))</f>
        <v>6.799055862058796</v>
      </c>
      <c r="AO234" s="211">
        <f t="shared" ref="AO234:AO242" si="367">LN(2)/(SLOPE(AN228:AN234,$A228:$A234))</f>
        <v>62.899107875527541</v>
      </c>
      <c r="AP234" s="212">
        <f t="shared" ref="AP234:AP242" si="368">AVERAGE(AO232:AO234)</f>
        <v>74.962688791627386</v>
      </c>
      <c r="AQ234" s="216">
        <v>0</v>
      </c>
      <c r="AR234" s="210">
        <f>LN(SUM($AQ$2:AQ234))</f>
        <v>6.5279579176225502</v>
      </c>
      <c r="AS234" s="211">
        <f t="shared" ref="AS234:AS242" si="369">LN(2)/(SLOPE(AR228:AR234,$A228:$A234))</f>
        <v>129.73190648255641</v>
      </c>
      <c r="AT234" s="212">
        <f t="shared" ref="AT234:AT242" si="370">AVERAGE(AS232:AS234)</f>
        <v>131.18677101605832</v>
      </c>
      <c r="AU234" s="209">
        <v>0</v>
      </c>
      <c r="AV234" s="210">
        <f>LN(SUM($AU$2:AU234))</f>
        <v>9.3966539500396742</v>
      </c>
      <c r="AW234" s="211">
        <f t="shared" ref="AW234:AW242" si="371">LN(2)/(SLOPE(AV228:AV234,$A228:$A234))</f>
        <v>160.70856614998584</v>
      </c>
      <c r="AX234" s="212">
        <f t="shared" ref="AX234:AX242" si="372">AVERAGE(AW232:AW234)</f>
        <v>189.80827088117681</v>
      </c>
      <c r="AY234" s="209">
        <v>0</v>
      </c>
      <c r="AZ234" s="217">
        <f>LN(SUM($AY$2:AY234))</f>
        <v>4.6249728132842707</v>
      </c>
      <c r="BA234" s="211">
        <f t="shared" ref="BA234:BA242" si="373">LN(2)/(SLOPE(AZ228:AZ234,$A228:$A234))</f>
        <v>28.57058052862493</v>
      </c>
      <c r="BB234" s="212">
        <f t="shared" ref="BB234:BB242" si="374">AVERAGE(BA232:BA234)</f>
        <v>44.194303715667843</v>
      </c>
      <c r="BC234" s="216">
        <v>0</v>
      </c>
      <c r="BD234" s="217">
        <f>LN(SUM($BC$2:BC234))</f>
        <v>5.5333894887275203</v>
      </c>
      <c r="BE234" s="211">
        <f t="shared" ref="BE234:BE242" si="375">LN(2)/(SLOPE(BD228:BD234,$A228:$A234))</f>
        <v>54.60982339715612</v>
      </c>
      <c r="BF234" s="212">
        <f t="shared" ref="BF234:BF242" si="376">AVERAGE(BE232:BE234)</f>
        <v>66.120918298774257</v>
      </c>
      <c r="BG234" s="209">
        <v>0</v>
      </c>
      <c r="BH234" s="217">
        <f>LN(SUM($BG$2:BG234))</f>
        <v>7.9061788403948148</v>
      </c>
      <c r="BI234" s="215">
        <f t="shared" ref="BI234:BI242" si="377">LN(2)/(SLOPE(BH228:BH234,$A228:$A234))</f>
        <v>49.005737788512675</v>
      </c>
      <c r="BJ234" s="212">
        <f t="shared" ref="BJ234:BJ242" si="378">AVERAGE(BI232:BI234)</f>
        <v>52.139344449664691</v>
      </c>
      <c r="BK234" s="209">
        <v>0</v>
      </c>
      <c r="BL234" s="217">
        <f>LN(SUM($BK$2:BK234))</f>
        <v>6.7742238863576141</v>
      </c>
      <c r="BM234" s="215">
        <f t="shared" ref="BM234:BM242" si="379">LN(2)/(SLOPE(BL228:BL234,$A228:$A234))</f>
        <v>64.246020545280274</v>
      </c>
      <c r="BN234" s="212">
        <f t="shared" ref="BN234:BN242" si="380">AVERAGE(BM232:BM234)</f>
        <v>71.744952625667224</v>
      </c>
      <c r="BO234" s="209">
        <v>0</v>
      </c>
      <c r="BP234" s="217">
        <f>LN(SUM($BO$2:BO234))</f>
        <v>5.9322451874480109</v>
      </c>
      <c r="BQ234" s="215">
        <f t="shared" ref="BQ234:BQ242" si="381">LN(2)/(SLOPE(BP228:BP234,$A228:$A234))</f>
        <v>79.633029989948341</v>
      </c>
      <c r="BR234" s="212">
        <f t="shared" ref="BR234:BR242" si="382">AVERAGE(BQ232:BQ234)</f>
        <v>68.633189165410968</v>
      </c>
      <c r="BS234" s="218">
        <v>0</v>
      </c>
      <c r="BT234" s="217">
        <f>LN(SUM($BS$2:BS234))</f>
        <v>10.341484385646778</v>
      </c>
      <c r="BU234" s="219">
        <f t="shared" ref="BU234:BU242" si="383">LN(2)/(SLOPE(BT228:BT234,$A228:$A234))</f>
        <v>78.070870865333859</v>
      </c>
      <c r="BV234" s="212">
        <f t="shared" ref="BV234:BV242" si="384">AVERAGE(BU232:BU234)</f>
        <v>83.662522768252529</v>
      </c>
      <c r="BW234" s="209">
        <f>MAX(BS$12:BS234)</f>
        <v>479</v>
      </c>
    </row>
    <row r="235" spans="1:75" x14ac:dyDescent="0.25">
      <c r="A235" s="163">
        <f t="shared" si="154"/>
        <v>296</v>
      </c>
      <c r="B235" s="164">
        <v>44198</v>
      </c>
      <c r="C235" s="92">
        <v>35</v>
      </c>
      <c r="D235" s="165">
        <f>LN(SUM($C$2:C235))</f>
        <v>6.5323342922223491</v>
      </c>
      <c r="E235" s="166">
        <f t="shared" si="351"/>
        <v>28.328828266740416</v>
      </c>
      <c r="F235" s="152">
        <f t="shared" si="352"/>
        <v>31.284587879851674</v>
      </c>
      <c r="G235" s="92">
        <v>168</v>
      </c>
      <c r="H235" s="165">
        <f>LN(SUM($G$2:G235))</f>
        <v>8.3074593270119461</v>
      </c>
      <c r="I235" s="166">
        <f t="shared" si="353"/>
        <v>35.072825263700956</v>
      </c>
      <c r="J235" s="152">
        <f t="shared" si="354"/>
        <v>38.501765750387648</v>
      </c>
      <c r="K235" s="92">
        <v>3</v>
      </c>
      <c r="L235" s="165">
        <f>LN(SUM($K$2:K235))</f>
        <v>7.1959372264755688</v>
      </c>
      <c r="M235" s="166">
        <f>LN(2)/(SLOPE(L229:L235,$A229:$A235))</f>
        <v>408.88089182772194</v>
      </c>
      <c r="N235" s="152">
        <f t="shared" si="318"/>
        <v>418.0667140380051</v>
      </c>
      <c r="O235" s="92">
        <v>55</v>
      </c>
      <c r="P235" s="165">
        <f>LN(SUM($O$2:O235))</f>
        <v>7.5771219308766788</v>
      </c>
      <c r="Q235" s="166">
        <f t="shared" si="355"/>
        <v>51.735147749554812</v>
      </c>
      <c r="R235" s="152">
        <f t="shared" si="356"/>
        <v>61.137260125450418</v>
      </c>
      <c r="S235" s="92">
        <v>3</v>
      </c>
      <c r="T235" s="165">
        <f>LN(SUM($S$2:S235))</f>
        <v>4.4067192472642533</v>
      </c>
      <c r="U235" s="167">
        <f t="shared" si="357"/>
        <v>27.162096665546418</v>
      </c>
      <c r="V235" s="152">
        <f t="shared" si="358"/>
        <v>25.123630880374762</v>
      </c>
      <c r="W235" s="92">
        <v>7</v>
      </c>
      <c r="X235" s="165">
        <f>LN(SUM($W$2:W235))</f>
        <v>4.2626798770413155</v>
      </c>
      <c r="Y235" s="115">
        <f t="shared" si="359"/>
        <v>62.327297942058088</v>
      </c>
      <c r="Z235" s="152" t="e">
        <f t="shared" si="360"/>
        <v>#DIV/0!</v>
      </c>
      <c r="AA235" s="112">
        <v>11</v>
      </c>
      <c r="AB235" s="165">
        <f>LN(SUM($AA$2:AA235))</f>
        <v>6.8090393060429797</v>
      </c>
      <c r="AC235" s="166">
        <f t="shared" si="361"/>
        <v>86.651000867107058</v>
      </c>
      <c r="AD235" s="152">
        <f t="shared" si="362"/>
        <v>95.448611397250787</v>
      </c>
      <c r="AE235" s="92">
        <v>63</v>
      </c>
      <c r="AF235" s="165">
        <f>LN(SUM($AE$2:AE235))</f>
        <v>8.290041618704489</v>
      </c>
      <c r="AG235" s="166">
        <f t="shared" si="363"/>
        <v>57.112200170048176</v>
      </c>
      <c r="AH235" s="152">
        <f t="shared" si="364"/>
        <v>58.13660942358964</v>
      </c>
      <c r="AI235" s="92">
        <v>3</v>
      </c>
      <c r="AJ235" s="165">
        <f>LN(SUM($AI$2:AI235))</f>
        <v>5.5333894887275203</v>
      </c>
      <c r="AK235" s="166">
        <f t="shared" si="365"/>
        <v>185.88395609196525</v>
      </c>
      <c r="AL235" s="152">
        <f t="shared" si="366"/>
        <v>161.48303673147879</v>
      </c>
      <c r="AM235" s="92">
        <v>13</v>
      </c>
      <c r="AN235" s="165">
        <f>LN(SUM($AM$2:AM235))</f>
        <v>6.8134445995108956</v>
      </c>
      <c r="AO235" s="166">
        <f t="shared" si="367"/>
        <v>57.58837512992266</v>
      </c>
      <c r="AP235" s="152">
        <f t="shared" si="368"/>
        <v>62.594643512349954</v>
      </c>
      <c r="AQ235" s="112">
        <v>1</v>
      </c>
      <c r="AR235" s="165">
        <f>LN(SUM($AQ$2:AQ235))</f>
        <v>6.5294188382622256</v>
      </c>
      <c r="AS235" s="166">
        <f t="shared" si="369"/>
        <v>147.50536701437557</v>
      </c>
      <c r="AT235" s="152">
        <f t="shared" si="370"/>
        <v>133.12940676424589</v>
      </c>
      <c r="AU235" s="92">
        <v>91</v>
      </c>
      <c r="AV235" s="165">
        <f>LN(SUM($AU$2:AU235))</f>
        <v>9.4041786888978045</v>
      </c>
      <c r="AW235" s="166">
        <f t="shared" si="371"/>
        <v>141.59250421883021</v>
      </c>
      <c r="AX235" s="152">
        <f t="shared" si="372"/>
        <v>157.74319030987326</v>
      </c>
      <c r="AY235" s="92">
        <v>0</v>
      </c>
      <c r="AZ235" s="168">
        <f>LN(SUM($AY$2:AY235))</f>
        <v>4.6249728132842707</v>
      </c>
      <c r="BA235" s="166">
        <f t="shared" si="373"/>
        <v>27.037235351652914</v>
      </c>
      <c r="BB235" s="152">
        <f t="shared" si="374"/>
        <v>30.316938636967283</v>
      </c>
      <c r="BC235" s="112">
        <v>3</v>
      </c>
      <c r="BD235" s="168">
        <f>LN(SUM($BC$2:BC235))</f>
        <v>5.5451774444795623</v>
      </c>
      <c r="BE235" s="166">
        <f t="shared" si="375"/>
        <v>51.455711238484056</v>
      </c>
      <c r="BF235" s="152">
        <f t="shared" si="376"/>
        <v>55.014768013457761</v>
      </c>
      <c r="BG235" s="92">
        <v>63</v>
      </c>
      <c r="BH235" s="168">
        <f>LN(SUM($BG$2:BG235))</f>
        <v>7.9291264873067995</v>
      </c>
      <c r="BI235" s="115">
        <f t="shared" si="377"/>
        <v>45.368034211291778</v>
      </c>
      <c r="BJ235" s="152">
        <f t="shared" si="378"/>
        <v>47.455309351754998</v>
      </c>
      <c r="BK235" s="92">
        <v>42</v>
      </c>
      <c r="BL235" s="168">
        <f>LN(SUM($BK$2:BK235))</f>
        <v>6.8211074722564646</v>
      </c>
      <c r="BM235" s="115">
        <f t="shared" si="379"/>
        <v>43.684720617098208</v>
      </c>
      <c r="BN235" s="152">
        <f t="shared" si="380"/>
        <v>57.527820343619759</v>
      </c>
      <c r="BO235" s="92">
        <v>17</v>
      </c>
      <c r="BP235" s="168">
        <f>LN(SUM($BO$2:BO235))</f>
        <v>5.9763509092979339</v>
      </c>
      <c r="BQ235" s="115">
        <f t="shared" si="381"/>
        <v>56.572084184835184</v>
      </c>
      <c r="BR235" s="152">
        <f t="shared" si="382"/>
        <v>66.334098621315775</v>
      </c>
      <c r="BS235" s="96">
        <v>578</v>
      </c>
      <c r="BT235" s="168">
        <f>LN(SUM($BS$2:BS235))</f>
        <v>10.359962581552038</v>
      </c>
      <c r="BU235" s="169">
        <f t="shared" si="383"/>
        <v>67.882537555863976</v>
      </c>
      <c r="BV235" s="152">
        <f t="shared" si="384"/>
        <v>74.221870367940042</v>
      </c>
      <c r="BW235" s="92">
        <f>MAX(BS$12:BS235)</f>
        <v>578</v>
      </c>
    </row>
    <row r="236" spans="1:75" x14ac:dyDescent="0.25">
      <c r="A236" s="163">
        <f t="shared" si="154"/>
        <v>297</v>
      </c>
      <c r="B236" s="164">
        <v>44199</v>
      </c>
      <c r="C236" s="92">
        <v>0</v>
      </c>
      <c r="D236" s="165">
        <f>LN(SUM($C$2:C237))</f>
        <v>6.6437897331476723</v>
      </c>
      <c r="E236" s="166">
        <f t="shared" si="351"/>
        <v>19.990530528994661</v>
      </c>
      <c r="F236" s="152">
        <f t="shared" si="352"/>
        <v>27.297279814145696</v>
      </c>
      <c r="G236" s="92">
        <v>0</v>
      </c>
      <c r="H236" s="165">
        <f>LN(SUM($G$2:G237))</f>
        <v>8.343315881404946</v>
      </c>
      <c r="I236" s="166">
        <f t="shared" si="353"/>
        <v>31.002676980876554</v>
      </c>
      <c r="J236" s="152">
        <f t="shared" si="354"/>
        <v>36.045450418160257</v>
      </c>
      <c r="K236" s="92">
        <v>0</v>
      </c>
      <c r="L236" s="165">
        <f>LN(SUM($K$2:K236))</f>
        <v>7.1959372264755688</v>
      </c>
      <c r="M236" s="166">
        <f t="shared" si="317"/>
        <v>468.80435006312393</v>
      </c>
      <c r="N236" s="152">
        <f t="shared" si="318"/>
        <v>440.46434847117098</v>
      </c>
      <c r="O236" s="92">
        <v>0</v>
      </c>
      <c r="P236" s="165">
        <f>LN(SUM($O$2:O236))</f>
        <v>7.5771219308766788</v>
      </c>
      <c r="Q236" s="166">
        <f t="shared" si="355"/>
        <v>53.61752368710755</v>
      </c>
      <c r="R236" s="152">
        <f t="shared" si="356"/>
        <v>56.401714149540332</v>
      </c>
      <c r="S236" s="92">
        <v>0</v>
      </c>
      <c r="T236" s="165">
        <f>LN(SUM($S$2:S236))</f>
        <v>4.4067192472642533</v>
      </c>
      <c r="U236" s="167">
        <f t="shared" si="357"/>
        <v>38.758009573739912</v>
      </c>
      <c r="V236" s="152">
        <f t="shared" si="358"/>
        <v>30.53419341165565</v>
      </c>
      <c r="W236" s="92">
        <v>0</v>
      </c>
      <c r="X236" s="165">
        <f>LN(SUM($W$2:W236))</f>
        <v>4.2626798770413155</v>
      </c>
      <c r="Y236" s="115">
        <f t="shared" si="359"/>
        <v>37.39637876523485</v>
      </c>
      <c r="Z236" s="152" t="e">
        <f t="shared" si="360"/>
        <v>#DIV/0!</v>
      </c>
      <c r="AA236" s="112">
        <v>0</v>
      </c>
      <c r="AB236" s="165">
        <f>LN(SUM($AA$2:AA236))</f>
        <v>6.8090393060429797</v>
      </c>
      <c r="AC236" s="166">
        <f t="shared" si="361"/>
        <v>94.746103476119799</v>
      </c>
      <c r="AD236" s="152">
        <f t="shared" si="362"/>
        <v>93.53164203749941</v>
      </c>
      <c r="AE236" s="92">
        <v>0</v>
      </c>
      <c r="AF236" s="165">
        <f>LN(SUM($AE$2:AE236))</f>
        <v>8.290041618704489</v>
      </c>
      <c r="AG236" s="166">
        <f t="shared" si="363"/>
        <v>69.30385628400704</v>
      </c>
      <c r="AH236" s="152">
        <f t="shared" si="364"/>
        <v>62.054235438910268</v>
      </c>
      <c r="AI236" s="92">
        <v>0</v>
      </c>
      <c r="AJ236" s="165">
        <f>LN(SUM($AI$2:AI236))</f>
        <v>5.5333894887275203</v>
      </c>
      <c r="AK236" s="166">
        <f t="shared" si="365"/>
        <v>270.81003978895018</v>
      </c>
      <c r="AL236" s="152">
        <f t="shared" si="366"/>
        <v>213.83176723609918</v>
      </c>
      <c r="AM236" s="92">
        <v>0</v>
      </c>
      <c r="AN236" s="165">
        <f>LN(SUM($AM$2:AM236))</f>
        <v>6.8134445995108956</v>
      </c>
      <c r="AO236" s="166">
        <f t="shared" si="367"/>
        <v>65.811300167577272</v>
      </c>
      <c r="AP236" s="152">
        <f t="shared" si="368"/>
        <v>62.099594391009155</v>
      </c>
      <c r="AQ236" s="112">
        <v>0</v>
      </c>
      <c r="AR236" s="165">
        <f>LN(SUM($AQ$2:AQ236))</f>
        <v>6.5294188382622256</v>
      </c>
      <c r="AS236" s="166">
        <f t="shared" si="369"/>
        <v>227.20692536619237</v>
      </c>
      <c r="AT236" s="152">
        <f t="shared" si="370"/>
        <v>168.1480662877081</v>
      </c>
      <c r="AU236" s="92">
        <v>0</v>
      </c>
      <c r="AV236" s="165">
        <f>LN(SUM($AU$2:AU236))</f>
        <v>9.4041786888978045</v>
      </c>
      <c r="AW236" s="166">
        <f t="shared" si="371"/>
        <v>156.58227011098199</v>
      </c>
      <c r="AX236" s="152">
        <f t="shared" si="372"/>
        <v>152.96111349326603</v>
      </c>
      <c r="AY236" s="92">
        <v>0</v>
      </c>
      <c r="AZ236" s="168">
        <f>LN(SUM($AY$2:AY236))</f>
        <v>4.6249728132842707</v>
      </c>
      <c r="BA236" s="166">
        <f t="shared" si="373"/>
        <v>30.7484046343824</v>
      </c>
      <c r="BB236" s="152">
        <f t="shared" si="374"/>
        <v>28.78540683822008</v>
      </c>
      <c r="BC236" s="112">
        <v>0</v>
      </c>
      <c r="BD236" s="168">
        <f>LN(SUM($BC$2:BC236))</f>
        <v>5.5451774444795623</v>
      </c>
      <c r="BE236" s="166">
        <f t="shared" si="375"/>
        <v>60.301998991727373</v>
      </c>
      <c r="BF236" s="152">
        <f t="shared" si="376"/>
        <v>55.45584454245585</v>
      </c>
      <c r="BG236" s="92">
        <v>0</v>
      </c>
      <c r="BH236" s="168">
        <f>LN(SUM($BG$2:BG236))</f>
        <v>7.9291264873067995</v>
      </c>
      <c r="BI236" s="115">
        <f t="shared" si="377"/>
        <v>53.200072959602856</v>
      </c>
      <c r="BJ236" s="152">
        <f t="shared" si="378"/>
        <v>49.191281653135775</v>
      </c>
      <c r="BK236" s="92">
        <v>0</v>
      </c>
      <c r="BL236" s="168">
        <f>LN(SUM($BK$2:BK236))</f>
        <v>6.8211074722564646</v>
      </c>
      <c r="BM236" s="115">
        <f t="shared" si="379"/>
        <v>40.068854486684138</v>
      </c>
      <c r="BN236" s="152">
        <f t="shared" si="380"/>
        <v>49.333198549687545</v>
      </c>
      <c r="BO236" s="92">
        <v>0</v>
      </c>
      <c r="BP236" s="168">
        <f>LN(SUM($BO$2:BO236))</f>
        <v>5.9763509092979339</v>
      </c>
      <c r="BQ236" s="115">
        <f t="shared" si="381"/>
        <v>54.67918779526876</v>
      </c>
      <c r="BR236" s="152">
        <f t="shared" si="382"/>
        <v>63.62810065668409</v>
      </c>
      <c r="BS236" s="96">
        <v>0</v>
      </c>
      <c r="BT236" s="168">
        <f>LN(SUM($BS$2:BS236))</f>
        <v>10.359962581552038</v>
      </c>
      <c r="BU236" s="169">
        <f t="shared" si="383"/>
        <v>74.772458497811925</v>
      </c>
      <c r="BV236" s="152">
        <f t="shared" si="384"/>
        <v>73.575288973003254</v>
      </c>
      <c r="BW236" s="92">
        <f>MAX(BS$12:BS236)</f>
        <v>578</v>
      </c>
    </row>
    <row r="237" spans="1:75" x14ac:dyDescent="0.25">
      <c r="A237" s="163">
        <f t="shared" si="154"/>
        <v>298</v>
      </c>
      <c r="B237" s="164">
        <v>44200</v>
      </c>
      <c r="C237" s="92">
        <v>81</v>
      </c>
      <c r="D237" s="165">
        <f>LN(SUM($C$2:C238))</f>
        <v>6.6694980898578793</v>
      </c>
      <c r="E237" s="166">
        <f t="shared" si="351"/>
        <v>17.012267899499211</v>
      </c>
      <c r="F237" s="152">
        <f t="shared" si="352"/>
        <v>21.77720889841143</v>
      </c>
      <c r="G237" s="92">
        <v>148</v>
      </c>
      <c r="H237" s="165">
        <f>LN(SUM($G$2:G238))</f>
        <v>8.3596032708414665</v>
      </c>
      <c r="I237" s="166">
        <f t="shared" si="353"/>
        <v>29.152053183972164</v>
      </c>
      <c r="J237" s="152">
        <f t="shared" si="354"/>
        <v>31.742518476183221</v>
      </c>
      <c r="K237" s="92">
        <v>6</v>
      </c>
      <c r="L237" s="165">
        <f>LN(SUM($K$2:K237))</f>
        <v>7.200424892944957</v>
      </c>
      <c r="M237" s="166">
        <f t="shared" si="317"/>
        <v>461.78056735783497</v>
      </c>
      <c r="N237" s="152">
        <f t="shared" si="318"/>
        <v>446.48860308289363</v>
      </c>
      <c r="O237" s="92">
        <v>21</v>
      </c>
      <c r="P237" s="165">
        <f>LN(SUM($O$2:O237))</f>
        <v>7.5878172199934273</v>
      </c>
      <c r="Q237" s="166">
        <f t="shared" si="355"/>
        <v>55.506509554692933</v>
      </c>
      <c r="R237" s="152">
        <f t="shared" si="356"/>
        <v>53.619726997118427</v>
      </c>
      <c r="S237" s="92">
        <v>3</v>
      </c>
      <c r="T237" s="165">
        <f>LN(SUM($S$2:S237))</f>
        <v>4.4426512564903167</v>
      </c>
      <c r="U237" s="167">
        <f t="shared" si="357"/>
        <v>43.363520092758947</v>
      </c>
      <c r="V237" s="152">
        <f t="shared" si="358"/>
        <v>36.427875444015093</v>
      </c>
      <c r="W237" s="92">
        <v>6</v>
      </c>
      <c r="X237" s="165">
        <f>LN(SUM($W$2:W237))</f>
        <v>4.3438054218536841</v>
      </c>
      <c r="Y237" s="115">
        <f t="shared" si="359"/>
        <v>22.40715271092666</v>
      </c>
      <c r="Z237" s="152">
        <f t="shared" si="360"/>
        <v>40.710276472739871</v>
      </c>
      <c r="AA237" s="112">
        <v>7</v>
      </c>
      <c r="AB237" s="165">
        <f>LN(SUM($AA$2:AA237))</f>
        <v>6.816735880594968</v>
      </c>
      <c r="AC237" s="166">
        <f t="shared" si="361"/>
        <v>107.93948468470991</v>
      </c>
      <c r="AD237" s="152">
        <f t="shared" si="362"/>
        <v>96.445529675978932</v>
      </c>
      <c r="AE237" s="92">
        <v>92</v>
      </c>
      <c r="AF237" s="165">
        <f>LN(SUM($AE$2:AE237))</f>
        <v>8.3128713943426149</v>
      </c>
      <c r="AG237" s="166">
        <f t="shared" si="363"/>
        <v>71.355703860310342</v>
      </c>
      <c r="AH237" s="152">
        <f t="shared" si="364"/>
        <v>65.923920104788522</v>
      </c>
      <c r="AI237" s="92">
        <v>1</v>
      </c>
      <c r="AJ237" s="165">
        <f>LN(SUM($AI$2:AI237))</f>
        <v>5.5373342670185366</v>
      </c>
      <c r="AK237" s="166">
        <f t="shared" si="365"/>
        <v>232.69521242446953</v>
      </c>
      <c r="AL237" s="152">
        <f t="shared" si="366"/>
        <v>229.79640276846166</v>
      </c>
      <c r="AM237" s="92">
        <v>24</v>
      </c>
      <c r="AN237" s="165">
        <f>LN(SUM($AM$2:AM237))</f>
        <v>6.8394764382288429</v>
      </c>
      <c r="AO237" s="166">
        <f t="shared" si="367"/>
        <v>66.191535412140226</v>
      </c>
      <c r="AP237" s="152">
        <f t="shared" si="368"/>
        <v>63.197070236546722</v>
      </c>
      <c r="AQ237" s="112">
        <v>8</v>
      </c>
      <c r="AR237" s="165">
        <f>LN(SUM($AQ$2:AQ237))</f>
        <v>6.5410299991899032</v>
      </c>
      <c r="AS237" s="166">
        <f t="shared" si="369"/>
        <v>255.74887480288263</v>
      </c>
      <c r="AT237" s="152">
        <f t="shared" si="370"/>
        <v>210.15372239448354</v>
      </c>
      <c r="AU237" s="92">
        <v>47</v>
      </c>
      <c r="AV237" s="165">
        <f>LN(SUM($AU$2:AU237))</f>
        <v>9.4080430308084395</v>
      </c>
      <c r="AW237" s="166">
        <f t="shared" si="371"/>
        <v>177.64962889875892</v>
      </c>
      <c r="AX237" s="152">
        <f t="shared" si="372"/>
        <v>158.6081344095237</v>
      </c>
      <c r="AY237" s="92">
        <v>8</v>
      </c>
      <c r="AZ237" s="168">
        <f>LN(SUM($AY$2:AY237))</f>
        <v>4.7004803657924166</v>
      </c>
      <c r="BA237" s="166">
        <f t="shared" si="373"/>
        <v>28.123154034125609</v>
      </c>
      <c r="BB237" s="152">
        <f t="shared" si="374"/>
        <v>28.636264673386975</v>
      </c>
      <c r="BC237" s="112">
        <v>2</v>
      </c>
      <c r="BD237" s="168">
        <f>LN(SUM($BC$2:BC237))</f>
        <v>5.5529595849216173</v>
      </c>
      <c r="BE237" s="166">
        <f t="shared" si="375"/>
        <v>73.778138330681386</v>
      </c>
      <c r="BF237" s="152">
        <f t="shared" si="376"/>
        <v>61.845282853630941</v>
      </c>
      <c r="BG237" s="92">
        <v>38</v>
      </c>
      <c r="BH237" s="168">
        <f>LN(SUM($BG$2:BG237))</f>
        <v>7.9427175405737911</v>
      </c>
      <c r="BI237" s="115">
        <f t="shared" si="377"/>
        <v>62.462031731761535</v>
      </c>
      <c r="BJ237" s="152">
        <f t="shared" si="378"/>
        <v>53.676712967552056</v>
      </c>
      <c r="BK237" s="92">
        <v>13</v>
      </c>
      <c r="BL237" s="168">
        <f>LN(SUM($BK$2:BK237))</f>
        <v>6.8351845861473013</v>
      </c>
      <c r="BM237" s="115">
        <f t="shared" si="379"/>
        <v>39.329139940700458</v>
      </c>
      <c r="BN237" s="152">
        <f t="shared" si="380"/>
        <v>41.027571681494265</v>
      </c>
      <c r="BO237" s="92">
        <v>14</v>
      </c>
      <c r="BP237" s="168">
        <f>LN(SUM($BO$2:BO237))</f>
        <v>6.0112671744041615</v>
      </c>
      <c r="BQ237" s="115">
        <f t="shared" si="381"/>
        <v>43.125981471857507</v>
      </c>
      <c r="BR237" s="152">
        <f t="shared" si="382"/>
        <v>51.459084483987148</v>
      </c>
      <c r="BS237" s="96">
        <v>519</v>
      </c>
      <c r="BT237" s="168">
        <f>LN(SUM($BS$2:BS237))</f>
        <v>10.376268571262472</v>
      </c>
      <c r="BU237" s="169">
        <f t="shared" si="383"/>
        <v>75.347571462736326</v>
      </c>
      <c r="BV237" s="152">
        <f t="shared" si="384"/>
        <v>72.667522505470743</v>
      </c>
      <c r="BW237" s="92">
        <f>MAX(BS$12:BS237)</f>
        <v>578</v>
      </c>
    </row>
    <row r="238" spans="1:75" x14ac:dyDescent="0.25">
      <c r="A238" s="163">
        <f t="shared" si="154"/>
        <v>299</v>
      </c>
      <c r="B238" s="164">
        <v>44201</v>
      </c>
      <c r="C238" s="92">
        <v>20</v>
      </c>
      <c r="D238" s="165">
        <f>LN(SUM($C$2:C238))</f>
        <v>6.6694980898578793</v>
      </c>
      <c r="E238" s="166">
        <f t="shared" si="351"/>
        <v>16.435894493169126</v>
      </c>
      <c r="F238" s="152">
        <f t="shared" si="352"/>
        <v>17.812897640554336</v>
      </c>
      <c r="G238" s="92">
        <v>69</v>
      </c>
      <c r="H238" s="165">
        <f>LN(SUM($G$2:G238))</f>
        <v>8.3596032708414665</v>
      </c>
      <c r="I238" s="166">
        <f t="shared" si="353"/>
        <v>30.94678516996666</v>
      </c>
      <c r="J238" s="152">
        <f t="shared" si="354"/>
        <v>30.367171778271793</v>
      </c>
      <c r="K238" s="92">
        <v>1</v>
      </c>
      <c r="L238" s="165">
        <f>LN(SUM($K$2:K238))</f>
        <v>7.2011708832816783</v>
      </c>
      <c r="M238" s="166">
        <f t="shared" si="317"/>
        <v>479.92928293896398</v>
      </c>
      <c r="N238" s="152">
        <f t="shared" si="318"/>
        <v>470.17140011997429</v>
      </c>
      <c r="O238" s="92">
        <v>17</v>
      </c>
      <c r="P238" s="165">
        <f>LN(SUM($O$2:O238))</f>
        <v>7.5963923040641959</v>
      </c>
      <c r="Q238" s="166">
        <f t="shared" si="355"/>
        <v>64.007501903071471</v>
      </c>
      <c r="R238" s="152">
        <f t="shared" si="356"/>
        <v>57.710511714957313</v>
      </c>
      <c r="S238" s="92">
        <v>3</v>
      </c>
      <c r="T238" s="165">
        <f>LN(SUM($S$2:S238))</f>
        <v>4.4773368144782069</v>
      </c>
      <c r="U238" s="167">
        <f t="shared" si="357"/>
        <v>38.25427993917031</v>
      </c>
      <c r="V238" s="152">
        <f t="shared" si="358"/>
        <v>40.125269868556387</v>
      </c>
      <c r="W238" s="92">
        <v>1</v>
      </c>
      <c r="X238" s="165">
        <f>LN(SUM($W$2:W238))</f>
        <v>4.3567088266895917</v>
      </c>
      <c r="Y238" s="115">
        <f t="shared" si="359"/>
        <v>18.187405996807243</v>
      </c>
      <c r="Z238" s="152">
        <f t="shared" si="360"/>
        <v>25.996979157656252</v>
      </c>
      <c r="AA238" s="112">
        <v>0</v>
      </c>
      <c r="AB238" s="165">
        <f>LN(SUM($AA$2:AA238))</f>
        <v>6.816735880594968</v>
      </c>
      <c r="AC238" s="166">
        <f t="shared" si="361"/>
        <v>133.40325022998616</v>
      </c>
      <c r="AD238" s="152">
        <f t="shared" si="362"/>
        <v>112.02961279693862</v>
      </c>
      <c r="AE238" s="92">
        <v>56</v>
      </c>
      <c r="AF238" s="165">
        <f>LN(SUM($AE$2:AE238))</f>
        <v>8.3265168302395285</v>
      </c>
      <c r="AG238" s="166">
        <f t="shared" si="363"/>
        <v>66.568683426733372</v>
      </c>
      <c r="AH238" s="152">
        <f t="shared" si="364"/>
        <v>69.076081190350251</v>
      </c>
      <c r="AI238" s="92">
        <v>1</v>
      </c>
      <c r="AJ238" s="165">
        <f>LN(SUM($AI$2:AI238))</f>
        <v>5.5412635451584258</v>
      </c>
      <c r="AK238" s="166">
        <f t="shared" si="365"/>
        <v>188.27636577754498</v>
      </c>
      <c r="AL238" s="152">
        <f t="shared" si="366"/>
        <v>230.59387266365488</v>
      </c>
      <c r="AM238" s="92">
        <v>27</v>
      </c>
      <c r="AN238" s="165">
        <f>LN(SUM($AM$2:AM238))</f>
        <v>6.8679744089702925</v>
      </c>
      <c r="AO238" s="166">
        <f t="shared" si="367"/>
        <v>53.495604695717994</v>
      </c>
      <c r="AP238" s="152">
        <f t="shared" si="368"/>
        <v>61.832813425145162</v>
      </c>
      <c r="AQ238" s="112">
        <v>9</v>
      </c>
      <c r="AR238" s="165">
        <f>LN(SUM($AQ$2:AQ238))</f>
        <v>6.5539334040258108</v>
      </c>
      <c r="AS238" s="166">
        <f t="shared" si="369"/>
        <v>169.77558988565093</v>
      </c>
      <c r="AT238" s="152">
        <f t="shared" si="370"/>
        <v>217.57713001824197</v>
      </c>
      <c r="AU238" s="92">
        <v>107</v>
      </c>
      <c r="AV238" s="165">
        <f>LN(SUM($AU$2:AU238))</f>
        <v>9.4167852736673403</v>
      </c>
      <c r="AW238" s="166">
        <f t="shared" si="371"/>
        <v>175.74572453307374</v>
      </c>
      <c r="AX238" s="152">
        <f t="shared" si="372"/>
        <v>169.99254118093822</v>
      </c>
      <c r="AY238" s="92">
        <v>7</v>
      </c>
      <c r="AZ238" s="168">
        <f>LN(SUM($AY$2:AY238))</f>
        <v>4.7621739347977563</v>
      </c>
      <c r="BA238" s="166">
        <f t="shared" si="373"/>
        <v>26.068933343041994</v>
      </c>
      <c r="BB238" s="152">
        <f t="shared" si="374"/>
        <v>28.313497337183335</v>
      </c>
      <c r="BC238" s="112">
        <v>7</v>
      </c>
      <c r="BD238" s="168">
        <f>LN(SUM($BC$2:BC238))</f>
        <v>5.579729825986222</v>
      </c>
      <c r="BE238" s="166">
        <f t="shared" si="375"/>
        <v>74.090197441476676</v>
      </c>
      <c r="BF238" s="152">
        <f t="shared" si="376"/>
        <v>69.390111587961812</v>
      </c>
      <c r="BG238" s="92">
        <v>44</v>
      </c>
      <c r="BH238" s="168">
        <f>LN(SUM($BG$2:BG238))</f>
        <v>7.9582271923223118</v>
      </c>
      <c r="BI238" s="115">
        <f t="shared" si="377"/>
        <v>62.79302001746418</v>
      </c>
      <c r="BJ238" s="152">
        <f t="shared" si="378"/>
        <v>59.485041569609528</v>
      </c>
      <c r="BK238" s="92">
        <v>4</v>
      </c>
      <c r="BL238" s="168">
        <f>LN(SUM($BK$2:BK238))</f>
        <v>6.8394764382288429</v>
      </c>
      <c r="BM238" s="115">
        <f t="shared" si="379"/>
        <v>45.090790482403143</v>
      </c>
      <c r="BN238" s="152">
        <f t="shared" si="380"/>
        <v>41.496261636595911</v>
      </c>
      <c r="BO238" s="92">
        <v>13</v>
      </c>
      <c r="BP238" s="168">
        <f>LN(SUM($BO$2:BO238))</f>
        <v>6.0426328336823811</v>
      </c>
      <c r="BQ238" s="115">
        <f t="shared" si="381"/>
        <v>36.391639352658139</v>
      </c>
      <c r="BR238" s="152">
        <f t="shared" si="382"/>
        <v>44.732269539928133</v>
      </c>
      <c r="BS238" s="96">
        <v>386</v>
      </c>
      <c r="BT238" s="168">
        <f>LN(SUM($BS$2:BS238))</f>
        <v>10.3882258415388</v>
      </c>
      <c r="BU238" s="169">
        <f t="shared" si="383"/>
        <v>72.864195781351555</v>
      </c>
      <c r="BV238" s="152">
        <f t="shared" si="384"/>
        <v>74.328075247299935</v>
      </c>
      <c r="BW238" s="92">
        <f>MAX(BS$12:BS238)</f>
        <v>578</v>
      </c>
    </row>
    <row r="239" spans="1:75" x14ac:dyDescent="0.25">
      <c r="A239" s="163">
        <f t="shared" si="154"/>
        <v>300</v>
      </c>
      <c r="B239" s="164">
        <v>44202</v>
      </c>
      <c r="C239" s="92">
        <v>43</v>
      </c>
      <c r="D239" s="165">
        <f>LN(SUM($C$2:C239))</f>
        <v>6.7226297948554485</v>
      </c>
      <c r="E239" s="166">
        <f t="shared" si="351"/>
        <v>15.603559049317756</v>
      </c>
      <c r="F239" s="152">
        <f t="shared" si="352"/>
        <v>16.350573813995364</v>
      </c>
      <c r="G239" s="92">
        <v>163</v>
      </c>
      <c r="H239" s="165">
        <f>LN(SUM($G$2:G239))</f>
        <v>8.397057390176256</v>
      </c>
      <c r="I239" s="166">
        <f t="shared" si="353"/>
        <v>30.475447086421287</v>
      </c>
      <c r="J239" s="152">
        <f t="shared" si="354"/>
        <v>30.191428480120038</v>
      </c>
      <c r="K239" s="92">
        <v>8</v>
      </c>
      <c r="L239" s="165">
        <f>LN(SUM($K$2:K239))</f>
        <v>7.2071188562077557</v>
      </c>
      <c r="M239" s="166">
        <f t="shared" si="317"/>
        <v>324.7845505977923</v>
      </c>
      <c r="N239" s="152">
        <f t="shared" si="318"/>
        <v>422.16480029819712</v>
      </c>
      <c r="O239" s="92">
        <v>44</v>
      </c>
      <c r="P239" s="165">
        <f>LN(SUM($O$2:O239))</f>
        <v>7.6182510978766951</v>
      </c>
      <c r="Q239" s="166">
        <f t="shared" si="355"/>
        <v>61.5245469351892</v>
      </c>
      <c r="R239" s="152">
        <f t="shared" si="356"/>
        <v>60.346186130984535</v>
      </c>
      <c r="S239" s="92">
        <v>2</v>
      </c>
      <c r="T239" s="165">
        <f>LN(SUM($S$2:S239))</f>
        <v>4.499809670330265</v>
      </c>
      <c r="U239" s="167">
        <f t="shared" si="357"/>
        <v>30.193311049017865</v>
      </c>
      <c r="V239" s="152">
        <f t="shared" si="358"/>
        <v>37.270370360315702</v>
      </c>
      <c r="W239" s="92">
        <v>12</v>
      </c>
      <c r="X239" s="165">
        <f>LN(SUM($W$2:W239))</f>
        <v>4.499809670330265</v>
      </c>
      <c r="Y239" s="115">
        <f t="shared" si="359"/>
        <v>12.942571534635585</v>
      </c>
      <c r="Z239" s="152">
        <f t="shared" si="360"/>
        <v>17.845710080789829</v>
      </c>
      <c r="AA239" s="112">
        <v>22</v>
      </c>
      <c r="AB239" s="165">
        <f>LN(SUM($AA$2:AA239))</f>
        <v>6.8405465292886873</v>
      </c>
      <c r="AC239" s="166">
        <f t="shared" si="361"/>
        <v>108.61376453236963</v>
      </c>
      <c r="AD239" s="152">
        <f t="shared" si="362"/>
        <v>116.65216648235521</v>
      </c>
      <c r="AE239" s="92">
        <v>48</v>
      </c>
      <c r="AF239" s="165">
        <f>LN(SUM($AE$2:AE239))</f>
        <v>8.3380665255188013</v>
      </c>
      <c r="AG239" s="166">
        <f t="shared" si="363"/>
        <v>60.735217576024851</v>
      </c>
      <c r="AH239" s="152">
        <f t="shared" si="364"/>
        <v>66.219868287689522</v>
      </c>
      <c r="AI239" s="92">
        <v>4</v>
      </c>
      <c r="AJ239" s="165">
        <f>LN(SUM($AI$2:AI239))</f>
        <v>5.5568280616995374</v>
      </c>
      <c r="AK239" s="166">
        <f t="shared" si="365"/>
        <v>129.68881483457449</v>
      </c>
      <c r="AL239" s="152">
        <f t="shared" si="366"/>
        <v>183.55346434552965</v>
      </c>
      <c r="AM239" s="92">
        <v>35</v>
      </c>
      <c r="AN239" s="165">
        <f>LN(SUM($AM$2:AM239))</f>
        <v>6.9037472575845982</v>
      </c>
      <c r="AO239" s="166">
        <f t="shared" si="367"/>
        <v>40.607595923716353</v>
      </c>
      <c r="AP239" s="152">
        <f t="shared" si="368"/>
        <v>53.431578677191531</v>
      </c>
      <c r="AQ239" s="112">
        <v>13</v>
      </c>
      <c r="AR239" s="165">
        <f>LN(SUM($AQ$2:AQ239))</f>
        <v>6.5722825426940075</v>
      </c>
      <c r="AS239" s="166">
        <f t="shared" si="369"/>
        <v>98.750967619155986</v>
      </c>
      <c r="AT239" s="152">
        <f t="shared" si="370"/>
        <v>174.75847743589654</v>
      </c>
      <c r="AU239" s="92">
        <v>130</v>
      </c>
      <c r="AV239" s="165">
        <f>LN(SUM($AU$2:AU239))</f>
        <v>9.4273048722136767</v>
      </c>
      <c r="AW239" s="166">
        <f t="shared" si="371"/>
        <v>142.62313271770168</v>
      </c>
      <c r="AX239" s="152">
        <f t="shared" si="372"/>
        <v>165.3394953831781</v>
      </c>
      <c r="AY239" s="92">
        <v>1</v>
      </c>
      <c r="AZ239" s="168">
        <f>LN(SUM($AY$2:AY239))</f>
        <v>4.7706846244656651</v>
      </c>
      <c r="BA239" s="166">
        <f t="shared" si="373"/>
        <v>24.659473609137347</v>
      </c>
      <c r="BB239" s="152">
        <f t="shared" si="374"/>
        <v>26.283853662101649</v>
      </c>
      <c r="BC239" s="112">
        <v>7</v>
      </c>
      <c r="BD239" s="168">
        <f>LN(SUM($BC$2:BC239))</f>
        <v>5.6058020662959978</v>
      </c>
      <c r="BE239" s="166">
        <f t="shared" si="375"/>
        <v>61.089353475556749</v>
      </c>
      <c r="BF239" s="152">
        <f t="shared" si="376"/>
        <v>69.652563082571604</v>
      </c>
      <c r="BG239" s="92">
        <v>60</v>
      </c>
      <c r="BH239" s="168">
        <f>LN(SUM($BG$2:BG239))</f>
        <v>7.978996370854115</v>
      </c>
      <c r="BI239" s="115">
        <f t="shared" si="377"/>
        <v>57.738147599037909</v>
      </c>
      <c r="BJ239" s="152">
        <f t="shared" si="378"/>
        <v>60.997733116087879</v>
      </c>
      <c r="BK239" s="92">
        <v>28</v>
      </c>
      <c r="BL239" s="168">
        <f>LN(SUM($BK$2:BK239))</f>
        <v>6.8690144506657065</v>
      </c>
      <c r="BM239" s="115">
        <f t="shared" si="379"/>
        <v>45.245236324925941</v>
      </c>
      <c r="BN239" s="152">
        <f t="shared" si="380"/>
        <v>43.221722249343181</v>
      </c>
      <c r="BO239" s="92">
        <v>12</v>
      </c>
      <c r="BP239" s="168">
        <f>LN(SUM($BO$2:BO239))</f>
        <v>6.0707377280024897</v>
      </c>
      <c r="BQ239" s="115">
        <f t="shared" si="381"/>
        <v>28.916883635362158</v>
      </c>
      <c r="BR239" s="152">
        <f t="shared" si="382"/>
        <v>36.144834819959264</v>
      </c>
      <c r="BS239" s="96">
        <v>632</v>
      </c>
      <c r="BT239" s="168">
        <f>LN(SUM($BS$2:BS239))</f>
        <v>10.407500019368872</v>
      </c>
      <c r="BU239" s="169">
        <f t="shared" si="383"/>
        <v>63.046990921542175</v>
      </c>
      <c r="BV239" s="152">
        <f t="shared" si="384"/>
        <v>70.419586055210019</v>
      </c>
      <c r="BW239" s="92">
        <f>MAX(BS$12:BS239)</f>
        <v>632</v>
      </c>
    </row>
    <row r="240" spans="1:75" x14ac:dyDescent="0.25">
      <c r="A240" s="163">
        <f t="shared" si="154"/>
        <v>301</v>
      </c>
      <c r="B240" s="164">
        <v>44203</v>
      </c>
      <c r="C240" s="92">
        <v>29</v>
      </c>
      <c r="D240" s="165">
        <f>LN(SUM($C$2:C240))</f>
        <v>6.7569323892475532</v>
      </c>
      <c r="E240" s="166">
        <f t="shared" si="351"/>
        <v>15.69014069482745</v>
      </c>
      <c r="F240" s="152">
        <f t="shared" si="352"/>
        <v>15.909864745771443</v>
      </c>
      <c r="G240" s="92">
        <v>142</v>
      </c>
      <c r="H240" s="165">
        <f>LN(SUM($G$2:G240))</f>
        <v>8.428580533059634</v>
      </c>
      <c r="I240" s="166">
        <f t="shared" si="353"/>
        <v>28.299220324665697</v>
      </c>
      <c r="J240" s="152">
        <f t="shared" si="354"/>
        <v>29.907150860351212</v>
      </c>
      <c r="K240" s="92">
        <v>6</v>
      </c>
      <c r="L240" s="165">
        <f>LN(SUM($K$2:K240))</f>
        <v>7.2115567333138015</v>
      </c>
      <c r="M240" s="166">
        <f>LN(2)/(SLOPE(L234:L240,$A234:$A240))</f>
        <v>238.98783482586953</v>
      </c>
      <c r="N240" s="152">
        <f>AVERAGE(M238:M240)</f>
        <v>347.90055612087525</v>
      </c>
      <c r="O240" s="92">
        <v>36</v>
      </c>
      <c r="P240" s="165">
        <f>LN(SUM($O$2:O240))</f>
        <v>7.6357868613955846</v>
      </c>
      <c r="Q240" s="166">
        <f t="shared" si="355"/>
        <v>53.433315109851506</v>
      </c>
      <c r="R240" s="152">
        <f t="shared" si="356"/>
        <v>59.655121316037388</v>
      </c>
      <c r="S240" s="92">
        <v>13</v>
      </c>
      <c r="T240" s="165">
        <f>LN(SUM($S$2:S240))</f>
        <v>4.6347289882296359</v>
      </c>
      <c r="U240" s="167">
        <f t="shared" si="357"/>
        <v>18.437535613008791</v>
      </c>
      <c r="V240" s="152">
        <f t="shared" si="358"/>
        <v>28.961708867065656</v>
      </c>
      <c r="W240" s="92">
        <v>9</v>
      </c>
      <c r="X240" s="165">
        <f>LN(SUM($W$2:W240))</f>
        <v>4.5951198501345898</v>
      </c>
      <c r="Y240" s="115">
        <f t="shared" si="359"/>
        <v>10.339975005707389</v>
      </c>
      <c r="Z240" s="152">
        <f t="shared" si="360"/>
        <v>13.823317512383404</v>
      </c>
      <c r="AA240" s="112">
        <v>9</v>
      </c>
      <c r="AB240" s="165">
        <f>LN(SUM($AA$2:AA240))</f>
        <v>6.8501261661455004</v>
      </c>
      <c r="AC240" s="166">
        <f t="shared" si="361"/>
        <v>84.156875731401939</v>
      </c>
      <c r="AD240" s="152">
        <f t="shared" si="362"/>
        <v>108.7246301645859</v>
      </c>
      <c r="AE240" s="92">
        <v>90</v>
      </c>
      <c r="AF240" s="165">
        <f>LN(SUM($AE$2:AE240))</f>
        <v>8.3593691062226707</v>
      </c>
      <c r="AG240" s="166">
        <f t="shared" si="363"/>
        <v>49.978894575835369</v>
      </c>
      <c r="AH240" s="152">
        <f t="shared" si="364"/>
        <v>59.094265192864533</v>
      </c>
      <c r="AI240" s="92">
        <v>11</v>
      </c>
      <c r="AJ240" s="165">
        <f>LN(SUM($AI$2:AI240))</f>
        <v>5.598421958998375</v>
      </c>
      <c r="AK240" s="166">
        <f t="shared" si="365"/>
        <v>67.947439448859797</v>
      </c>
      <c r="AL240" s="152">
        <f t="shared" si="366"/>
        <v>128.63754002032644</v>
      </c>
      <c r="AM240" s="92">
        <v>22</v>
      </c>
      <c r="AN240" s="165">
        <f>LN(SUM($AM$2:AM240))</f>
        <v>6.9255951971104679</v>
      </c>
      <c r="AO240" s="166">
        <f t="shared" si="367"/>
        <v>31.570593274779146</v>
      </c>
      <c r="AP240" s="152">
        <f t="shared" si="368"/>
        <v>41.891264631404496</v>
      </c>
      <c r="AQ240" s="112">
        <v>4</v>
      </c>
      <c r="AR240" s="165">
        <f>LN(SUM($AQ$2:AQ240))</f>
        <v>6.577861357721047</v>
      </c>
      <c r="AS240" s="166">
        <f t="shared" si="369"/>
        <v>74.660318199745987</v>
      </c>
      <c r="AT240" s="152">
        <f t="shared" si="370"/>
        <v>114.39562523485097</v>
      </c>
      <c r="AU240" s="92">
        <v>99</v>
      </c>
      <c r="AV240" s="165">
        <f>LN(SUM($AU$2:AU240))</f>
        <v>9.435242376305256</v>
      </c>
      <c r="AW240" s="166">
        <f t="shared" si="371"/>
        <v>111.142199645888</v>
      </c>
      <c r="AX240" s="152">
        <f t="shared" si="372"/>
        <v>143.17035229888782</v>
      </c>
      <c r="AY240" s="92">
        <v>7</v>
      </c>
      <c r="AZ240" s="168">
        <f>LN(SUM($AY$2:AY240))</f>
        <v>4.8283137373023015</v>
      </c>
      <c r="BA240" s="166">
        <f t="shared" si="373"/>
        <v>18.685955300527215</v>
      </c>
      <c r="BB240" s="152">
        <f t="shared" si="374"/>
        <v>23.138120750902186</v>
      </c>
      <c r="BC240" s="112">
        <v>2</v>
      </c>
      <c r="BD240" s="168">
        <f>LN(SUM($BC$2:BC240))</f>
        <v>5.6131281063880705</v>
      </c>
      <c r="BE240" s="166">
        <f t="shared" si="375"/>
        <v>49.132309658775561</v>
      </c>
      <c r="BF240" s="152">
        <f t="shared" si="376"/>
        <v>61.437286858602995</v>
      </c>
      <c r="BG240" s="92">
        <v>37</v>
      </c>
      <c r="BH240" s="168">
        <f>LN(SUM($BG$2:BG240))</f>
        <v>7.9915922820680922</v>
      </c>
      <c r="BI240" s="115">
        <f t="shared" si="377"/>
        <v>50.400126935251137</v>
      </c>
      <c r="BJ240" s="152">
        <f t="shared" si="378"/>
        <v>56.977098183917747</v>
      </c>
      <c r="BK240" s="92">
        <v>10</v>
      </c>
      <c r="BL240" s="168">
        <f>LN(SUM($BK$2:BK240))</f>
        <v>6.879355804460439</v>
      </c>
      <c r="BM240" s="115">
        <f t="shared" si="379"/>
        <v>45.179432989385752</v>
      </c>
      <c r="BN240" s="152">
        <f t="shared" si="380"/>
        <v>45.171819932238286</v>
      </c>
      <c r="BO240" s="92">
        <v>13</v>
      </c>
      <c r="BP240" s="168">
        <f>LN(SUM($BO$2:BO240))</f>
        <v>6.1003189520200642</v>
      </c>
      <c r="BQ240" s="115">
        <f t="shared" si="381"/>
        <v>25.561323139040471</v>
      </c>
      <c r="BR240" s="152">
        <f t="shared" si="382"/>
        <v>30.289948709020255</v>
      </c>
      <c r="BS240" s="96">
        <v>539</v>
      </c>
      <c r="BT240" s="168">
        <f>LN(SUM($BS$2:BS240))</f>
        <v>10.423649457279106</v>
      </c>
      <c r="BU240" s="169">
        <f t="shared" si="383"/>
        <v>52.478017540942709</v>
      </c>
      <c r="BV240" s="152">
        <f t="shared" si="384"/>
        <v>62.796401414612149</v>
      </c>
      <c r="BW240" s="92">
        <f>MAX(BS$12:BS240)</f>
        <v>632</v>
      </c>
    </row>
    <row r="241" spans="1:76" x14ac:dyDescent="0.25">
      <c r="A241" s="163">
        <f t="shared" si="154"/>
        <v>302</v>
      </c>
      <c r="B241" s="164">
        <v>44204</v>
      </c>
      <c r="C241" s="92">
        <v>45</v>
      </c>
      <c r="D241" s="165">
        <f>LN(SUM($C$2:C241))</f>
        <v>6.8079349436999257</v>
      </c>
      <c r="E241" s="166">
        <f t="shared" si="351"/>
        <v>17.54455632511868</v>
      </c>
      <c r="F241" s="152">
        <f t="shared" si="352"/>
        <v>16.279418689754632</v>
      </c>
      <c r="G241" s="92">
        <v>138</v>
      </c>
      <c r="H241" s="165">
        <f>LN(SUM($G$2:G241))</f>
        <v>8.458292083496076</v>
      </c>
      <c r="I241" s="166">
        <f t="shared" si="353"/>
        <v>29.384797925392331</v>
      </c>
      <c r="J241" s="152">
        <f t="shared" si="354"/>
        <v>29.386488445493104</v>
      </c>
      <c r="K241" s="92">
        <v>8</v>
      </c>
      <c r="L241" s="165">
        <f>LN(SUM($K$2:K241))</f>
        <v>7.217443431696533</v>
      </c>
      <c r="M241" s="166">
        <f>LN(2)/(SLOPE(L235:L241,$A235:$A241))</f>
        <v>189.4369873882259</v>
      </c>
      <c r="N241" s="152">
        <f>AVERAGE(M239:M241)</f>
        <v>251.06979093729592</v>
      </c>
      <c r="O241" s="92">
        <v>44</v>
      </c>
      <c r="P241" s="165">
        <f>LN(SUM($O$2:O241))</f>
        <v>7.6568100914803781</v>
      </c>
      <c r="Q241" s="166">
        <f t="shared" si="355"/>
        <v>50.172453858054503</v>
      </c>
      <c r="R241" s="152">
        <f t="shared" si="356"/>
        <v>55.043438634365067</v>
      </c>
      <c r="S241" s="92">
        <v>4</v>
      </c>
      <c r="T241" s="165">
        <f>LN(SUM($S$2:S241))</f>
        <v>4.6728288344619058</v>
      </c>
      <c r="U241" s="167">
        <f t="shared" si="357"/>
        <v>14.798339716164129</v>
      </c>
      <c r="V241" s="152">
        <f t="shared" si="358"/>
        <v>21.143062126063594</v>
      </c>
      <c r="W241" s="92">
        <v>0</v>
      </c>
      <c r="X241" s="165">
        <f>LN(SUM($W$2:W241))</f>
        <v>4.5951198501345898</v>
      </c>
      <c r="Y241" s="115">
        <f t="shared" si="359"/>
        <v>10.674335684781875</v>
      </c>
      <c r="Z241" s="152">
        <f t="shared" si="360"/>
        <v>11.318960741708283</v>
      </c>
      <c r="AA241" s="112">
        <v>20</v>
      </c>
      <c r="AB241" s="165">
        <f>LN(SUM($AA$2:AA241))</f>
        <v>6.8710912946105456</v>
      </c>
      <c r="AC241" s="166">
        <f t="shared" si="361"/>
        <v>66.434239839408946</v>
      </c>
      <c r="AD241" s="152">
        <f t="shared" si="362"/>
        <v>86.401626701060152</v>
      </c>
      <c r="AE241" s="92">
        <v>99</v>
      </c>
      <c r="AF241" s="165">
        <f>LN(SUM($AE$2:AE241))</f>
        <v>8.3822894289514362</v>
      </c>
      <c r="AG241" s="166">
        <f t="shared" si="363"/>
        <v>44.049944967149074</v>
      </c>
      <c r="AH241" s="152">
        <f t="shared" si="364"/>
        <v>51.588019039669767</v>
      </c>
      <c r="AI241" s="92">
        <v>2</v>
      </c>
      <c r="AJ241" s="165">
        <f>LN(SUM($AI$2:AI241))</f>
        <v>5.6058020662959978</v>
      </c>
      <c r="AK241" s="166">
        <f t="shared" si="365"/>
        <v>52.912508032876246</v>
      </c>
      <c r="AL241" s="152">
        <f t="shared" si="366"/>
        <v>83.516254105436843</v>
      </c>
      <c r="AM241" s="92">
        <v>19</v>
      </c>
      <c r="AN241" s="165">
        <f>LN(SUM($AM$2:AM241))</f>
        <v>6.9440872082295275</v>
      </c>
      <c r="AO241" s="166">
        <f t="shared" si="367"/>
        <v>28.520390299292803</v>
      </c>
      <c r="AP241" s="152">
        <f t="shared" si="368"/>
        <v>33.566193165929434</v>
      </c>
      <c r="AQ241" s="112">
        <v>13</v>
      </c>
      <c r="AR241" s="165">
        <f>LN(SUM($AQ$2:AQ241))</f>
        <v>6.5957805139613113</v>
      </c>
      <c r="AS241" s="166">
        <f t="shared" si="369"/>
        <v>59.311674960991056</v>
      </c>
      <c r="AT241" s="152">
        <f t="shared" si="370"/>
        <v>77.574320259964338</v>
      </c>
      <c r="AU241" s="92">
        <v>133</v>
      </c>
      <c r="AV241" s="165">
        <f>LN(SUM($AU$2:AU241))</f>
        <v>9.4458076729792246</v>
      </c>
      <c r="AW241" s="166">
        <f t="shared" si="371"/>
        <v>94.088043229424002</v>
      </c>
      <c r="AX241" s="152">
        <f t="shared" si="372"/>
        <v>115.95112519767122</v>
      </c>
      <c r="AY241" s="92">
        <v>8</v>
      </c>
      <c r="AZ241" s="168">
        <f>LN(SUM($AY$2:AY241))</f>
        <v>4.8903491282217537</v>
      </c>
      <c r="BA241" s="166">
        <f t="shared" si="373"/>
        <v>15.245790717460915</v>
      </c>
      <c r="BB241" s="152">
        <f t="shared" si="374"/>
        <v>19.530406542375157</v>
      </c>
      <c r="BC241" s="112">
        <v>10</v>
      </c>
      <c r="BD241" s="168">
        <f>LN(SUM($BC$2:BC241))</f>
        <v>5.6489742381612063</v>
      </c>
      <c r="BE241" s="166">
        <f t="shared" si="375"/>
        <v>38.805827695424803</v>
      </c>
      <c r="BF241" s="152">
        <f t="shared" si="376"/>
        <v>49.675830276585707</v>
      </c>
      <c r="BG241" s="92">
        <v>29</v>
      </c>
      <c r="BH241" s="168">
        <f>LN(SUM($BG$2:BG241))</f>
        <v>8.0013550258267028</v>
      </c>
      <c r="BI241" s="115">
        <f t="shared" si="377"/>
        <v>51.35836113510674</v>
      </c>
      <c r="BJ241" s="152">
        <f t="shared" si="378"/>
        <v>53.165545223131936</v>
      </c>
      <c r="BK241" s="92">
        <v>17</v>
      </c>
      <c r="BL241" s="168">
        <f>LN(SUM($BK$2:BK241))</f>
        <v>6.8966943316227125</v>
      </c>
      <c r="BM241" s="115">
        <f t="shared" si="379"/>
        <v>51.468535237898578</v>
      </c>
      <c r="BN241" s="152">
        <f t="shared" si="380"/>
        <v>47.297734850736759</v>
      </c>
      <c r="BO241" s="92">
        <v>0</v>
      </c>
      <c r="BP241" s="168">
        <f>LN(SUM($BO$2:BO241))</f>
        <v>6.1003189520200642</v>
      </c>
      <c r="BQ241" s="115">
        <f t="shared" si="381"/>
        <v>28.570312723613647</v>
      </c>
      <c r="BR241" s="152">
        <f t="shared" si="382"/>
        <v>27.682839832672091</v>
      </c>
      <c r="BS241" s="96">
        <v>589</v>
      </c>
      <c r="BT241" s="168">
        <f>LN(SUM($BS$2:BS241))</f>
        <v>10.441003791555163</v>
      </c>
      <c r="BU241" s="169">
        <f t="shared" si="383"/>
        <v>48.31149677870188</v>
      </c>
      <c r="BV241" s="152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3">
        <f t="shared" si="154"/>
        <v>303</v>
      </c>
      <c r="B242" s="164">
        <v>44205</v>
      </c>
      <c r="C242" s="92">
        <v>25</v>
      </c>
      <c r="D242" s="165">
        <f>LN(SUM($C$2:C242))</f>
        <v>6.8351845861473013</v>
      </c>
      <c r="E242" s="166">
        <f t="shared" si="351"/>
        <v>20.68010100164819</v>
      </c>
      <c r="F242" s="152">
        <f t="shared" si="352"/>
        <v>17.971599340531441</v>
      </c>
      <c r="G242" s="92">
        <v>192</v>
      </c>
      <c r="H242" s="165">
        <f>LN(SUM($G$2:G242))</f>
        <v>8.4982142248184349</v>
      </c>
      <c r="I242" s="166">
        <f t="shared" si="353"/>
        <v>26.548284301758947</v>
      </c>
      <c r="J242" s="152">
        <f t="shared" si="354"/>
        <v>28.077434183938994</v>
      </c>
      <c r="K242" s="92">
        <v>7</v>
      </c>
      <c r="L242" s="165">
        <f>LN(SUM($K$2:K242))</f>
        <v>7.222566018822171</v>
      </c>
      <c r="M242" s="166">
        <f>LN(2)/(SLOPE(L236:L242,$A236:$A242))</f>
        <v>156.12766173875679</v>
      </c>
      <c r="N242" s="152">
        <f>AVERAGE(M240:M242)</f>
        <v>194.85082798428411</v>
      </c>
      <c r="O242" s="92">
        <v>50</v>
      </c>
      <c r="P242" s="165">
        <f>LN(SUM($O$2:O242))</f>
        <v>7.6801756404365902</v>
      </c>
      <c r="Q242" s="166">
        <f t="shared" si="355"/>
        <v>39.889965991520626</v>
      </c>
      <c r="R242" s="152">
        <f t="shared" si="356"/>
        <v>47.831911653142214</v>
      </c>
      <c r="S242" s="92">
        <v>7</v>
      </c>
      <c r="T242" s="165">
        <f>LN(SUM($S$2:S242))</f>
        <v>4.7361984483944957</v>
      </c>
      <c r="U242" s="167">
        <f t="shared" si="357"/>
        <v>12.083366401898219</v>
      </c>
      <c r="V242" s="152">
        <f t="shared" si="358"/>
        <v>15.106413910357047</v>
      </c>
      <c r="W242" s="92">
        <v>14</v>
      </c>
      <c r="X242" s="165">
        <f>LN(SUM($W$2:W242))</f>
        <v>4.7273878187123408</v>
      </c>
      <c r="Y242" s="115">
        <f t="shared" si="359"/>
        <v>9.0897578532498127</v>
      </c>
      <c r="Z242" s="152">
        <f t="shared" si="360"/>
        <v>10.034689514579691</v>
      </c>
      <c r="AA242" s="112">
        <v>15</v>
      </c>
      <c r="AB242" s="165">
        <f>LN(SUM($AA$2:AA242))</f>
        <v>6.8865316425305103</v>
      </c>
      <c r="AC242" s="166">
        <f t="shared" si="361"/>
        <v>51.813279691681863</v>
      </c>
      <c r="AD242" s="152">
        <f t="shared" si="362"/>
        <v>67.468131754164247</v>
      </c>
      <c r="AE242" s="92">
        <v>72</v>
      </c>
      <c r="AF242" s="165">
        <f>LN(SUM($AE$2:AE242))</f>
        <v>8.3986348552921015</v>
      </c>
      <c r="AG242" s="166">
        <f t="shared" si="363"/>
        <v>39.013803724739049</v>
      </c>
      <c r="AH242" s="152">
        <f t="shared" si="364"/>
        <v>44.347547755907833</v>
      </c>
      <c r="AI242" s="92">
        <v>4</v>
      </c>
      <c r="AJ242" s="165">
        <f>LN(SUM($AI$2:AI242))</f>
        <v>5.6204008657171496</v>
      </c>
      <c r="AK242" s="166">
        <f t="shared" si="365"/>
        <v>42.643201345970397</v>
      </c>
      <c r="AL242" s="152">
        <f t="shared" si="366"/>
        <v>54.50104960923548</v>
      </c>
      <c r="AM242" s="92">
        <v>38</v>
      </c>
      <c r="AN242" s="165">
        <f>LN(SUM($AM$2:AM242))</f>
        <v>6.9800759405617629</v>
      </c>
      <c r="AO242" s="166">
        <f t="shared" si="367"/>
        <v>25.312639765833723</v>
      </c>
      <c r="AP242" s="152">
        <f t="shared" si="368"/>
        <v>28.467874446635221</v>
      </c>
      <c r="AQ242" s="112">
        <v>11</v>
      </c>
      <c r="AR242" s="165">
        <f>LN(SUM($AQ$2:AQ242))</f>
        <v>6.6106960447177592</v>
      </c>
      <c r="AS242" s="166">
        <f t="shared" si="369"/>
        <v>51.444865755084003</v>
      </c>
      <c r="AT242" s="152">
        <f t="shared" si="370"/>
        <v>61.80561963860702</v>
      </c>
      <c r="AU242" s="92">
        <v>123</v>
      </c>
      <c r="AV242" s="165">
        <f>LN(SUM($AU$2:AU242))</f>
        <v>9.4554802211622881</v>
      </c>
      <c r="AW242" s="166">
        <f t="shared" si="371"/>
        <v>78.292968789280039</v>
      </c>
      <c r="AX242" s="152">
        <f t="shared" si="372"/>
        <v>94.507737221530689</v>
      </c>
      <c r="AY242" s="92">
        <v>19</v>
      </c>
      <c r="AZ242" s="168">
        <f>LN(SUM($AY$2:AY242))</f>
        <v>5.0238805208462765</v>
      </c>
      <c r="BA242" s="166">
        <f t="shared" si="373"/>
        <v>11.815485046955096</v>
      </c>
      <c r="BB242" s="152">
        <f t="shared" si="374"/>
        <v>15.249077021647743</v>
      </c>
      <c r="BC242" s="112">
        <v>10</v>
      </c>
      <c r="BD242" s="168">
        <f>LN(SUM($BC$2:BC242))</f>
        <v>5.6835797673386814</v>
      </c>
      <c r="BE242" s="166">
        <f t="shared" si="375"/>
        <v>30.295151721548436</v>
      </c>
      <c r="BF242" s="152">
        <f t="shared" si="376"/>
        <v>39.411096358582931</v>
      </c>
      <c r="BG242" s="92">
        <v>78</v>
      </c>
      <c r="BH242" s="168">
        <f>LN(SUM($BG$2:BG242))</f>
        <v>8.0271501068327744</v>
      </c>
      <c r="BI242" s="115">
        <f t="shared" si="377"/>
        <v>43.64210599272063</v>
      </c>
      <c r="BJ242" s="152">
        <f t="shared" si="378"/>
        <v>48.466864687692841</v>
      </c>
      <c r="BK242" s="92">
        <v>18</v>
      </c>
      <c r="BL242" s="168">
        <f>LN(SUM($BK$2:BK242))</f>
        <v>6.9147308927185627</v>
      </c>
      <c r="BM242" s="115">
        <f t="shared" si="379"/>
        <v>43.734726558430715</v>
      </c>
      <c r="BN242" s="152">
        <f t="shared" si="380"/>
        <v>46.794231595238351</v>
      </c>
      <c r="BO242" s="92">
        <v>23</v>
      </c>
      <c r="BP242" s="168">
        <f>LN(SUM($BO$2:BO242))</f>
        <v>6.1506027684462792</v>
      </c>
      <c r="BQ242" s="115">
        <f t="shared" si="381"/>
        <v>25.585976617374989</v>
      </c>
      <c r="BR242" s="152">
        <f t="shared" si="382"/>
        <v>26.572537493343038</v>
      </c>
      <c r="BS242" s="96">
        <v>706</v>
      </c>
      <c r="BT242" s="168">
        <f>LN(SUM($BS$2:BS242))</f>
        <v>10.461416203770762</v>
      </c>
      <c r="BU242" s="169">
        <f t="shared" si="383"/>
        <v>41.359440477151239</v>
      </c>
      <c r="BV242" s="152">
        <f t="shared" si="384"/>
        <v>47.382984932265266</v>
      </c>
      <c r="BW242" s="92">
        <f>MAX(BS$12:BS242)</f>
        <v>706</v>
      </c>
    </row>
    <row r="243" spans="1:76" x14ac:dyDescent="0.25">
      <c r="A243" s="163">
        <f t="shared" si="154"/>
        <v>304</v>
      </c>
      <c r="B243" s="164">
        <v>44206</v>
      </c>
      <c r="C243" s="92">
        <v>0</v>
      </c>
      <c r="D243" s="165">
        <f>LN(SUM($C$2:C243))</f>
        <v>6.8351845861473013</v>
      </c>
      <c r="E243" s="166">
        <f t="shared" ref="E243:E248" si="385">LN(2)/(SLOPE(D237:D243,A237:A243))</f>
        <v>21.240365299922093</v>
      </c>
      <c r="F243" s="152">
        <f t="shared" ref="F243:F248" si="386">AVERAGE(E241:E243)</f>
        <v>19.821674208896322</v>
      </c>
      <c r="G243" s="92">
        <v>0</v>
      </c>
      <c r="H243" s="165">
        <f>LN(SUM($G$2:G243))</f>
        <v>8.4982142248184349</v>
      </c>
      <c r="I243" s="166">
        <f t="shared" ref="I243:I248" si="387">LN(2)/(SLOPE(H237:H243,A237:A243))</f>
        <v>25.730335636960159</v>
      </c>
      <c r="J243" s="152">
        <f t="shared" ref="J243:J248" si="388">AVERAGE(I241:I243)</f>
        <v>27.221139288037147</v>
      </c>
      <c r="K243" s="92">
        <v>0</v>
      </c>
      <c r="L243" s="165">
        <f>LN(SUM($K$2:K243))</f>
        <v>7.222566018822171</v>
      </c>
      <c r="M243" s="166">
        <f t="shared" ref="M243:M248" si="389">LN(2)/(SLOPE(L237:L243,$A237:$A243))</f>
        <v>162.3591214052052</v>
      </c>
      <c r="N243" s="152">
        <f t="shared" ref="N243:N248" si="390">AVERAGE(M241:M243)</f>
        <v>169.3079235107293</v>
      </c>
      <c r="O243" s="92">
        <v>0</v>
      </c>
      <c r="P243" s="165">
        <f>LN(SUM($O$2:O243))</f>
        <v>7.6801756404365902</v>
      </c>
      <c r="Q243" s="166">
        <f t="shared" ref="Q243:Q248" si="391">LN(2)/(SLOPE(P237:P243,A237:A243))</f>
        <v>40.16573633031895</v>
      </c>
      <c r="R243" s="152">
        <f t="shared" ref="R243:R248" si="392">AVERAGE(Q241:Q243)</f>
        <v>43.409385393298031</v>
      </c>
      <c r="S243" s="92">
        <v>0</v>
      </c>
      <c r="T243" s="165">
        <f>LN(SUM($S$2:S243))</f>
        <v>4.7361984483944957</v>
      </c>
      <c r="U243" s="167">
        <f t="shared" ref="U243:U248" si="393">LN(2)/(SLOPE(T237:T243,$A237:$A243))</f>
        <v>12.350972748139903</v>
      </c>
      <c r="V243" s="152">
        <f t="shared" ref="V243:V248" si="394">AVERAGE(U241:U243)</f>
        <v>13.077559622067417</v>
      </c>
      <c r="W243" s="92">
        <v>0</v>
      </c>
      <c r="X243" s="165">
        <f>LN(SUM($W$2:W243))</f>
        <v>4.7273878187123408</v>
      </c>
      <c r="Y243" s="115">
        <f t="shared" ref="Y243:Y248" si="395">LN(2)/(SLOPE(X237:X243,$A237:$A243))</f>
        <v>9.7655082579785599</v>
      </c>
      <c r="Z243" s="152">
        <f t="shared" ref="Z243:Z248" si="396">AVERAGE(Y241:Y243)</f>
        <v>9.8432005986700819</v>
      </c>
      <c r="AA243" s="112">
        <v>0</v>
      </c>
      <c r="AB243" s="165">
        <f>LN(SUM($AA$2:AA243))</f>
        <v>6.8865316425305103</v>
      </c>
      <c r="AC243" s="166">
        <f t="shared" ref="AC243:AC248" si="397">LN(2)/(SLOPE(AB237:AB243,$A237:$A243))</f>
        <v>51.138117192589363</v>
      </c>
      <c r="AD243" s="152">
        <f t="shared" ref="AD243:AD248" si="398">AVERAGE(AC241:AC243)</f>
        <v>56.461878907893386</v>
      </c>
      <c r="AE243" s="92">
        <v>0</v>
      </c>
      <c r="AF243" s="165">
        <f>LN(SUM($AE$2:AE243))</f>
        <v>8.3986348552921015</v>
      </c>
      <c r="AG243" s="166">
        <f t="shared" ref="AG243:AG248" si="399">LN(2)/(SLOPE(AF237:AF243,$A237:$A243))</f>
        <v>43.540437352129615</v>
      </c>
      <c r="AH243" s="152">
        <f t="shared" ref="AH243:AH248" si="400">AVERAGE(AG241:AG243)</f>
        <v>42.20139534800591</v>
      </c>
      <c r="AI243" s="92">
        <v>0</v>
      </c>
      <c r="AJ243" s="165">
        <f>LN(SUM($AI$2:AI243))</f>
        <v>5.6204008657171496</v>
      </c>
      <c r="AK243" s="166">
        <f t="shared" ref="AK243:AK248" si="401">LN(2)/(SLOPE(AJ237:AJ243,$A237:$A243))</f>
        <v>42.519853893526928</v>
      </c>
      <c r="AL243" s="152">
        <f t="shared" ref="AL243:AL248" si="402">AVERAGE(AK241:AK243)</f>
        <v>46.025187757457864</v>
      </c>
      <c r="AM243" s="92">
        <v>0</v>
      </c>
      <c r="AN243" s="165">
        <f>LN(SUM($AM$2:AM243))</f>
        <v>6.9800759405617629</v>
      </c>
      <c r="AO243" s="166">
        <f t="shared" ref="AO243:AO248" si="403">LN(2)/(SLOPE(AN237:AN243,$A237:$A243))</f>
        <v>28.277643806691614</v>
      </c>
      <c r="AP243" s="152">
        <f t="shared" ref="AP243:AP248" si="404">AVERAGE(AO241:AO243)</f>
        <v>27.370224623939379</v>
      </c>
      <c r="AQ243" s="112">
        <v>0</v>
      </c>
      <c r="AR243" s="165">
        <f>LN(SUM($AQ$2:AQ243))</f>
        <v>6.6106960447177592</v>
      </c>
      <c r="AS243" s="166">
        <f t="shared" ref="AS243:AS248" si="405">LN(2)/(SLOPE(AR237:AR243,$A237:$A243))</f>
        <v>56.089368054962812</v>
      </c>
      <c r="AT243" s="152">
        <f t="shared" ref="AT243:AT248" si="406">AVERAGE(AS241:AS243)</f>
        <v>55.615302923679288</v>
      </c>
      <c r="AU243" s="92">
        <v>0</v>
      </c>
      <c r="AV243" s="165">
        <f>LN(SUM($AU$2:AU243))</f>
        <v>9.4554802211622881</v>
      </c>
      <c r="AW243" s="166">
        <f t="shared" ref="AW243:AW248" si="407">LN(2)/(SLOPE(AV237:AV243,$A237:$A243))</f>
        <v>81.476798526827309</v>
      </c>
      <c r="AX243" s="152">
        <f t="shared" ref="AX243:AX248" si="408">AVERAGE(AW241:AW243)</f>
        <v>84.619270181843788</v>
      </c>
      <c r="AY243" s="92">
        <v>0</v>
      </c>
      <c r="AZ243" s="168">
        <f>LN(SUM($AY$2:AY243))</f>
        <v>5.0238805208462765</v>
      </c>
      <c r="BA243" s="166">
        <f t="shared" ref="BA243:BA248" si="409">LN(2)/(SLOPE(AZ237:AZ243,$A237:$A243))</f>
        <v>12.030238656473262</v>
      </c>
      <c r="BB243" s="152">
        <f t="shared" ref="BB243:BB248" si="410">AVERAGE(BA241:BA243)</f>
        <v>13.030504806963089</v>
      </c>
      <c r="BC243" s="112">
        <v>0</v>
      </c>
      <c r="BD243" s="168">
        <f>LN(SUM($BC$2:BC243))</f>
        <v>5.6835797673386814</v>
      </c>
      <c r="BE243" s="166">
        <f t="shared" ref="BE243:BE248" si="411">LN(2)/(SLOPE(BD237:BD243,$A237:$A243))</f>
        <v>30.196260467699052</v>
      </c>
      <c r="BF243" s="152">
        <f t="shared" ref="BF243:BF248" si="412">AVERAGE(BE241:BE243)</f>
        <v>33.099079961557429</v>
      </c>
      <c r="BG243" s="92">
        <v>0</v>
      </c>
      <c r="BH243" s="168">
        <f>LN(SUM($BG$2:BG243))</f>
        <v>8.0271501068327744</v>
      </c>
      <c r="BI243" s="115">
        <f t="shared" ref="BI243:BI248" si="413">LN(2)/(SLOPE(BH237:BH243,$A237:$A243))</f>
        <v>46.935957932904081</v>
      </c>
      <c r="BJ243" s="152">
        <f t="shared" ref="BJ243:BJ248" si="414">AVERAGE(BI241:BI243)</f>
        <v>47.312141686910479</v>
      </c>
      <c r="BK243" s="92">
        <v>0</v>
      </c>
      <c r="BL243" s="168">
        <f>LN(SUM($BK$2:BK243))</f>
        <v>6.9147308927185627</v>
      </c>
      <c r="BM243" s="115">
        <f t="shared" ref="BM243:BM248" si="415">LN(2)/(SLOPE(BL237:BL243,$A237:$A243))</f>
        <v>46.561494368894749</v>
      </c>
      <c r="BN243" s="152">
        <f t="shared" ref="BN243:BN248" si="416">AVERAGE(BM241:BM243)</f>
        <v>47.254918721741348</v>
      </c>
      <c r="BO243" s="92">
        <v>0</v>
      </c>
      <c r="BP243" s="168">
        <f>LN(SUM($BO$2:BO243))</f>
        <v>6.1506027684462792</v>
      </c>
      <c r="BQ243" s="115">
        <f t="shared" ref="BQ243:BQ248" si="417">LN(2)/(SLOPE(BP237:BP243,$A237:$A243))</f>
        <v>29.2498955466349</v>
      </c>
      <c r="BR243" s="152">
        <f t="shared" ref="BR243:BR248" si="418">AVERAGE(BQ241:BQ243)</f>
        <v>27.802061629207845</v>
      </c>
      <c r="BS243" s="96">
        <v>0</v>
      </c>
      <c r="BT243" s="168">
        <f>LN(SUM($BS$2:BS243))</f>
        <v>10.461416203770762</v>
      </c>
      <c r="BU243" s="169">
        <f t="shared" ref="BU243:BU248" si="419">LN(2)/(SLOPE(BT237:BT243,$A237:$A243))</f>
        <v>44.582815865414219</v>
      </c>
      <c r="BV243" s="152">
        <f t="shared" ref="BV243:BV248" si="420">AVERAGE(BU241:BU243)</f>
        <v>44.751251040422439</v>
      </c>
      <c r="BW243" s="92">
        <f>MAX(BS$12:BS243)</f>
        <v>706</v>
      </c>
      <c r="BX243" s="273"/>
    </row>
    <row r="244" spans="1:76" x14ac:dyDescent="0.25">
      <c r="A244" s="163">
        <f>A243+1</f>
        <v>305</v>
      </c>
      <c r="B244" s="164">
        <v>44207</v>
      </c>
      <c r="C244" s="92">
        <v>68</v>
      </c>
      <c r="D244" s="165">
        <f>LN(SUM($C$2:C244))</f>
        <v>6.9057532763114642</v>
      </c>
      <c r="E244" s="166">
        <f t="shared" si="385"/>
        <v>19.175572391752048</v>
      </c>
      <c r="F244" s="152">
        <f t="shared" si="386"/>
        <v>20.365346231107445</v>
      </c>
      <c r="G244" s="92">
        <v>183</v>
      </c>
      <c r="H244" s="165">
        <f>LN(SUM($G$2:G244))</f>
        <v>8.5348366265888327</v>
      </c>
      <c r="I244" s="166">
        <f t="shared" si="387"/>
        <v>24.331703917608156</v>
      </c>
      <c r="J244" s="152">
        <f t="shared" si="388"/>
        <v>25.536774618775752</v>
      </c>
      <c r="K244" s="92">
        <v>6</v>
      </c>
      <c r="L244" s="165">
        <f>LN(SUM($K$2:K244))</f>
        <v>7.2269360184932889</v>
      </c>
      <c r="M244" s="166">
        <f t="shared" si="389"/>
        <v>162.82115109997071</v>
      </c>
      <c r="N244" s="152">
        <f t="shared" si="390"/>
        <v>160.43597808131088</v>
      </c>
      <c r="O244" s="92">
        <v>49</v>
      </c>
      <c r="P244" s="165">
        <f>LN(SUM($O$2:O244))</f>
        <v>7.7025561132685825</v>
      </c>
      <c r="Q244" s="166">
        <f t="shared" si="391"/>
        <v>39.87456967083849</v>
      </c>
      <c r="R244" s="152">
        <f t="shared" si="392"/>
        <v>39.976757330892688</v>
      </c>
      <c r="S244" s="92">
        <v>5</v>
      </c>
      <c r="T244" s="165">
        <f>LN(SUM($S$2:S244))</f>
        <v>4.7791234931115296</v>
      </c>
      <c r="U244" s="167">
        <f t="shared" si="393"/>
        <v>13.117077961279598</v>
      </c>
      <c r="V244" s="152">
        <f t="shared" si="394"/>
        <v>12.517139037105906</v>
      </c>
      <c r="W244" s="92">
        <v>3</v>
      </c>
      <c r="X244" s="165">
        <f>LN(SUM($W$2:W244))</f>
        <v>4.7535901911063645</v>
      </c>
      <c r="Y244" s="115">
        <f t="shared" si="395"/>
        <v>10.91528397200925</v>
      </c>
      <c r="Z244" s="152">
        <f t="shared" si="396"/>
        <v>9.923516694412541</v>
      </c>
      <c r="AA244" s="112">
        <v>8</v>
      </c>
      <c r="AB244" s="165">
        <f>LN(SUM($AA$2:AA244))</f>
        <v>6.8946700394334819</v>
      </c>
      <c r="AC244" s="166">
        <f t="shared" si="397"/>
        <v>53.58721800600361</v>
      </c>
      <c r="AD244" s="152">
        <f t="shared" si="398"/>
        <v>52.179538296758274</v>
      </c>
      <c r="AE244" s="92">
        <v>105</v>
      </c>
      <c r="AF244" s="165">
        <f>LN(SUM($AE$2:AE244))</f>
        <v>8.4220030044124883</v>
      </c>
      <c r="AG244" s="166">
        <f t="shared" si="399"/>
        <v>43.432127768222855</v>
      </c>
      <c r="AH244" s="152">
        <f t="shared" si="400"/>
        <v>41.995456281697173</v>
      </c>
      <c r="AI244" s="92">
        <v>10</v>
      </c>
      <c r="AJ244" s="165">
        <f>LN(SUM($AI$2:AI244))</f>
        <v>5.6559918108198524</v>
      </c>
      <c r="AK244" s="166">
        <f t="shared" si="401"/>
        <v>39.34270161511828</v>
      </c>
      <c r="AL244" s="152">
        <f t="shared" si="402"/>
        <v>41.501918951538535</v>
      </c>
      <c r="AM244" s="92">
        <v>21</v>
      </c>
      <c r="AN244" s="165">
        <f>LN(SUM($AM$2:AM244))</f>
        <v>6.9994224675079613</v>
      </c>
      <c r="AO244" s="166">
        <f t="shared" si="403"/>
        <v>32.267153229753568</v>
      </c>
      <c r="AP244" s="152">
        <f t="shared" si="404"/>
        <v>28.619145600759634</v>
      </c>
      <c r="AQ244" s="112">
        <v>10</v>
      </c>
      <c r="AR244" s="165">
        <f>LN(SUM($AQ$2:AQ244))</f>
        <v>6.6240652277998935</v>
      </c>
      <c r="AS244" s="166">
        <f t="shared" si="405"/>
        <v>60.639546111629521</v>
      </c>
      <c r="AT244" s="152">
        <f t="shared" si="406"/>
        <v>56.057926640558776</v>
      </c>
      <c r="AU244" s="92">
        <v>102</v>
      </c>
      <c r="AV244" s="165">
        <f>LN(SUM($AU$2:AU244))</f>
        <v>9.4634309996583443</v>
      </c>
      <c r="AW244" s="166">
        <f t="shared" si="407"/>
        <v>89.634252182560246</v>
      </c>
      <c r="AX244" s="152">
        <f t="shared" si="408"/>
        <v>83.134673166222527</v>
      </c>
      <c r="AY244" s="92">
        <v>8</v>
      </c>
      <c r="AZ244" s="168">
        <f>LN(SUM($AY$2:AY244))</f>
        <v>5.0751738152338266</v>
      </c>
      <c r="BA244" s="166">
        <f t="shared" si="409"/>
        <v>11.827309706828139</v>
      </c>
      <c r="BB244" s="152">
        <f t="shared" si="410"/>
        <v>11.891011136752164</v>
      </c>
      <c r="BC244" s="112">
        <v>12</v>
      </c>
      <c r="BD244" s="168">
        <f>LN(SUM($BC$2:BC244))</f>
        <v>5.7235851019523807</v>
      </c>
      <c r="BE244" s="166">
        <f t="shared" si="411"/>
        <v>29.514782806964948</v>
      </c>
      <c r="BF244" s="152">
        <f t="shared" si="412"/>
        <v>30.002064998737477</v>
      </c>
      <c r="BG244" s="92">
        <v>29</v>
      </c>
      <c r="BH244" s="168">
        <f>LN(SUM($BG$2:BG244))</f>
        <v>8.0365734097073123</v>
      </c>
      <c r="BI244" s="115">
        <f t="shared" si="413"/>
        <v>52.897007827475491</v>
      </c>
      <c r="BJ244" s="152">
        <f t="shared" si="414"/>
        <v>47.825023917700072</v>
      </c>
      <c r="BK244" s="92">
        <v>17</v>
      </c>
      <c r="BL244" s="168">
        <f>LN(SUM($BK$2:BK244))</f>
        <v>6.9314718055994531</v>
      </c>
      <c r="BM244" s="115">
        <f t="shared" si="415"/>
        <v>48.183730311680492</v>
      </c>
      <c r="BN244" s="152">
        <f t="shared" si="416"/>
        <v>46.159983746335321</v>
      </c>
      <c r="BO244" s="92">
        <v>6</v>
      </c>
      <c r="BP244" s="168">
        <f>LN(SUM($BO$2:BO244))</f>
        <v>6.1633148040346413</v>
      </c>
      <c r="BQ244" s="115">
        <f t="shared" si="417"/>
        <v>33.926734183545527</v>
      </c>
      <c r="BR244" s="152">
        <f t="shared" si="418"/>
        <v>29.58753544918514</v>
      </c>
      <c r="BS244" s="96">
        <v>642</v>
      </c>
      <c r="BT244" s="168">
        <f>LN(SUM($BS$2:BS244))</f>
        <v>10.479623274697385</v>
      </c>
      <c r="BU244" s="169">
        <f t="shared" si="419"/>
        <v>46.232772688447938</v>
      </c>
      <c r="BV244" s="152">
        <f t="shared" si="420"/>
        <v>44.058343010337801</v>
      </c>
      <c r="BW244" s="92">
        <f>MAX(BS$12:BS244)</f>
        <v>706</v>
      </c>
    </row>
    <row r="245" spans="1:76" x14ac:dyDescent="0.25">
      <c r="A245" s="163">
        <f>A244+1</f>
        <v>306</v>
      </c>
      <c r="B245" s="164">
        <v>44208</v>
      </c>
      <c r="C245" s="92">
        <v>28</v>
      </c>
      <c r="D245" s="165">
        <f>LN(SUM($C$2:C245))</f>
        <v>6.9334230257307148</v>
      </c>
      <c r="E245" s="166">
        <f t="shared" si="385"/>
        <v>20.27442473624615</v>
      </c>
      <c r="F245" s="152">
        <f t="shared" si="386"/>
        <v>20.230120809306765</v>
      </c>
      <c r="G245" s="92">
        <v>114</v>
      </c>
      <c r="H245" s="165">
        <f>LN(SUM($G$2:G245))</f>
        <v>8.5569906612903033</v>
      </c>
      <c r="I245" s="166">
        <f t="shared" si="387"/>
        <v>26.505348425863406</v>
      </c>
      <c r="J245" s="152">
        <f t="shared" si="388"/>
        <v>25.522462660143905</v>
      </c>
      <c r="K245" s="92">
        <v>0</v>
      </c>
      <c r="L245" s="165">
        <f>LN(SUM($K$2:K245))</f>
        <v>7.2269360184932889</v>
      </c>
      <c r="M245" s="166">
        <f t="shared" si="389"/>
        <v>203.58316072942839</v>
      </c>
      <c r="N245" s="152">
        <f t="shared" si="390"/>
        <v>176.25447774486813</v>
      </c>
      <c r="O245" s="92">
        <v>17</v>
      </c>
      <c r="P245" s="165">
        <f>LN(SUM($O$2:O245))</f>
        <v>7.7102051944325325</v>
      </c>
      <c r="Q245" s="166">
        <f t="shared" si="391"/>
        <v>44.846650849519534</v>
      </c>
      <c r="R245" s="152">
        <f t="shared" si="392"/>
        <v>41.628985616892322</v>
      </c>
      <c r="S245" s="92">
        <v>0</v>
      </c>
      <c r="T245" s="165">
        <f>LN(SUM($S$2:S245))</f>
        <v>4.7791234931115296</v>
      </c>
      <c r="U245" s="167">
        <f t="shared" si="393"/>
        <v>16.307973745643032</v>
      </c>
      <c r="V245" s="152">
        <f t="shared" si="394"/>
        <v>13.925341485020844</v>
      </c>
      <c r="W245" s="92">
        <v>7</v>
      </c>
      <c r="X245" s="165">
        <f>LN(SUM($W$2:W245))</f>
        <v>4.8121843553724171</v>
      </c>
      <c r="Y245" s="115">
        <f t="shared" si="395"/>
        <v>13.999612774489171</v>
      </c>
      <c r="Z245" s="152">
        <f t="shared" si="396"/>
        <v>11.560135001492327</v>
      </c>
      <c r="AA245" s="112">
        <v>0</v>
      </c>
      <c r="AB245" s="165">
        <f>LN(SUM($AA$2:AA245))</f>
        <v>6.8946700394334819</v>
      </c>
      <c r="AC245" s="166">
        <f t="shared" si="397"/>
        <v>72.717201374664384</v>
      </c>
      <c r="AD245" s="152">
        <f t="shared" si="398"/>
        <v>59.147512191085788</v>
      </c>
      <c r="AE245" s="92">
        <v>42</v>
      </c>
      <c r="AF245" s="165">
        <f>LN(SUM($AE$2:AE245))</f>
        <v>8.4311994782492619</v>
      </c>
      <c r="AG245" s="166">
        <f t="shared" si="399"/>
        <v>46.098727175835641</v>
      </c>
      <c r="AH245" s="152">
        <f t="shared" si="400"/>
        <v>44.357097432062709</v>
      </c>
      <c r="AI245" s="92">
        <v>31</v>
      </c>
      <c r="AJ245" s="165">
        <f>LN(SUM($AI$2:AI245))</f>
        <v>5.7589017738772803</v>
      </c>
      <c r="AK245" s="166">
        <f t="shared" si="401"/>
        <v>26.371175824665073</v>
      </c>
      <c r="AL245" s="152">
        <f t="shared" si="402"/>
        <v>36.07791044443676</v>
      </c>
      <c r="AM245" s="92">
        <v>2</v>
      </c>
      <c r="AN245" s="165">
        <f>LN(SUM($AM$2:AM245))</f>
        <v>7.0012456220694759</v>
      </c>
      <c r="AO245" s="166">
        <f t="shared" si="403"/>
        <v>40.761514756744397</v>
      </c>
      <c r="AP245" s="152">
        <f t="shared" si="404"/>
        <v>33.768770597729862</v>
      </c>
      <c r="AQ245" s="112">
        <v>1</v>
      </c>
      <c r="AR245" s="165">
        <f>LN(SUM($AQ$2:AQ245))</f>
        <v>6.6253923680079563</v>
      </c>
      <c r="AS245" s="166">
        <f t="shared" si="405"/>
        <v>72.784253245140263</v>
      </c>
      <c r="AT245" s="152">
        <f t="shared" si="406"/>
        <v>63.171055803910861</v>
      </c>
      <c r="AU245" s="92">
        <v>104</v>
      </c>
      <c r="AV245" s="165">
        <f>LN(SUM($AU$2:AU245))</f>
        <v>9.4714731091944273</v>
      </c>
      <c r="AW245" s="166">
        <f t="shared" si="407"/>
        <v>97.747069372223862</v>
      </c>
      <c r="AX245" s="152">
        <f t="shared" si="408"/>
        <v>89.619373360537125</v>
      </c>
      <c r="AY245" s="92">
        <v>10</v>
      </c>
      <c r="AZ245" s="168">
        <f>LN(SUM($AY$2:AY245))</f>
        <v>5.1357984370502621</v>
      </c>
      <c r="BA245" s="166">
        <f t="shared" si="409"/>
        <v>11.26680603641972</v>
      </c>
      <c r="BB245" s="152">
        <f t="shared" si="410"/>
        <v>11.708118133240374</v>
      </c>
      <c r="BC245" s="112">
        <v>5</v>
      </c>
      <c r="BD245" s="168">
        <f>LN(SUM($BC$2:BC245))</f>
        <v>5.7397929121792339</v>
      </c>
      <c r="BE245" s="166">
        <f t="shared" si="411"/>
        <v>29.518411394990661</v>
      </c>
      <c r="BF245" s="152">
        <f t="shared" si="412"/>
        <v>29.743151556551553</v>
      </c>
      <c r="BG245" s="92">
        <v>30</v>
      </c>
      <c r="BH245" s="168">
        <f>LN(SUM($BG$2:BG245))</f>
        <v>8.0462291010753777</v>
      </c>
      <c r="BI245" s="115">
        <f t="shared" si="413"/>
        <v>61.136503882130327</v>
      </c>
      <c r="BJ245" s="152">
        <f t="shared" si="414"/>
        <v>53.656489880836638</v>
      </c>
      <c r="BK245" s="92">
        <v>3</v>
      </c>
      <c r="BL245" s="168">
        <f>LN(SUM($BK$2:BK245))</f>
        <v>6.9343972099285578</v>
      </c>
      <c r="BM245" s="115">
        <f t="shared" si="415"/>
        <v>60.951930132922563</v>
      </c>
      <c r="BN245" s="152">
        <f t="shared" si="416"/>
        <v>51.89905160449927</v>
      </c>
      <c r="BO245" s="92">
        <v>4</v>
      </c>
      <c r="BP245" s="168">
        <f>LN(SUM($BO$2:BO245))</f>
        <v>6.1717005974109149</v>
      </c>
      <c r="BQ245" s="115">
        <f t="shared" si="417"/>
        <v>40.504119348661995</v>
      </c>
      <c r="BR245" s="152">
        <f t="shared" si="418"/>
        <v>34.560249692947473</v>
      </c>
      <c r="BS245" s="96">
        <v>398</v>
      </c>
      <c r="BT245" s="168">
        <f>LN(SUM($BS$2:BS245))</f>
        <v>10.490746300336754</v>
      </c>
      <c r="BU245" s="169">
        <f t="shared" si="419"/>
        <v>50.793450506813365</v>
      </c>
      <c r="BV245" s="152">
        <f t="shared" si="420"/>
        <v>47.203013020225171</v>
      </c>
      <c r="BW245" s="92">
        <f>MAX(BS$12:BS245)</f>
        <v>706</v>
      </c>
    </row>
    <row r="246" spans="1:76" x14ac:dyDescent="0.25">
      <c r="A246" s="163">
        <f>A245+1</f>
        <v>307</v>
      </c>
      <c r="B246" s="164">
        <v>44209</v>
      </c>
      <c r="C246" s="92">
        <v>32</v>
      </c>
      <c r="D246" s="165">
        <f>LN(SUM($C$2:C246))</f>
        <v>6.9641356124182447</v>
      </c>
      <c r="E246" s="166">
        <f t="shared" si="385"/>
        <v>20.577880471550031</v>
      </c>
      <c r="F246" s="152">
        <f t="shared" si="386"/>
        <v>20.009292533182744</v>
      </c>
      <c r="G246" s="92">
        <v>121</v>
      </c>
      <c r="H246" s="165">
        <f>LN(SUM($G$2:G246))</f>
        <v>8.5799801795150028</v>
      </c>
      <c r="I246" s="166">
        <f t="shared" si="387"/>
        <v>28.200522287669305</v>
      </c>
      <c r="J246" s="152">
        <f t="shared" si="388"/>
        <v>26.345858210380289</v>
      </c>
      <c r="K246" s="92">
        <v>4</v>
      </c>
      <c r="L246" s="165">
        <f>LN(SUM($K$2:K246))</f>
        <v>7.2298387781512501</v>
      </c>
      <c r="M246" s="166">
        <f t="shared" si="389"/>
        <v>248.18154078738749</v>
      </c>
      <c r="N246" s="152">
        <f t="shared" si="390"/>
        <v>204.86195087226221</v>
      </c>
      <c r="O246" s="92">
        <v>37</v>
      </c>
      <c r="P246" s="165">
        <f>LN(SUM($O$2:O246))</f>
        <v>7.7266536648476425</v>
      </c>
      <c r="Q246" s="166">
        <f t="shared" si="391"/>
        <v>48.306415226435917</v>
      </c>
      <c r="R246" s="152">
        <f t="shared" si="392"/>
        <v>44.342545248931316</v>
      </c>
      <c r="S246" s="92">
        <v>9</v>
      </c>
      <c r="T246" s="165">
        <f>LN(SUM($S$2:S246))</f>
        <v>4.8520302639196169</v>
      </c>
      <c r="U246" s="167">
        <f t="shared" si="393"/>
        <v>21.388287439138239</v>
      </c>
      <c r="V246" s="152">
        <f t="shared" si="394"/>
        <v>16.937779715353624</v>
      </c>
      <c r="W246" s="92">
        <v>1</v>
      </c>
      <c r="X246" s="165">
        <f>LN(SUM($W$2:W246))</f>
        <v>4.8202815656050371</v>
      </c>
      <c r="Y246" s="115">
        <f t="shared" si="395"/>
        <v>17.087373317206385</v>
      </c>
      <c r="Z246" s="152">
        <f t="shared" si="396"/>
        <v>14.000756687901601</v>
      </c>
      <c r="AA246" s="112">
        <v>8</v>
      </c>
      <c r="AB246" s="165">
        <f>LN(SUM($AA$2:AA246))</f>
        <v>6.9027427371585928</v>
      </c>
      <c r="AC246" s="166">
        <f t="shared" si="397"/>
        <v>91.055696637333213</v>
      </c>
      <c r="AD246" s="152">
        <f t="shared" si="398"/>
        <v>72.453372006000407</v>
      </c>
      <c r="AE246" s="92">
        <v>61</v>
      </c>
      <c r="AF246" s="165">
        <f>LN(SUM($AE$2:AE246))</f>
        <v>8.4444074216905847</v>
      </c>
      <c r="AG246" s="166">
        <f t="shared" si="399"/>
        <v>51.575754229449174</v>
      </c>
      <c r="AH246" s="152">
        <f t="shared" si="400"/>
        <v>47.035536391169217</v>
      </c>
      <c r="AI246" s="92">
        <v>24</v>
      </c>
      <c r="AJ246" s="165">
        <f>LN(SUM($AI$2:AI246))</f>
        <v>5.8318824772835169</v>
      </c>
      <c r="AK246" s="166">
        <f t="shared" si="401"/>
        <v>18.622763455903357</v>
      </c>
      <c r="AL246" s="152">
        <f t="shared" si="402"/>
        <v>28.112213631895568</v>
      </c>
      <c r="AM246" s="92">
        <v>41</v>
      </c>
      <c r="AN246" s="165">
        <f>LN(SUM($AM$2:AM246))</f>
        <v>7.0379059634471819</v>
      </c>
      <c r="AO246" s="166">
        <f t="shared" si="403"/>
        <v>41.241607111570644</v>
      </c>
      <c r="AP246" s="152">
        <f t="shared" si="404"/>
        <v>38.090091699356201</v>
      </c>
      <c r="AQ246" s="112">
        <v>14</v>
      </c>
      <c r="AR246" s="165">
        <f>LN(SUM($AQ$2:AQ246))</f>
        <v>6.6437897331476723</v>
      </c>
      <c r="AS246" s="166">
        <f t="shared" si="405"/>
        <v>71.781431191561552</v>
      </c>
      <c r="AT246" s="152">
        <f t="shared" si="406"/>
        <v>68.401743516110443</v>
      </c>
      <c r="AU246" s="92">
        <v>107</v>
      </c>
      <c r="AV246" s="165">
        <f>LN(SUM($AU$2:AU246))</f>
        <v>9.479680250180099</v>
      </c>
      <c r="AW246" s="166">
        <f t="shared" si="407"/>
        <v>100.77153399775209</v>
      </c>
      <c r="AX246" s="152">
        <f t="shared" si="408"/>
        <v>96.050951850845408</v>
      </c>
      <c r="AY246" s="92">
        <v>5</v>
      </c>
      <c r="AZ246" s="168">
        <f>LN(SUM($AY$2:AY246))</f>
        <v>5.1647859739235145</v>
      </c>
      <c r="BA246" s="166">
        <f t="shared" si="409"/>
        <v>12.508386961532795</v>
      </c>
      <c r="BB246" s="152">
        <f t="shared" si="410"/>
        <v>11.867500901593552</v>
      </c>
      <c r="BC246" s="112">
        <v>1</v>
      </c>
      <c r="BD246" s="168">
        <f>LN(SUM($BC$2:BC246))</f>
        <v>5.7430031878094825</v>
      </c>
      <c r="BE246" s="166">
        <f t="shared" si="411"/>
        <v>31.750596098933414</v>
      </c>
      <c r="BF246" s="152">
        <f t="shared" si="412"/>
        <v>30.261263433629676</v>
      </c>
      <c r="BG246" s="92">
        <v>9</v>
      </c>
      <c r="BH246" s="168">
        <f>LN(SUM($BG$2:BG246))</f>
        <v>8.049107721326406</v>
      </c>
      <c r="BI246" s="115">
        <f t="shared" si="413"/>
        <v>71.42749984207272</v>
      </c>
      <c r="BJ246" s="152">
        <f t="shared" si="414"/>
        <v>61.820337183892853</v>
      </c>
      <c r="BK246" s="92">
        <v>11</v>
      </c>
      <c r="BL246" s="168">
        <f>LN(SUM($BK$2:BK246))</f>
        <v>6.9450510637258338</v>
      </c>
      <c r="BM246" s="115">
        <f t="shared" si="415"/>
        <v>67.102156890100559</v>
      </c>
      <c r="BN246" s="152">
        <f t="shared" si="416"/>
        <v>58.745939111567871</v>
      </c>
      <c r="BO246" s="92">
        <v>2</v>
      </c>
      <c r="BP246" s="168">
        <f>LN(SUM($BO$2:BO246))</f>
        <v>6.1758672701057611</v>
      </c>
      <c r="BQ246" s="115">
        <f t="shared" si="417"/>
        <v>50.79060714554312</v>
      </c>
      <c r="BR246" s="152">
        <f t="shared" si="418"/>
        <v>41.740486892583547</v>
      </c>
      <c r="BS246" s="96">
        <v>487</v>
      </c>
      <c r="BT246" s="168">
        <f>LN(SUM($BS$2:BS246))</f>
        <v>10.504190442704793</v>
      </c>
      <c r="BU246" s="169">
        <f t="shared" si="419"/>
        <v>54.014217713235482</v>
      </c>
      <c r="BV246" s="152">
        <f t="shared" si="420"/>
        <v>50.346813636165599</v>
      </c>
      <c r="BW246" s="92">
        <f>MAX(BS$12:BS246)</f>
        <v>706</v>
      </c>
    </row>
    <row r="247" spans="1:76" x14ac:dyDescent="0.25">
      <c r="A247" s="163">
        <f>A246+1</f>
        <v>308</v>
      </c>
      <c r="B247" s="164">
        <v>44210</v>
      </c>
      <c r="C247" s="92">
        <v>75</v>
      </c>
      <c r="D247" s="165">
        <f>LN(SUM($C$2:C247))</f>
        <v>7.0326242610280065</v>
      </c>
      <c r="E247" s="166">
        <f t="shared" si="385"/>
        <v>18.839023468162125</v>
      </c>
      <c r="F247" s="152">
        <f t="shared" si="386"/>
        <v>19.897109558652769</v>
      </c>
      <c r="G247" s="92">
        <v>117</v>
      </c>
      <c r="H247" s="165">
        <f>LN(SUM($G$2:G247))</f>
        <v>8.6017181464859256</v>
      </c>
      <c r="I247" s="166">
        <f t="shared" si="387"/>
        <v>29.740302656718029</v>
      </c>
      <c r="J247" s="152">
        <f t="shared" si="388"/>
        <v>28.148724456750244</v>
      </c>
      <c r="K247" s="92">
        <v>6</v>
      </c>
      <c r="L247" s="165">
        <f>LN(SUM($K$2:K247))</f>
        <v>7.2341771797498486</v>
      </c>
      <c r="M247" s="166">
        <f t="shared" si="389"/>
        <v>280.80194089971531</v>
      </c>
      <c r="N247" s="152">
        <f t="shared" si="390"/>
        <v>244.18888080551039</v>
      </c>
      <c r="O247" s="92">
        <v>26</v>
      </c>
      <c r="P247" s="165">
        <f>LN(SUM($O$2:O247))</f>
        <v>7.7380522976893156</v>
      </c>
      <c r="Q247" s="166">
        <f t="shared" si="391"/>
        <v>52.92466386642301</v>
      </c>
      <c r="R247" s="152">
        <f t="shared" si="392"/>
        <v>48.692576647459482</v>
      </c>
      <c r="S247" s="92">
        <v>5</v>
      </c>
      <c r="T247" s="165">
        <f>LN(SUM($S$2:S247))</f>
        <v>4.8903491282217537</v>
      </c>
      <c r="U247" s="167">
        <f t="shared" si="393"/>
        <v>20.933107186609348</v>
      </c>
      <c r="V247" s="152">
        <f t="shared" si="394"/>
        <v>19.543122790463539</v>
      </c>
      <c r="W247" s="92">
        <v>2</v>
      </c>
      <c r="X247" s="165">
        <f>LN(SUM($W$2:W247))</f>
        <v>4.836281906951478</v>
      </c>
      <c r="Y247" s="115">
        <f t="shared" si="395"/>
        <v>19.5238938237787</v>
      </c>
      <c r="Z247" s="152">
        <f t="shared" si="396"/>
        <v>16.870293305158086</v>
      </c>
      <c r="AA247" s="112">
        <v>14</v>
      </c>
      <c r="AB247" s="165">
        <f>LN(SUM($AA$2:AA247))</f>
        <v>6.9167150203536085</v>
      </c>
      <c r="AC247" s="166">
        <f t="shared" si="397"/>
        <v>109.38357757963581</v>
      </c>
      <c r="AD247" s="152">
        <f t="shared" si="398"/>
        <v>91.052158530544475</v>
      </c>
      <c r="AE247" s="92">
        <v>77</v>
      </c>
      <c r="AF247" s="165">
        <f>LN(SUM($AE$2:AE247))</f>
        <v>8.4608344577468539</v>
      </c>
      <c r="AG247" s="166">
        <f t="shared" si="399"/>
        <v>53.94968539425237</v>
      </c>
      <c r="AH247" s="152">
        <f t="shared" si="400"/>
        <v>50.541388933179064</v>
      </c>
      <c r="AI247" s="92">
        <v>0</v>
      </c>
      <c r="AJ247" s="165">
        <f>LN(SUM($AI$2:AI247))</f>
        <v>5.8318824772835169</v>
      </c>
      <c r="AK247" s="166">
        <f t="shared" si="401"/>
        <v>15.655430407317098</v>
      </c>
      <c r="AL247" s="152">
        <f t="shared" si="402"/>
        <v>20.216456562628508</v>
      </c>
      <c r="AM247" s="92">
        <v>22</v>
      </c>
      <c r="AN247" s="165">
        <f>LN(SUM($AM$2:AM247))</f>
        <v>7.0570369816978911</v>
      </c>
      <c r="AO247" s="166">
        <f t="shared" si="403"/>
        <v>40.800874350442641</v>
      </c>
      <c r="AP247" s="152">
        <f t="shared" si="404"/>
        <v>40.934665406252563</v>
      </c>
      <c r="AQ247" s="112">
        <v>21</v>
      </c>
      <c r="AR247" s="165">
        <f>LN(SUM($AQ$2:AQ247))</f>
        <v>6.6707663208458738</v>
      </c>
      <c r="AS247" s="166">
        <f t="shared" si="405"/>
        <v>63.458180524176818</v>
      </c>
      <c r="AT247" s="152">
        <f t="shared" si="406"/>
        <v>69.341288320292875</v>
      </c>
      <c r="AU247" s="92">
        <v>134</v>
      </c>
      <c r="AV247" s="165">
        <f>LN(SUM($AU$2:AU247))</f>
        <v>9.4898642567265004</v>
      </c>
      <c r="AW247" s="166">
        <f t="shared" si="407"/>
        <v>98.737559675987285</v>
      </c>
      <c r="AX247" s="152">
        <f t="shared" si="408"/>
        <v>99.085387681987754</v>
      </c>
      <c r="AY247" s="92">
        <v>0</v>
      </c>
      <c r="AZ247" s="168">
        <f>LN(SUM($AY$2:AY247))</f>
        <v>5.1647859739235145</v>
      </c>
      <c r="BA247" s="166">
        <f t="shared" si="409"/>
        <v>15.946995390707942</v>
      </c>
      <c r="BB247" s="152">
        <f t="shared" si="410"/>
        <v>13.240729462886819</v>
      </c>
      <c r="BC247" s="112">
        <v>10</v>
      </c>
      <c r="BD247" s="168">
        <f>LN(SUM($BC$2:BC247))</f>
        <v>5.7745515455444085</v>
      </c>
      <c r="BE247" s="166">
        <f t="shared" si="411"/>
        <v>35.172899016269398</v>
      </c>
      <c r="BF247" s="152">
        <f t="shared" si="412"/>
        <v>32.147302170064492</v>
      </c>
      <c r="BG247" s="92">
        <v>51</v>
      </c>
      <c r="BH247" s="168">
        <f>LN(SUM($BG$2:BG247))</f>
        <v>8.065265208897733</v>
      </c>
      <c r="BI247" s="115">
        <f t="shared" si="413"/>
        <v>76.192515041012399</v>
      </c>
      <c r="BJ247" s="152">
        <f t="shared" si="414"/>
        <v>69.58550625507182</v>
      </c>
      <c r="BK247" s="92">
        <v>6</v>
      </c>
      <c r="BL247" s="168">
        <f>LN(SUM($BK$2:BK247))</f>
        <v>6.9508147684425836</v>
      </c>
      <c r="BM247" s="115">
        <f t="shared" si="415"/>
        <v>79.978091385276315</v>
      </c>
      <c r="BN247" s="152">
        <f t="shared" si="416"/>
        <v>69.344059469433148</v>
      </c>
      <c r="BO247" s="92">
        <v>11</v>
      </c>
      <c r="BP247" s="168">
        <f>LN(SUM($BO$2:BO247))</f>
        <v>6.1984787164923079</v>
      </c>
      <c r="BQ247" s="115">
        <f t="shared" si="417"/>
        <v>53.012281667105007</v>
      </c>
      <c r="BR247" s="152">
        <f t="shared" si="418"/>
        <v>48.102336053770046</v>
      </c>
      <c r="BS247" s="96">
        <v>577</v>
      </c>
      <c r="BT247" s="168">
        <f>LN(SUM($BS$2:BS247))</f>
        <v>10.519888668850758</v>
      </c>
      <c r="BU247" s="169">
        <f t="shared" si="419"/>
        <v>55.209922438920174</v>
      </c>
      <c r="BV247" s="152">
        <f t="shared" si="420"/>
        <v>53.339196886323009</v>
      </c>
      <c r="BW247" s="92">
        <f>MAX(BS$12:BS247)</f>
        <v>706</v>
      </c>
    </row>
    <row r="248" spans="1:76" x14ac:dyDescent="0.25">
      <c r="A248" s="163">
        <f>A247+1</f>
        <v>309</v>
      </c>
      <c r="B248" s="164">
        <v>44211</v>
      </c>
      <c r="D248" s="165">
        <f>LN(SUM($C$2:C248))</f>
        <v>7.0326242610280065</v>
      </c>
      <c r="E248" s="166">
        <f t="shared" si="385"/>
        <v>18.562049644360911</v>
      </c>
      <c r="F248" s="152">
        <f t="shared" si="386"/>
        <v>19.32631786135769</v>
      </c>
      <c r="H248" s="165">
        <f>LN(SUM($G$2:G248))</f>
        <v>8.6017181464859256</v>
      </c>
      <c r="I248" s="166">
        <f t="shared" si="387"/>
        <v>34.493321034367881</v>
      </c>
      <c r="J248" s="152">
        <f t="shared" si="388"/>
        <v>30.811381992918403</v>
      </c>
      <c r="L248" s="165">
        <f>LN(SUM($K$2:K248))</f>
        <v>7.2341771797498486</v>
      </c>
      <c r="M248" s="166">
        <f t="shared" si="389"/>
        <v>318.38218763365336</v>
      </c>
      <c r="N248" s="152">
        <f t="shared" si="390"/>
        <v>282.45522310691871</v>
      </c>
      <c r="P248" s="165">
        <f>LN(SUM($O$2:O248))</f>
        <v>7.7380522976893156</v>
      </c>
      <c r="Q248" s="166">
        <f t="shared" si="391"/>
        <v>61.911666401178813</v>
      </c>
      <c r="R248" s="152">
        <f t="shared" si="392"/>
        <v>54.380915164679244</v>
      </c>
      <c r="T248" s="165">
        <f>LN(SUM($S$2:S248))</f>
        <v>4.8903491282217537</v>
      </c>
      <c r="U248" s="167">
        <f t="shared" si="393"/>
        <v>23.00466674509245</v>
      </c>
      <c r="V248" s="152">
        <f t="shared" si="394"/>
        <v>21.775353790280011</v>
      </c>
      <c r="X248" s="165">
        <f>LN(SUM($W$2:W248))</f>
        <v>4.836281906951478</v>
      </c>
      <c r="Y248" s="115">
        <f t="shared" si="395"/>
        <v>31.756108705234389</v>
      </c>
      <c r="Z248" s="152">
        <f t="shared" si="396"/>
        <v>22.789125282073158</v>
      </c>
      <c r="AB248" s="165">
        <f>LN(SUM($AA$2:AA248))</f>
        <v>6.9167150203536085</v>
      </c>
      <c r="AC248" s="166">
        <f t="shared" si="397"/>
        <v>122.07164910200346</v>
      </c>
      <c r="AD248" s="152">
        <f t="shared" si="398"/>
        <v>107.50364110632415</v>
      </c>
      <c r="AF248" s="165">
        <f>LN(SUM($AE$2:AE248))</f>
        <v>8.4608344577468539</v>
      </c>
      <c r="AG248" s="166">
        <f t="shared" si="399"/>
        <v>58.21229641837288</v>
      </c>
      <c r="AH248" s="152">
        <f t="shared" si="400"/>
        <v>54.579245347358146</v>
      </c>
      <c r="AJ248" s="165">
        <f>LN(SUM($AI$2:AI248))</f>
        <v>5.8318824772835169</v>
      </c>
      <c r="AK248" s="166">
        <f t="shared" si="401"/>
        <v>15.736755964589998</v>
      </c>
      <c r="AL248" s="152">
        <f t="shared" si="402"/>
        <v>16.671649942603484</v>
      </c>
      <c r="AN248" s="165">
        <f>LN(SUM($AM$2:AM248))</f>
        <v>7.0570369816978911</v>
      </c>
      <c r="AO248" s="166">
        <f t="shared" si="403"/>
        <v>45.850789263702417</v>
      </c>
      <c r="AP248" s="152">
        <f t="shared" si="404"/>
        <v>42.631090241905234</v>
      </c>
      <c r="AR248" s="165">
        <f>LN(SUM($AQ$2:AQ248))</f>
        <v>6.6707663208458738</v>
      </c>
      <c r="AS248" s="166">
        <f t="shared" si="405"/>
        <v>60.635998853049337</v>
      </c>
      <c r="AT248" s="152">
        <f t="shared" si="406"/>
        <v>65.291870189595898</v>
      </c>
      <c r="AV248" s="165">
        <f>LN(SUM($AU$2:AU248))</f>
        <v>9.4898642567265004</v>
      </c>
      <c r="AW248" s="166">
        <f t="shared" si="407"/>
        <v>103.14173363124569</v>
      </c>
      <c r="AX248" s="152">
        <f t="shared" si="408"/>
        <v>100.88360910166169</v>
      </c>
      <c r="AZ248" s="168">
        <f>LN(SUM($AY$2:AY248))</f>
        <v>5.1647859739235145</v>
      </c>
      <c r="BA248" s="166">
        <f t="shared" si="409"/>
        <v>24.43918595058199</v>
      </c>
      <c r="BB248" s="152">
        <f t="shared" si="410"/>
        <v>17.631522767607574</v>
      </c>
      <c r="BD248" s="168">
        <f>LN(SUM($BC$2:BC248))</f>
        <v>5.7745515455444085</v>
      </c>
      <c r="BE248" s="166">
        <f t="shared" si="411"/>
        <v>40.921491030660476</v>
      </c>
      <c r="BF248" s="152">
        <f t="shared" si="412"/>
        <v>35.948328715287765</v>
      </c>
      <c r="BH248" s="168">
        <f>LN(SUM($BG$2:BG248))</f>
        <v>8.065265208897733</v>
      </c>
      <c r="BI248" s="115">
        <f t="shared" si="413"/>
        <v>95.554813006730726</v>
      </c>
      <c r="BJ248" s="152">
        <f t="shared" si="414"/>
        <v>81.058275963271953</v>
      </c>
      <c r="BL248" s="168">
        <f>LN(SUM($BK$2:BK248))</f>
        <v>6.9508147684425836</v>
      </c>
      <c r="BM248" s="115">
        <f t="shared" si="415"/>
        <v>100.04256411884334</v>
      </c>
      <c r="BN248" s="152">
        <f t="shared" si="416"/>
        <v>82.374270798073397</v>
      </c>
      <c r="BP248" s="168">
        <f>LN(SUM($BO$2:BO248))</f>
        <v>6.1984787164923079</v>
      </c>
      <c r="BQ248" s="115">
        <f t="shared" si="417"/>
        <v>77.037078111680685</v>
      </c>
      <c r="BR248" s="152">
        <f t="shared" si="418"/>
        <v>60.279988974776266</v>
      </c>
      <c r="BT248" s="168">
        <f>LN(SUM($BS$2:BS248))</f>
        <v>10.519888668850758</v>
      </c>
      <c r="BU248" s="169">
        <f t="shared" si="419"/>
        <v>61.23797708763842</v>
      </c>
      <c r="BV248" s="152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8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8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8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8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8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8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8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8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8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8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8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8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8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8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8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8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8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8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8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8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8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8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8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8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8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8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8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8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8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8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8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8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8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8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8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8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8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8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8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8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8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8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8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8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8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8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8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8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8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8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8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8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8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8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8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8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8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8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8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8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8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8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8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8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8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8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8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8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8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8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8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8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8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8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8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8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8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8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8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8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8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8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8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8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8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8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8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8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8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8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8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8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8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8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8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8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8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8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8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8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8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8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8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8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8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8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8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8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8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8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8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8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8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8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8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8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8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8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8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8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8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8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8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8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8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8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8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8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8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8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8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8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8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8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8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8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8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8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8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8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8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8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8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8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8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8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8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8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8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8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8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8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8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8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8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8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8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8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8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8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8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8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8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8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8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8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8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8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8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8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8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8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8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8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8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8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8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8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8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8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8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8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8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8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8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8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8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8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8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8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8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8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8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8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8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8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8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8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8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8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8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8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8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8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8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8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8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8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8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8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8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8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8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8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8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8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8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8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8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8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8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8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8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8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8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8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8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8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8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8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8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8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385</v>
      </c>
      <c r="B1" s="74" t="s">
        <v>386</v>
      </c>
      <c r="C1" s="74" t="s">
        <v>387</v>
      </c>
      <c r="D1" s="74" t="s">
        <v>388</v>
      </c>
      <c r="E1" s="74" t="s">
        <v>389</v>
      </c>
      <c r="F1" s="74" t="s">
        <v>390</v>
      </c>
      <c r="G1" s="74" t="s">
        <v>391</v>
      </c>
      <c r="H1" s="74" t="s">
        <v>392</v>
      </c>
    </row>
    <row r="2" spans="1:8" ht="27.75" x14ac:dyDescent="0.25">
      <c r="A2" s="75" t="s">
        <v>393</v>
      </c>
      <c r="B2" s="60" t="s">
        <v>394</v>
      </c>
      <c r="C2" s="75" t="s">
        <v>395</v>
      </c>
      <c r="D2" s="75" t="s">
        <v>13</v>
      </c>
      <c r="E2" s="75" t="s">
        <v>396</v>
      </c>
      <c r="F2" s="75" t="s">
        <v>397</v>
      </c>
      <c r="G2" s="75" t="s">
        <v>398</v>
      </c>
      <c r="H2" s="75" t="s">
        <v>399</v>
      </c>
    </row>
    <row r="3" spans="1:8" x14ac:dyDescent="0.25">
      <c r="A3" s="75" t="s">
        <v>400</v>
      </c>
      <c r="B3" s="60" t="s">
        <v>401</v>
      </c>
      <c r="C3" s="75" t="s">
        <v>402</v>
      </c>
      <c r="D3" s="75" t="s">
        <v>403</v>
      </c>
      <c r="E3" s="75" t="s">
        <v>404</v>
      </c>
      <c r="F3" s="75" t="s">
        <v>405</v>
      </c>
      <c r="G3" s="75" t="s">
        <v>398</v>
      </c>
      <c r="H3" s="75" t="s">
        <v>406</v>
      </c>
    </row>
    <row r="4" spans="1:8" x14ac:dyDescent="0.25">
      <c r="A4" s="75" t="s">
        <v>407</v>
      </c>
      <c r="B4" s="60" t="s">
        <v>408</v>
      </c>
      <c r="C4" s="75" t="s">
        <v>409</v>
      </c>
      <c r="D4" s="75" t="s">
        <v>410</v>
      </c>
      <c r="E4" s="75" t="s">
        <v>411</v>
      </c>
      <c r="F4" s="75">
        <v>3434224200</v>
      </c>
      <c r="G4" s="75" t="s">
        <v>398</v>
      </c>
      <c r="H4" s="75" t="s">
        <v>412</v>
      </c>
    </row>
    <row r="5" spans="1:8" ht="41.25" x14ac:dyDescent="0.25">
      <c r="A5" s="75" t="s">
        <v>413</v>
      </c>
      <c r="B5" s="60" t="s">
        <v>414</v>
      </c>
      <c r="C5" s="75" t="s">
        <v>415</v>
      </c>
      <c r="D5" s="75" t="s">
        <v>403</v>
      </c>
      <c r="E5" s="75" t="s">
        <v>416</v>
      </c>
      <c r="F5" s="75" t="s">
        <v>417</v>
      </c>
      <c r="G5" s="75" t="s">
        <v>398</v>
      </c>
      <c r="H5" s="75" t="s">
        <v>418</v>
      </c>
    </row>
    <row r="6" spans="1:8" ht="27.75" x14ac:dyDescent="0.25">
      <c r="A6" s="75" t="s">
        <v>419</v>
      </c>
      <c r="B6" s="60" t="s">
        <v>420</v>
      </c>
      <c r="C6" s="75" t="s">
        <v>421</v>
      </c>
      <c r="D6" s="75" t="s">
        <v>20</v>
      </c>
      <c r="E6" s="75" t="s">
        <v>422</v>
      </c>
      <c r="F6" s="75">
        <v>45824927</v>
      </c>
      <c r="G6" s="75" t="s">
        <v>423</v>
      </c>
      <c r="H6" s="75" t="s">
        <v>424</v>
      </c>
    </row>
    <row r="7" spans="1:8" ht="27.75" x14ac:dyDescent="0.25">
      <c r="A7" s="75" t="s">
        <v>425</v>
      </c>
      <c r="B7" s="60" t="s">
        <v>426</v>
      </c>
      <c r="C7" s="75" t="s">
        <v>427</v>
      </c>
      <c r="D7" s="75" t="s">
        <v>27</v>
      </c>
      <c r="E7" s="75" t="s">
        <v>428</v>
      </c>
      <c r="F7" s="75"/>
      <c r="G7" s="75" t="s">
        <v>398</v>
      </c>
      <c r="H7" s="75" t="s">
        <v>429</v>
      </c>
    </row>
    <row r="8" spans="1:8" ht="27.75" x14ac:dyDescent="0.25">
      <c r="A8" s="75" t="s">
        <v>430</v>
      </c>
      <c r="B8" s="60" t="s">
        <v>431</v>
      </c>
      <c r="C8" s="75" t="s">
        <v>432</v>
      </c>
      <c r="D8" s="75" t="s">
        <v>410</v>
      </c>
      <c r="E8" s="75" t="s">
        <v>433</v>
      </c>
      <c r="F8" s="75">
        <v>3434220072</v>
      </c>
      <c r="G8" s="75" t="s">
        <v>398</v>
      </c>
      <c r="H8" s="75" t="s">
        <v>434</v>
      </c>
    </row>
    <row r="9" spans="1:8" ht="41.25" x14ac:dyDescent="0.25">
      <c r="A9" s="75" t="s">
        <v>435</v>
      </c>
      <c r="B9" s="60" t="s">
        <v>436</v>
      </c>
      <c r="C9" s="75" t="s">
        <v>437</v>
      </c>
      <c r="D9" s="75" t="s">
        <v>410</v>
      </c>
      <c r="E9" s="75"/>
      <c r="F9" s="75"/>
      <c r="G9" s="75" t="s">
        <v>398</v>
      </c>
      <c r="H9" s="75" t="s">
        <v>438</v>
      </c>
    </row>
    <row r="10" spans="1:8" x14ac:dyDescent="0.25">
      <c r="A10" s="75" t="s">
        <v>439</v>
      </c>
      <c r="B10" s="60" t="s">
        <v>440</v>
      </c>
      <c r="C10" s="75" t="s">
        <v>441</v>
      </c>
      <c r="D10" s="75" t="s">
        <v>410</v>
      </c>
      <c r="E10" s="75"/>
      <c r="F10" s="75"/>
      <c r="G10" s="75" t="s">
        <v>398</v>
      </c>
      <c r="H10" s="75" t="s">
        <v>442</v>
      </c>
    </row>
    <row r="11" spans="1:8" ht="41.25" x14ac:dyDescent="0.25">
      <c r="A11" s="75" t="s">
        <v>443</v>
      </c>
      <c r="B11" s="60" t="s">
        <v>444</v>
      </c>
      <c r="C11" s="75" t="s">
        <v>445</v>
      </c>
      <c r="D11" s="75" t="s">
        <v>7</v>
      </c>
      <c r="E11" s="75" t="s">
        <v>446</v>
      </c>
      <c r="F11" s="75" t="s">
        <v>447</v>
      </c>
      <c r="G11" s="75" t="s">
        <v>398</v>
      </c>
      <c r="H11" s="75" t="s">
        <v>448</v>
      </c>
    </row>
    <row r="12" spans="1:8" x14ac:dyDescent="0.25">
      <c r="A12" s="75" t="s">
        <v>449</v>
      </c>
      <c r="B12" s="60" t="s">
        <v>450</v>
      </c>
      <c r="C12" s="75" t="s">
        <v>451</v>
      </c>
      <c r="D12" s="75" t="s">
        <v>403</v>
      </c>
      <c r="E12" s="75" t="s">
        <v>452</v>
      </c>
      <c r="F12" s="75" t="s">
        <v>453</v>
      </c>
      <c r="G12" s="75" t="s">
        <v>398</v>
      </c>
      <c r="H12" s="75" t="s">
        <v>454</v>
      </c>
    </row>
    <row r="13" spans="1:8" ht="41.25" x14ac:dyDescent="0.25">
      <c r="A13" s="75" t="s">
        <v>455</v>
      </c>
      <c r="B13" s="60" t="s">
        <v>456</v>
      </c>
      <c r="C13" s="75" t="s">
        <v>457</v>
      </c>
      <c r="D13" s="75" t="s">
        <v>410</v>
      </c>
      <c r="E13" s="75"/>
      <c r="F13" s="75">
        <v>4206244</v>
      </c>
      <c r="G13" s="75" t="s">
        <v>398</v>
      </c>
      <c r="H13" s="75" t="s">
        <v>458</v>
      </c>
    </row>
    <row r="14" spans="1:8" ht="27.75" x14ac:dyDescent="0.25">
      <c r="A14" s="75" t="s">
        <v>459</v>
      </c>
      <c r="B14" s="60" t="s">
        <v>460</v>
      </c>
      <c r="C14" s="75" t="s">
        <v>461</v>
      </c>
      <c r="D14" s="75" t="s">
        <v>403</v>
      </c>
      <c r="E14" s="75"/>
      <c r="F14" s="75"/>
      <c r="G14" s="75" t="s">
        <v>423</v>
      </c>
      <c r="H14" s="75">
        <v>2001</v>
      </c>
    </row>
    <row r="15" spans="1:8" ht="27.75" x14ac:dyDescent="0.25">
      <c r="A15" s="75" t="s">
        <v>462</v>
      </c>
      <c r="B15" s="60" t="s">
        <v>463</v>
      </c>
      <c r="C15" s="75" t="s">
        <v>464</v>
      </c>
      <c r="D15" s="75" t="s">
        <v>27</v>
      </c>
      <c r="E15" s="75"/>
      <c r="F15" s="75">
        <v>3442443902</v>
      </c>
      <c r="G15" s="75" t="s">
        <v>398</v>
      </c>
      <c r="H15" s="75" t="s">
        <v>465</v>
      </c>
    </row>
    <row r="16" spans="1:8" ht="27.75" x14ac:dyDescent="0.25">
      <c r="A16" s="75" t="s">
        <v>466</v>
      </c>
      <c r="B16" s="60" t="s">
        <v>467</v>
      </c>
      <c r="C16" s="75" t="s">
        <v>468</v>
      </c>
      <c r="D16" s="75" t="s">
        <v>410</v>
      </c>
      <c r="E16" s="75"/>
      <c r="F16" s="75"/>
      <c r="G16" s="75" t="s">
        <v>423</v>
      </c>
      <c r="H16" s="75" t="s">
        <v>469</v>
      </c>
    </row>
    <row r="17" spans="1:8" x14ac:dyDescent="0.25">
      <c r="A17" s="75" t="s">
        <v>470</v>
      </c>
      <c r="B17" s="60" t="s">
        <v>471</v>
      </c>
      <c r="C17" s="75" t="s">
        <v>472</v>
      </c>
      <c r="D17" s="75" t="s">
        <v>410</v>
      </c>
      <c r="E17" s="75"/>
      <c r="F17" s="75">
        <v>225072</v>
      </c>
      <c r="G17" s="75" t="s">
        <v>398</v>
      </c>
      <c r="H17" s="75">
        <v>1981</v>
      </c>
    </row>
    <row r="18" spans="1:8" x14ac:dyDescent="0.25">
      <c r="A18" s="75" t="s">
        <v>473</v>
      </c>
      <c r="B18" s="60" t="s">
        <v>474</v>
      </c>
      <c r="C18" s="75" t="s">
        <v>475</v>
      </c>
      <c r="D18" s="75" t="s">
        <v>403</v>
      </c>
      <c r="E18" s="75"/>
      <c r="F18" s="75"/>
      <c r="G18" s="75" t="s">
        <v>398</v>
      </c>
      <c r="H18" s="75">
        <v>1980</v>
      </c>
    </row>
    <row r="19" spans="1:8" x14ac:dyDescent="0.25">
      <c r="A19" s="75" t="s">
        <v>476</v>
      </c>
      <c r="B19" s="60" t="s">
        <v>477</v>
      </c>
      <c r="C19" s="75" t="s">
        <v>478</v>
      </c>
      <c r="D19" s="75" t="s">
        <v>403</v>
      </c>
      <c r="E19" s="75" t="s">
        <v>479</v>
      </c>
      <c r="F19" s="75" t="s">
        <v>480</v>
      </c>
      <c r="G19" s="75" t="s">
        <v>398</v>
      </c>
      <c r="H19" s="75" t="s">
        <v>481</v>
      </c>
    </row>
    <row r="20" spans="1:8" ht="27.75" x14ac:dyDescent="0.25">
      <c r="A20" s="75" t="s">
        <v>482</v>
      </c>
      <c r="B20" s="60" t="s">
        <v>483</v>
      </c>
      <c r="C20" s="75" t="s">
        <v>484</v>
      </c>
      <c r="D20" s="75" t="s">
        <v>403</v>
      </c>
      <c r="E20" s="75" t="s">
        <v>485</v>
      </c>
      <c r="F20" s="75" t="s">
        <v>486</v>
      </c>
      <c r="G20" s="75" t="s">
        <v>398</v>
      </c>
      <c r="H20" s="75" t="s">
        <v>487</v>
      </c>
    </row>
    <row r="21" spans="1:8" x14ac:dyDescent="0.25">
      <c r="A21" s="75" t="s">
        <v>488</v>
      </c>
      <c r="B21" s="60" t="s">
        <v>489</v>
      </c>
      <c r="C21" s="75" t="s">
        <v>490</v>
      </c>
      <c r="D21" s="75" t="s">
        <v>403</v>
      </c>
      <c r="E21" s="75"/>
      <c r="F21" s="75"/>
      <c r="G21" s="75" t="s">
        <v>398</v>
      </c>
      <c r="H21" s="75">
        <v>2008</v>
      </c>
    </row>
    <row r="22" spans="1:8" ht="27.75" x14ac:dyDescent="0.25">
      <c r="A22" s="75" t="s">
        <v>491</v>
      </c>
      <c r="B22" s="60" t="s">
        <v>492</v>
      </c>
      <c r="C22" s="75" t="s">
        <v>493</v>
      </c>
      <c r="D22" s="75" t="s">
        <v>403</v>
      </c>
      <c r="E22" s="75" t="s">
        <v>494</v>
      </c>
      <c r="F22" s="75" t="s">
        <v>495</v>
      </c>
      <c r="G22" s="75" t="s">
        <v>398</v>
      </c>
      <c r="H22" s="75" t="s">
        <v>496</v>
      </c>
    </row>
    <row r="23" spans="1:8" ht="41.25" x14ac:dyDescent="0.25">
      <c r="A23" s="75" t="s">
        <v>497</v>
      </c>
      <c r="B23" s="60" t="s">
        <v>498</v>
      </c>
      <c r="C23" s="75" t="s">
        <v>499</v>
      </c>
      <c r="D23" s="75" t="s">
        <v>13</v>
      </c>
      <c r="E23" s="75" t="s">
        <v>500</v>
      </c>
      <c r="F23" s="75">
        <v>4200200</v>
      </c>
      <c r="G23" s="75" t="s">
        <v>398</v>
      </c>
      <c r="H23" s="75" t="s">
        <v>501</v>
      </c>
    </row>
    <row r="24" spans="1:8" ht="41.25" x14ac:dyDescent="0.25">
      <c r="A24" s="75" t="s">
        <v>502</v>
      </c>
      <c r="B24" s="60" t="s">
        <v>503</v>
      </c>
      <c r="C24" s="75" t="s">
        <v>504</v>
      </c>
      <c r="D24" s="75" t="s">
        <v>410</v>
      </c>
      <c r="E24" s="75" t="s">
        <v>505</v>
      </c>
      <c r="F24" s="75">
        <v>4234545</v>
      </c>
      <c r="G24" s="75" t="s">
        <v>398</v>
      </c>
      <c r="H24" s="75" t="s">
        <v>506</v>
      </c>
    </row>
    <row r="25" spans="1:8" ht="41.25" x14ac:dyDescent="0.25">
      <c r="A25" s="75" t="s">
        <v>507</v>
      </c>
      <c r="B25" s="60" t="s">
        <v>508</v>
      </c>
      <c r="C25" s="75" t="s">
        <v>509</v>
      </c>
      <c r="D25" s="75" t="s">
        <v>410</v>
      </c>
      <c r="E25" s="75" t="s">
        <v>510</v>
      </c>
      <c r="F25" s="75">
        <v>4234545</v>
      </c>
      <c r="G25" s="75" t="s">
        <v>398</v>
      </c>
      <c r="H25" s="75" t="s">
        <v>511</v>
      </c>
    </row>
    <row r="26" spans="1:8" x14ac:dyDescent="0.25">
      <c r="A26" s="75" t="s">
        <v>512</v>
      </c>
      <c r="B26" s="60" t="s">
        <v>513</v>
      </c>
      <c r="C26" s="75" t="s">
        <v>514</v>
      </c>
      <c r="D26" s="75" t="s">
        <v>27</v>
      </c>
      <c r="E26" s="75" t="s">
        <v>515</v>
      </c>
      <c r="F26" s="75" t="s">
        <v>516</v>
      </c>
      <c r="G26" s="75" t="s">
        <v>398</v>
      </c>
      <c r="H26" s="75" t="s">
        <v>517</v>
      </c>
    </row>
    <row r="27" spans="1:8" ht="27.75" x14ac:dyDescent="0.25">
      <c r="A27" s="75" t="s">
        <v>518</v>
      </c>
      <c r="B27" s="60" t="s">
        <v>519</v>
      </c>
      <c r="C27" s="75" t="s">
        <v>520</v>
      </c>
      <c r="D27" s="75" t="s">
        <v>13</v>
      </c>
      <c r="E27" s="75" t="s">
        <v>500</v>
      </c>
      <c r="F27" s="75">
        <v>4200220</v>
      </c>
      <c r="G27" s="75" t="s">
        <v>398</v>
      </c>
      <c r="H27" s="75" t="s">
        <v>521</v>
      </c>
    </row>
    <row r="28" spans="1:8" x14ac:dyDescent="0.25">
      <c r="A28" s="75" t="s">
        <v>522</v>
      </c>
      <c r="B28" s="60" t="s">
        <v>523</v>
      </c>
      <c r="C28" s="75" t="s">
        <v>524</v>
      </c>
      <c r="D28" s="75" t="s">
        <v>27</v>
      </c>
      <c r="E28" s="75" t="s">
        <v>525</v>
      </c>
      <c r="F28" s="75" t="s">
        <v>526</v>
      </c>
      <c r="G28" s="75" t="s">
        <v>398</v>
      </c>
      <c r="H28" s="75" t="s">
        <v>527</v>
      </c>
    </row>
    <row r="29" spans="1:8" ht="27.75" x14ac:dyDescent="0.25">
      <c r="A29" s="75" t="s">
        <v>528</v>
      </c>
      <c r="B29" s="60" t="s">
        <v>529</v>
      </c>
      <c r="C29" s="75" t="s">
        <v>530</v>
      </c>
      <c r="D29" s="75" t="s">
        <v>410</v>
      </c>
      <c r="E29" s="75" t="s">
        <v>531</v>
      </c>
      <c r="F29" s="75">
        <v>4231354</v>
      </c>
      <c r="G29" s="75" t="s">
        <v>398</v>
      </c>
      <c r="H29" s="75" t="s">
        <v>496</v>
      </c>
    </row>
    <row r="30" spans="1:8" ht="27.75" x14ac:dyDescent="0.25">
      <c r="A30" s="75" t="s">
        <v>532</v>
      </c>
      <c r="B30" s="60" t="s">
        <v>533</v>
      </c>
      <c r="C30" s="75" t="s">
        <v>534</v>
      </c>
      <c r="D30" s="75" t="s">
        <v>535</v>
      </c>
      <c r="E30" s="75" t="s">
        <v>536</v>
      </c>
      <c r="F30" s="75">
        <v>3456420673</v>
      </c>
      <c r="G30" s="75" t="s">
        <v>398</v>
      </c>
      <c r="H30" s="75" t="s">
        <v>537</v>
      </c>
    </row>
    <row r="31" spans="1:8" ht="27.75" x14ac:dyDescent="0.25">
      <c r="A31" s="75" t="s">
        <v>538</v>
      </c>
      <c r="B31" s="60" t="s">
        <v>539</v>
      </c>
      <c r="C31" s="75" t="s">
        <v>540</v>
      </c>
      <c r="D31" s="75" t="s">
        <v>7</v>
      </c>
      <c r="E31" s="75" t="s">
        <v>541</v>
      </c>
      <c r="F31" s="75">
        <v>344415531077</v>
      </c>
      <c r="G31" s="75" t="s">
        <v>398</v>
      </c>
      <c r="H31" s="75" t="s">
        <v>496</v>
      </c>
    </row>
    <row r="32" spans="1:8" x14ac:dyDescent="0.25">
      <c r="A32" s="75" t="s">
        <v>542</v>
      </c>
      <c r="B32" s="60" t="s">
        <v>543</v>
      </c>
      <c r="C32" s="75" t="s">
        <v>544</v>
      </c>
      <c r="D32" s="75" t="s">
        <v>27</v>
      </c>
      <c r="E32" s="75"/>
      <c r="F32" s="75"/>
      <c r="G32" s="75" t="s">
        <v>398</v>
      </c>
      <c r="H32" s="75">
        <v>2002</v>
      </c>
    </row>
    <row r="33" spans="1:8" x14ac:dyDescent="0.25">
      <c r="A33" s="75" t="s">
        <v>545</v>
      </c>
      <c r="B33" s="60" t="s">
        <v>546</v>
      </c>
      <c r="C33" s="75" t="s">
        <v>547</v>
      </c>
      <c r="D33" s="75" t="s">
        <v>27</v>
      </c>
      <c r="E33" s="75" t="s">
        <v>525</v>
      </c>
      <c r="F33" s="75" t="s">
        <v>548</v>
      </c>
      <c r="G33" s="75" t="s">
        <v>398</v>
      </c>
      <c r="H33" s="75" t="s">
        <v>549</v>
      </c>
    </row>
    <row r="34" spans="1:8" ht="27.75" x14ac:dyDescent="0.25">
      <c r="A34" s="75" t="s">
        <v>550</v>
      </c>
      <c r="B34" s="60" t="s">
        <v>551</v>
      </c>
      <c r="C34" s="75" t="s">
        <v>552</v>
      </c>
      <c r="D34" s="75" t="s">
        <v>410</v>
      </c>
      <c r="E34" s="75" t="s">
        <v>553</v>
      </c>
      <c r="F34" s="75">
        <v>4420400</v>
      </c>
      <c r="G34" s="75" t="s">
        <v>398</v>
      </c>
      <c r="H34" s="75" t="s">
        <v>554</v>
      </c>
    </row>
    <row r="35" spans="1:8" x14ac:dyDescent="0.25">
      <c r="A35" s="75" t="s">
        <v>555</v>
      </c>
      <c r="B35" s="60" t="s">
        <v>556</v>
      </c>
      <c r="C35" s="75" t="s">
        <v>557</v>
      </c>
      <c r="D35" s="75" t="s">
        <v>14</v>
      </c>
      <c r="E35" s="75" t="s">
        <v>558</v>
      </c>
      <c r="F35" s="75" t="s">
        <v>559</v>
      </c>
      <c r="G35" s="75" t="s">
        <v>398</v>
      </c>
      <c r="H35" s="75" t="s">
        <v>560</v>
      </c>
    </row>
    <row r="36" spans="1:8" ht="27.75" x14ac:dyDescent="0.25">
      <c r="A36" s="75" t="s">
        <v>561</v>
      </c>
      <c r="B36" s="60" t="s">
        <v>562</v>
      </c>
      <c r="C36" s="75" t="s">
        <v>563</v>
      </c>
      <c r="D36" s="75" t="s">
        <v>13</v>
      </c>
      <c r="E36" s="75" t="s">
        <v>500</v>
      </c>
      <c r="F36" s="75">
        <v>4200220</v>
      </c>
      <c r="G36" s="75" t="s">
        <v>398</v>
      </c>
      <c r="H36" s="75" t="s">
        <v>564</v>
      </c>
    </row>
    <row r="37" spans="1:8" ht="27.75" x14ac:dyDescent="0.25">
      <c r="A37" s="75" t="s">
        <v>565</v>
      </c>
      <c r="B37" s="60" t="s">
        <v>566</v>
      </c>
      <c r="C37" s="75" t="s">
        <v>567</v>
      </c>
      <c r="D37" s="75" t="s">
        <v>27</v>
      </c>
      <c r="E37" s="75" t="s">
        <v>568</v>
      </c>
      <c r="F37" s="75"/>
      <c r="G37" s="75" t="s">
        <v>398</v>
      </c>
      <c r="H37" s="75" t="s">
        <v>569</v>
      </c>
    </row>
    <row r="38" spans="1:8" x14ac:dyDescent="0.25">
      <c r="A38" s="75" t="s">
        <v>570</v>
      </c>
      <c r="B38" s="60" t="s">
        <v>571</v>
      </c>
      <c r="C38" s="75" t="s">
        <v>572</v>
      </c>
      <c r="D38" s="75" t="s">
        <v>403</v>
      </c>
      <c r="E38" s="75" t="s">
        <v>573</v>
      </c>
      <c r="F38" s="75" t="s">
        <v>574</v>
      </c>
      <c r="G38" s="75" t="s">
        <v>398</v>
      </c>
      <c r="H38" s="75" t="s">
        <v>575</v>
      </c>
    </row>
    <row r="39" spans="1:8" ht="41.25" x14ac:dyDescent="0.25">
      <c r="A39" s="75" t="s">
        <v>576</v>
      </c>
      <c r="B39" s="60" t="s">
        <v>577</v>
      </c>
      <c r="C39" s="75" t="s">
        <v>578</v>
      </c>
      <c r="D39" s="75" t="s">
        <v>410</v>
      </c>
      <c r="E39" s="75" t="s">
        <v>579</v>
      </c>
      <c r="F39" s="75">
        <v>4230374</v>
      </c>
      <c r="G39" s="75" t="s">
        <v>398</v>
      </c>
      <c r="H39" s="75" t="s">
        <v>580</v>
      </c>
    </row>
    <row r="40" spans="1:8" ht="27.75" x14ac:dyDescent="0.25">
      <c r="A40" s="75" t="s">
        <v>581</v>
      </c>
      <c r="B40" s="60" t="s">
        <v>582</v>
      </c>
      <c r="C40" s="75" t="s">
        <v>583</v>
      </c>
      <c r="D40" s="75" t="s">
        <v>410</v>
      </c>
      <c r="E40" s="75" t="s">
        <v>584</v>
      </c>
      <c r="F40" s="75">
        <v>4221193</v>
      </c>
      <c r="G40" s="75" t="s">
        <v>398</v>
      </c>
      <c r="H40" s="75" t="s">
        <v>496</v>
      </c>
    </row>
    <row r="41" spans="1:8" x14ac:dyDescent="0.25">
      <c r="A41" s="75" t="s">
        <v>585</v>
      </c>
      <c r="B41" s="60" t="s">
        <v>586</v>
      </c>
      <c r="C41" s="75" t="s">
        <v>587</v>
      </c>
      <c r="D41" s="75" t="s">
        <v>13</v>
      </c>
      <c r="E41" s="75"/>
      <c r="F41" s="75"/>
      <c r="G41" s="75" t="s">
        <v>398</v>
      </c>
      <c r="H41" s="75" t="s">
        <v>588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273</v>
      </c>
      <c r="B1" s="24" t="s">
        <v>248</v>
      </c>
      <c r="C1" s="24" t="s">
        <v>246</v>
      </c>
      <c r="D1" s="24"/>
      <c r="E1" s="24" t="s">
        <v>191</v>
      </c>
    </row>
    <row r="2" spans="1:5" hidden="1" x14ac:dyDescent="0.25">
      <c r="A2" s="25" t="s">
        <v>276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277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278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279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300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712" t="s">
        <v>303</v>
      </c>
      <c r="B7" s="713"/>
      <c r="C7" s="713"/>
      <c r="D7" s="713"/>
      <c r="E7" s="714"/>
    </row>
    <row r="8" spans="1:5" ht="25.5" x14ac:dyDescent="0.25">
      <c r="A8" s="40" t="s">
        <v>273</v>
      </c>
      <c r="B8" s="40" t="s">
        <v>245</v>
      </c>
      <c r="C8" s="40" t="s">
        <v>301</v>
      </c>
      <c r="D8" s="40" t="s">
        <v>309</v>
      </c>
      <c r="E8" s="40" t="s">
        <v>302</v>
      </c>
    </row>
    <row r="9" spans="1:5" x14ac:dyDescent="0.25">
      <c r="A9" s="37" t="s">
        <v>276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277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278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279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53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EAB4-4346-4D5A-B29D-547A4AD5C53D}">
  <dimension ref="A1:C101"/>
  <sheetViews>
    <sheetView workbookViewId="0">
      <selection activeCell="C101" sqref="A2:C101"/>
    </sheetView>
  </sheetViews>
  <sheetFormatPr baseColWidth="10" defaultRowHeight="15" x14ac:dyDescent="0.25"/>
  <cols>
    <col min="1" max="1" width="11.42578125" style="22"/>
  </cols>
  <sheetData>
    <row r="1" spans="1:3" x14ac:dyDescent="0.25">
      <c r="B1" t="s">
        <v>1256</v>
      </c>
      <c r="C1" t="s">
        <v>1257</v>
      </c>
    </row>
    <row r="2" spans="1:3" x14ac:dyDescent="0.25">
      <c r="A2" s="22" t="s">
        <v>8</v>
      </c>
      <c r="B2" t="s">
        <v>1258</v>
      </c>
      <c r="C2">
        <v>1</v>
      </c>
    </row>
    <row r="3" spans="1:3" x14ac:dyDescent="0.25">
      <c r="A3" s="22" t="s">
        <v>8</v>
      </c>
      <c r="B3" t="s">
        <v>1259</v>
      </c>
      <c r="C3">
        <v>10</v>
      </c>
    </row>
    <row r="4" spans="1:3" x14ac:dyDescent="0.25">
      <c r="A4" s="22" t="s">
        <v>8</v>
      </c>
      <c r="B4" t="s">
        <v>1260</v>
      </c>
      <c r="C4">
        <v>5</v>
      </c>
    </row>
    <row r="5" spans="1:3" x14ac:dyDescent="0.25">
      <c r="A5" s="22" t="s">
        <v>8</v>
      </c>
      <c r="B5" t="s">
        <v>1261</v>
      </c>
      <c r="C5">
        <v>1</v>
      </c>
    </row>
    <row r="6" spans="1:3" x14ac:dyDescent="0.25">
      <c r="A6" s="22" t="s">
        <v>8</v>
      </c>
      <c r="B6" t="s">
        <v>1262</v>
      </c>
      <c r="C6">
        <v>18</v>
      </c>
    </row>
    <row r="7" spans="1:3" x14ac:dyDescent="0.25">
      <c r="A7" s="22" t="s">
        <v>8</v>
      </c>
      <c r="B7" t="s">
        <v>1263</v>
      </c>
      <c r="C7">
        <v>1</v>
      </c>
    </row>
    <row r="8" spans="1:3" x14ac:dyDescent="0.25">
      <c r="A8" s="22" t="s">
        <v>8</v>
      </c>
      <c r="B8" t="s">
        <v>1264</v>
      </c>
      <c r="C8">
        <v>9</v>
      </c>
    </row>
    <row r="9" spans="1:3" x14ac:dyDescent="0.25">
      <c r="A9" s="22" t="s">
        <v>8</v>
      </c>
      <c r="B9" t="s">
        <v>1265</v>
      </c>
      <c r="C9">
        <v>10</v>
      </c>
    </row>
    <row r="10" spans="1:3" x14ac:dyDescent="0.25">
      <c r="A10" s="22" t="s">
        <v>8</v>
      </c>
      <c r="B10" t="s">
        <v>1266</v>
      </c>
      <c r="C10">
        <v>8</v>
      </c>
    </row>
    <row r="11" spans="1:3" x14ac:dyDescent="0.25">
      <c r="A11" s="22" t="s">
        <v>8</v>
      </c>
      <c r="B11" t="s">
        <v>1267</v>
      </c>
      <c r="C11">
        <v>4</v>
      </c>
    </row>
    <row r="12" spans="1:3" x14ac:dyDescent="0.25">
      <c r="A12" s="22" t="s">
        <v>8</v>
      </c>
      <c r="B12" t="s">
        <v>274</v>
      </c>
      <c r="C12">
        <v>310</v>
      </c>
    </row>
    <row r="13" spans="1:3" x14ac:dyDescent="0.25">
      <c r="A13" s="22" t="s">
        <v>8</v>
      </c>
      <c r="B13" t="s">
        <v>1268</v>
      </c>
      <c r="C13">
        <v>1</v>
      </c>
    </row>
    <row r="14" spans="1:3" x14ac:dyDescent="0.25">
      <c r="A14" s="22" t="s">
        <v>8</v>
      </c>
      <c r="B14" t="s">
        <v>1269</v>
      </c>
      <c r="C14">
        <v>1</v>
      </c>
    </row>
    <row r="15" spans="1:3" x14ac:dyDescent="0.25">
      <c r="A15" s="22" t="s">
        <v>8</v>
      </c>
      <c r="B15" t="s">
        <v>1270</v>
      </c>
      <c r="C15">
        <v>14</v>
      </c>
    </row>
    <row r="16" spans="1:3" x14ac:dyDescent="0.25">
      <c r="A16" s="22" t="s">
        <v>8</v>
      </c>
      <c r="B16" t="s">
        <v>1271</v>
      </c>
      <c r="C16">
        <v>2</v>
      </c>
    </row>
    <row r="17" spans="1:3" x14ac:dyDescent="0.25">
      <c r="A17" s="22" t="s">
        <v>8</v>
      </c>
      <c r="B17" t="s">
        <v>1272</v>
      </c>
      <c r="C17">
        <v>4</v>
      </c>
    </row>
    <row r="18" spans="1:3" x14ac:dyDescent="0.25">
      <c r="A18" s="22" t="s">
        <v>8</v>
      </c>
      <c r="B18" t="s">
        <v>1273</v>
      </c>
      <c r="C18">
        <v>16</v>
      </c>
    </row>
    <row r="19" spans="1:3" x14ac:dyDescent="0.25">
      <c r="A19" s="22" t="s">
        <v>14</v>
      </c>
      <c r="B19" t="s">
        <v>281</v>
      </c>
      <c r="C19">
        <v>86</v>
      </c>
    </row>
    <row r="20" spans="1:3" x14ac:dyDescent="0.25">
      <c r="A20" s="22" t="s">
        <v>14</v>
      </c>
      <c r="B20" t="s">
        <v>1274</v>
      </c>
      <c r="C20">
        <v>3</v>
      </c>
    </row>
    <row r="21" spans="1:3" x14ac:dyDescent="0.25">
      <c r="A21" s="22" t="s">
        <v>14</v>
      </c>
      <c r="B21" t="s">
        <v>1275</v>
      </c>
      <c r="C21">
        <v>5</v>
      </c>
    </row>
    <row r="22" spans="1:3" x14ac:dyDescent="0.25">
      <c r="A22" s="22" t="s">
        <v>14</v>
      </c>
      <c r="B22" t="s">
        <v>1276</v>
      </c>
      <c r="C22">
        <v>35</v>
      </c>
    </row>
    <row r="23" spans="1:3" x14ac:dyDescent="0.25">
      <c r="A23" s="22" t="s">
        <v>14</v>
      </c>
      <c r="B23" t="s">
        <v>1277</v>
      </c>
      <c r="C23">
        <v>3</v>
      </c>
    </row>
    <row r="24" spans="1:3" x14ac:dyDescent="0.25">
      <c r="A24" s="22" t="s">
        <v>14</v>
      </c>
      <c r="B24" t="s">
        <v>1278</v>
      </c>
      <c r="C24">
        <v>27</v>
      </c>
    </row>
    <row r="25" spans="1:3" x14ac:dyDescent="0.25">
      <c r="A25" s="22" t="s">
        <v>20</v>
      </c>
      <c r="B25" t="s">
        <v>1279</v>
      </c>
      <c r="C25">
        <v>5</v>
      </c>
    </row>
    <row r="26" spans="1:3" x14ac:dyDescent="0.25">
      <c r="A26" s="22" t="s">
        <v>20</v>
      </c>
      <c r="B26" t="s">
        <v>1280</v>
      </c>
      <c r="C26">
        <v>2</v>
      </c>
    </row>
    <row r="27" spans="1:3" x14ac:dyDescent="0.25">
      <c r="A27" s="22" t="s">
        <v>20</v>
      </c>
      <c r="B27" t="s">
        <v>295</v>
      </c>
      <c r="C27">
        <v>201</v>
      </c>
    </row>
    <row r="28" spans="1:3" x14ac:dyDescent="0.25">
      <c r="A28" s="22" t="s">
        <v>20</v>
      </c>
      <c r="B28" t="s">
        <v>1281</v>
      </c>
      <c r="C28">
        <v>3</v>
      </c>
    </row>
    <row r="29" spans="1:3" x14ac:dyDescent="0.25">
      <c r="A29" s="22" t="s">
        <v>20</v>
      </c>
      <c r="B29" t="s">
        <v>1282</v>
      </c>
      <c r="C29">
        <v>2</v>
      </c>
    </row>
    <row r="30" spans="1:3" x14ac:dyDescent="0.25">
      <c r="A30" s="22" t="s">
        <v>20</v>
      </c>
      <c r="B30" t="s">
        <v>1283</v>
      </c>
      <c r="C30">
        <v>4</v>
      </c>
    </row>
    <row r="31" spans="1:3" x14ac:dyDescent="0.25">
      <c r="A31" s="22" t="s">
        <v>20</v>
      </c>
      <c r="B31" t="s">
        <v>1284</v>
      </c>
      <c r="C31">
        <v>2</v>
      </c>
    </row>
    <row r="32" spans="1:3" x14ac:dyDescent="0.25">
      <c r="A32" s="22" t="s">
        <v>20</v>
      </c>
      <c r="B32" t="s">
        <v>1285</v>
      </c>
      <c r="C32">
        <v>3</v>
      </c>
    </row>
    <row r="33" spans="1:3" x14ac:dyDescent="0.25">
      <c r="A33" s="22" t="s">
        <v>13</v>
      </c>
      <c r="B33" t="s">
        <v>1286</v>
      </c>
      <c r="C33">
        <v>6</v>
      </c>
    </row>
    <row r="34" spans="1:3" x14ac:dyDescent="0.25">
      <c r="A34" s="22" t="s">
        <v>13</v>
      </c>
      <c r="B34" t="s">
        <v>1287</v>
      </c>
      <c r="C34">
        <v>9</v>
      </c>
    </row>
    <row r="35" spans="1:3" x14ac:dyDescent="0.25">
      <c r="A35" s="22" t="s">
        <v>13</v>
      </c>
      <c r="B35" t="s">
        <v>1288</v>
      </c>
      <c r="C35">
        <v>1</v>
      </c>
    </row>
    <row r="36" spans="1:3" x14ac:dyDescent="0.25">
      <c r="A36" s="22" t="s">
        <v>13</v>
      </c>
      <c r="B36" t="s">
        <v>1289</v>
      </c>
      <c r="C36">
        <v>1</v>
      </c>
    </row>
    <row r="37" spans="1:3" x14ac:dyDescent="0.25">
      <c r="A37" s="22" t="s">
        <v>13</v>
      </c>
      <c r="B37" t="s">
        <v>282</v>
      </c>
      <c r="C37">
        <v>39</v>
      </c>
    </row>
    <row r="38" spans="1:3" x14ac:dyDescent="0.25">
      <c r="A38" s="22" t="s">
        <v>13</v>
      </c>
      <c r="B38" t="s">
        <v>1290</v>
      </c>
      <c r="C38">
        <v>1</v>
      </c>
    </row>
    <row r="39" spans="1:3" x14ac:dyDescent="0.25">
      <c r="A39" s="22" t="s">
        <v>13</v>
      </c>
      <c r="B39" t="s">
        <v>1291</v>
      </c>
      <c r="C39">
        <v>25</v>
      </c>
    </row>
    <row r="40" spans="1:3" x14ac:dyDescent="0.25">
      <c r="A40" s="22" t="s">
        <v>13</v>
      </c>
      <c r="B40" t="s">
        <v>1292</v>
      </c>
      <c r="C40">
        <v>23</v>
      </c>
    </row>
    <row r="41" spans="1:3" x14ac:dyDescent="0.25">
      <c r="A41" s="22" t="s">
        <v>24</v>
      </c>
      <c r="B41" t="s">
        <v>1293</v>
      </c>
      <c r="C41">
        <v>33</v>
      </c>
    </row>
    <row r="42" spans="1:3" x14ac:dyDescent="0.25">
      <c r="A42" s="22" t="s">
        <v>24</v>
      </c>
      <c r="B42" t="s">
        <v>298</v>
      </c>
      <c r="C42">
        <v>14</v>
      </c>
    </row>
    <row r="43" spans="1:3" x14ac:dyDescent="0.25">
      <c r="A43" s="22" t="s">
        <v>24</v>
      </c>
      <c r="B43" t="s">
        <v>1294</v>
      </c>
      <c r="C43">
        <v>12</v>
      </c>
    </row>
    <row r="44" spans="1:3" x14ac:dyDescent="0.25">
      <c r="A44" s="22" t="s">
        <v>24</v>
      </c>
      <c r="B44" t="s">
        <v>1295</v>
      </c>
      <c r="C44">
        <v>2</v>
      </c>
    </row>
    <row r="45" spans="1:3" x14ac:dyDescent="0.25">
      <c r="A45" s="22" t="s">
        <v>24</v>
      </c>
      <c r="B45" t="s">
        <v>1296</v>
      </c>
      <c r="C45">
        <v>1</v>
      </c>
    </row>
    <row r="46" spans="1:3" x14ac:dyDescent="0.25">
      <c r="A46" s="22" t="s">
        <v>47</v>
      </c>
      <c r="B46" t="s">
        <v>1297</v>
      </c>
      <c r="C46">
        <v>2</v>
      </c>
    </row>
    <row r="47" spans="1:3" x14ac:dyDescent="0.25">
      <c r="A47" s="22" t="s">
        <v>47</v>
      </c>
      <c r="B47" t="s">
        <v>1298</v>
      </c>
      <c r="C47">
        <v>24</v>
      </c>
    </row>
    <row r="48" spans="1:3" x14ac:dyDescent="0.25">
      <c r="A48" s="22" t="s">
        <v>47</v>
      </c>
      <c r="B48" t="s">
        <v>1299</v>
      </c>
      <c r="C48">
        <v>3</v>
      </c>
    </row>
    <row r="49" spans="1:3" x14ac:dyDescent="0.25">
      <c r="A49" s="22" t="s">
        <v>48</v>
      </c>
      <c r="B49" t="s">
        <v>1300</v>
      </c>
      <c r="C49">
        <v>1</v>
      </c>
    </row>
    <row r="50" spans="1:3" x14ac:dyDescent="0.25">
      <c r="A50" s="22" t="s">
        <v>7</v>
      </c>
      <c r="B50" t="s">
        <v>1301</v>
      </c>
      <c r="C50">
        <v>5</v>
      </c>
    </row>
    <row r="51" spans="1:3" x14ac:dyDescent="0.25">
      <c r="A51" s="22" t="s">
        <v>7</v>
      </c>
      <c r="B51" t="s">
        <v>384</v>
      </c>
      <c r="C51">
        <v>49</v>
      </c>
    </row>
    <row r="52" spans="1:3" x14ac:dyDescent="0.25">
      <c r="A52" s="22" t="s">
        <v>9</v>
      </c>
      <c r="B52" t="s">
        <v>1302</v>
      </c>
      <c r="C52">
        <v>2</v>
      </c>
    </row>
    <row r="53" spans="1:3" x14ac:dyDescent="0.25">
      <c r="A53" s="22" t="s">
        <v>9</v>
      </c>
      <c r="B53" t="s">
        <v>1303</v>
      </c>
      <c r="C53">
        <v>2</v>
      </c>
    </row>
    <row r="54" spans="1:3" x14ac:dyDescent="0.25">
      <c r="A54" s="22" t="s">
        <v>9</v>
      </c>
      <c r="B54" t="s">
        <v>1304</v>
      </c>
      <c r="C54">
        <v>1</v>
      </c>
    </row>
    <row r="55" spans="1:3" x14ac:dyDescent="0.25">
      <c r="A55" s="22" t="s">
        <v>9</v>
      </c>
      <c r="B55" t="s">
        <v>1305</v>
      </c>
      <c r="C55">
        <v>1</v>
      </c>
    </row>
    <row r="56" spans="1:3" x14ac:dyDescent="0.25">
      <c r="A56" s="22" t="s">
        <v>9</v>
      </c>
      <c r="B56" t="s">
        <v>1306</v>
      </c>
      <c r="C56">
        <v>1</v>
      </c>
    </row>
    <row r="57" spans="1:3" x14ac:dyDescent="0.25">
      <c r="A57" s="22" t="s">
        <v>9</v>
      </c>
      <c r="B57" t="s">
        <v>297</v>
      </c>
      <c r="C57">
        <v>90</v>
      </c>
    </row>
    <row r="58" spans="1:3" x14ac:dyDescent="0.25">
      <c r="A58" s="22" t="s">
        <v>9</v>
      </c>
      <c r="B58" t="s">
        <v>1307</v>
      </c>
      <c r="C58">
        <v>13</v>
      </c>
    </row>
    <row r="59" spans="1:3" x14ac:dyDescent="0.25">
      <c r="A59" s="22" t="s">
        <v>9</v>
      </c>
      <c r="B59" t="s">
        <v>1308</v>
      </c>
      <c r="C59">
        <v>6</v>
      </c>
    </row>
    <row r="60" spans="1:3" x14ac:dyDescent="0.25">
      <c r="A60" s="22" t="s">
        <v>11</v>
      </c>
      <c r="B60" t="s">
        <v>1309</v>
      </c>
      <c r="C60">
        <v>15</v>
      </c>
    </row>
    <row r="61" spans="1:3" x14ac:dyDescent="0.25">
      <c r="A61" s="22" t="s">
        <v>11</v>
      </c>
      <c r="B61" t="s">
        <v>1310</v>
      </c>
      <c r="C61">
        <v>25</v>
      </c>
    </row>
    <row r="62" spans="1:3" x14ac:dyDescent="0.25">
      <c r="A62" s="22" t="s">
        <v>11</v>
      </c>
      <c r="B62" t="s">
        <v>1311</v>
      </c>
      <c r="C62">
        <v>1</v>
      </c>
    </row>
    <row r="63" spans="1:3" x14ac:dyDescent="0.25">
      <c r="A63" s="22" t="s">
        <v>11</v>
      </c>
      <c r="B63" t="s">
        <v>1312</v>
      </c>
      <c r="C63">
        <v>64</v>
      </c>
    </row>
    <row r="64" spans="1:3" x14ac:dyDescent="0.25">
      <c r="A64" s="22" t="s">
        <v>11</v>
      </c>
      <c r="B64" t="s">
        <v>1313</v>
      </c>
      <c r="C64">
        <v>1</v>
      </c>
    </row>
    <row r="65" spans="1:3" x14ac:dyDescent="0.25">
      <c r="A65" s="22" t="s">
        <v>11</v>
      </c>
      <c r="B65" t="s">
        <v>1314</v>
      </c>
      <c r="C65">
        <v>1</v>
      </c>
    </row>
    <row r="66" spans="1:3" x14ac:dyDescent="0.25">
      <c r="A66" s="22" t="s">
        <v>11</v>
      </c>
      <c r="B66" t="s">
        <v>1315</v>
      </c>
      <c r="C66">
        <v>1</v>
      </c>
    </row>
    <row r="67" spans="1:3" x14ac:dyDescent="0.25">
      <c r="A67" s="22" t="s">
        <v>11</v>
      </c>
      <c r="B67" t="s">
        <v>1316</v>
      </c>
      <c r="C67">
        <v>10</v>
      </c>
    </row>
    <row r="68" spans="1:3" x14ac:dyDescent="0.25">
      <c r="A68" s="22" t="s">
        <v>11</v>
      </c>
      <c r="B68" t="s">
        <v>1317</v>
      </c>
      <c r="C68">
        <v>12</v>
      </c>
    </row>
    <row r="69" spans="1:3" x14ac:dyDescent="0.25">
      <c r="A69" s="22" t="s">
        <v>12</v>
      </c>
      <c r="B69" t="s">
        <v>1318</v>
      </c>
      <c r="C69">
        <v>10</v>
      </c>
    </row>
    <row r="70" spans="1:3" x14ac:dyDescent="0.25">
      <c r="A70" s="22" t="s">
        <v>12</v>
      </c>
      <c r="B70" t="s">
        <v>1319</v>
      </c>
      <c r="C70">
        <v>1</v>
      </c>
    </row>
    <row r="71" spans="1:3" x14ac:dyDescent="0.25">
      <c r="A71" s="22" t="s">
        <v>12</v>
      </c>
      <c r="B71" t="s">
        <v>1320</v>
      </c>
      <c r="C71">
        <v>2</v>
      </c>
    </row>
    <row r="72" spans="1:3" x14ac:dyDescent="0.25">
      <c r="A72" s="22" t="s">
        <v>12</v>
      </c>
      <c r="B72" t="s">
        <v>1321</v>
      </c>
      <c r="C72">
        <v>8</v>
      </c>
    </row>
    <row r="73" spans="1:3" x14ac:dyDescent="0.25">
      <c r="A73" s="22" t="s">
        <v>12</v>
      </c>
      <c r="B73" t="s">
        <v>1322</v>
      </c>
      <c r="C73">
        <v>4</v>
      </c>
    </row>
    <row r="74" spans="1:3" x14ac:dyDescent="0.25">
      <c r="A74" s="22" t="s">
        <v>12</v>
      </c>
      <c r="B74" t="s">
        <v>1323</v>
      </c>
      <c r="C74">
        <v>62</v>
      </c>
    </row>
    <row r="75" spans="1:3" x14ac:dyDescent="0.25">
      <c r="A75" s="22" t="s">
        <v>12</v>
      </c>
      <c r="B75" t="s">
        <v>1324</v>
      </c>
      <c r="C75">
        <v>1</v>
      </c>
    </row>
    <row r="76" spans="1:3" x14ac:dyDescent="0.25">
      <c r="A76" s="22" t="s">
        <v>12</v>
      </c>
      <c r="B76" t="s">
        <v>1325</v>
      </c>
      <c r="C76">
        <v>2</v>
      </c>
    </row>
    <row r="77" spans="1:3" x14ac:dyDescent="0.25">
      <c r="A77" s="22" t="s">
        <v>49</v>
      </c>
      <c r="B77" t="s">
        <v>1326</v>
      </c>
      <c r="C77">
        <v>7</v>
      </c>
    </row>
    <row r="78" spans="1:3" x14ac:dyDescent="0.25">
      <c r="A78" s="22" t="s">
        <v>49</v>
      </c>
      <c r="B78" t="s">
        <v>1327</v>
      </c>
      <c r="C78">
        <v>51</v>
      </c>
    </row>
    <row r="79" spans="1:3" x14ac:dyDescent="0.25">
      <c r="A79" s="22" t="s">
        <v>50</v>
      </c>
      <c r="B79" t="s">
        <v>1328</v>
      </c>
      <c r="C79">
        <v>4</v>
      </c>
    </row>
    <row r="80" spans="1:3" x14ac:dyDescent="0.25">
      <c r="A80" s="22" t="s">
        <v>50</v>
      </c>
      <c r="B80" t="s">
        <v>1329</v>
      </c>
      <c r="C80">
        <v>15</v>
      </c>
    </row>
    <row r="81" spans="1:3" x14ac:dyDescent="0.25">
      <c r="A81" s="22" t="s">
        <v>50</v>
      </c>
      <c r="B81" t="s">
        <v>1330</v>
      </c>
      <c r="C81">
        <v>1</v>
      </c>
    </row>
    <row r="82" spans="1:3" x14ac:dyDescent="0.25">
      <c r="A82" s="22" t="s">
        <v>50</v>
      </c>
      <c r="B82" t="s">
        <v>1331</v>
      </c>
      <c r="C82">
        <v>16</v>
      </c>
    </row>
    <row r="83" spans="1:3" x14ac:dyDescent="0.25">
      <c r="A83" s="22" t="s">
        <v>27</v>
      </c>
      <c r="B83" t="s">
        <v>1332</v>
      </c>
      <c r="C83">
        <v>16</v>
      </c>
    </row>
    <row r="84" spans="1:3" x14ac:dyDescent="0.25">
      <c r="A84" s="22" t="s">
        <v>27</v>
      </c>
      <c r="B84" t="s">
        <v>1333</v>
      </c>
      <c r="C84">
        <v>1</v>
      </c>
    </row>
    <row r="85" spans="1:3" x14ac:dyDescent="0.25">
      <c r="A85" s="22" t="s">
        <v>27</v>
      </c>
      <c r="B85" t="s">
        <v>1334</v>
      </c>
      <c r="C85">
        <v>1</v>
      </c>
    </row>
    <row r="86" spans="1:3" x14ac:dyDescent="0.25">
      <c r="A86" s="22" t="s">
        <v>27</v>
      </c>
      <c r="B86" t="s">
        <v>1335</v>
      </c>
      <c r="C86">
        <v>58</v>
      </c>
    </row>
    <row r="87" spans="1:3" x14ac:dyDescent="0.25">
      <c r="A87" s="22" t="s">
        <v>27</v>
      </c>
      <c r="B87" t="s">
        <v>1336</v>
      </c>
      <c r="C87">
        <v>4</v>
      </c>
    </row>
    <row r="88" spans="1:3" x14ac:dyDescent="0.25">
      <c r="A88" s="22" t="s">
        <v>27</v>
      </c>
      <c r="B88" t="s">
        <v>1337</v>
      </c>
      <c r="C88">
        <v>1</v>
      </c>
    </row>
    <row r="89" spans="1:3" x14ac:dyDescent="0.25">
      <c r="A89" s="22" t="s">
        <v>27</v>
      </c>
      <c r="B89" t="s">
        <v>1338</v>
      </c>
      <c r="C89">
        <v>3</v>
      </c>
    </row>
    <row r="90" spans="1:3" x14ac:dyDescent="0.25">
      <c r="A90" s="22" t="s">
        <v>27</v>
      </c>
      <c r="B90" t="s">
        <v>1339</v>
      </c>
      <c r="C90">
        <v>3</v>
      </c>
    </row>
    <row r="91" spans="1:3" x14ac:dyDescent="0.25">
      <c r="A91" s="22" t="s">
        <v>27</v>
      </c>
      <c r="B91" t="s">
        <v>1340</v>
      </c>
      <c r="C91">
        <v>2</v>
      </c>
    </row>
    <row r="92" spans="1:3" x14ac:dyDescent="0.25">
      <c r="A92" s="22" t="s">
        <v>51</v>
      </c>
      <c r="B92" t="s">
        <v>1341</v>
      </c>
      <c r="C92">
        <v>1</v>
      </c>
    </row>
    <row r="93" spans="1:3" x14ac:dyDescent="0.25">
      <c r="A93" s="22" t="s">
        <v>51</v>
      </c>
      <c r="B93" t="s">
        <v>1342</v>
      </c>
      <c r="C93">
        <v>2</v>
      </c>
    </row>
    <row r="94" spans="1:3" x14ac:dyDescent="0.25">
      <c r="A94" s="22" t="s">
        <v>51</v>
      </c>
      <c r="B94" t="s">
        <v>1343</v>
      </c>
      <c r="C94">
        <v>39</v>
      </c>
    </row>
    <row r="95" spans="1:3" x14ac:dyDescent="0.25">
      <c r="A95" s="22" t="s">
        <v>10</v>
      </c>
      <c r="B95" t="s">
        <v>1344</v>
      </c>
      <c r="C95">
        <v>1</v>
      </c>
    </row>
    <row r="96" spans="1:3" x14ac:dyDescent="0.25">
      <c r="A96" s="22" t="s">
        <v>10</v>
      </c>
      <c r="B96" t="s">
        <v>1345</v>
      </c>
      <c r="C96">
        <v>1</v>
      </c>
    </row>
    <row r="97" spans="1:3" x14ac:dyDescent="0.25">
      <c r="A97" s="22" t="s">
        <v>10</v>
      </c>
      <c r="B97" t="s">
        <v>299</v>
      </c>
      <c r="C97">
        <v>29</v>
      </c>
    </row>
    <row r="98" spans="1:3" x14ac:dyDescent="0.25">
      <c r="A98" s="22" t="s">
        <v>873</v>
      </c>
      <c r="B98" t="s">
        <v>1346</v>
      </c>
      <c r="C98">
        <v>1</v>
      </c>
    </row>
    <row r="99" spans="1:3" x14ac:dyDescent="0.25">
      <c r="A99" s="22" t="s">
        <v>873</v>
      </c>
      <c r="B99" t="s">
        <v>1347</v>
      </c>
      <c r="C99">
        <v>4</v>
      </c>
    </row>
    <row r="100" spans="1:3" x14ac:dyDescent="0.25">
      <c r="A100" s="22" t="s">
        <v>873</v>
      </c>
      <c r="B100" t="s">
        <v>1348</v>
      </c>
      <c r="C100">
        <v>4</v>
      </c>
    </row>
    <row r="101" spans="1:3" x14ac:dyDescent="0.25">
      <c r="A101" s="22" t="s">
        <v>873</v>
      </c>
      <c r="B101" t="s">
        <v>1349</v>
      </c>
      <c r="C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Hoja3</vt:lpstr>
      <vt:lpstr>CASOS1</vt:lpstr>
      <vt:lpstr>LOCALIDADES</vt:lpstr>
      <vt:lpstr>ALTAS</vt:lpstr>
      <vt:lpstr>FALLE</vt:lpstr>
      <vt:lpstr>ER</vt:lpstr>
      <vt:lpstr>TOTALES</vt:lpstr>
      <vt:lpstr>UTI</vt:lpstr>
      <vt:lpstr>Hoja2</vt:lpstr>
      <vt:lpstr>CdelU</vt:lpstr>
      <vt:lpstr>Basavilbaso</vt:lpstr>
      <vt:lpstr>COLON</vt:lpstr>
      <vt:lpstr>CASOS1_ant</vt:lpstr>
      <vt:lpstr>ER (2)</vt:lpstr>
      <vt:lpstr>LOC</vt:lpstr>
      <vt:lpstr>DIA</vt:lpstr>
      <vt:lpstr>TERAPISTAS</vt:lpstr>
      <vt:lpstr>Hoja12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2021-06-10T19:33:06Z</dcterms:modified>
</cp:coreProperties>
</file>